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intact_groups_comparison\"/>
    </mc:Choice>
  </mc:AlternateContent>
  <xr:revisionPtr revIDLastSave="0" documentId="13_ncr:1_{D3567868-5460-4627-9C3B-F2D611C55EB6}" xr6:coauthVersionLast="47" xr6:coauthVersionMax="47" xr10:uidLastSave="{00000000-0000-0000-0000-000000000000}"/>
  <bookViews>
    <workbookView xWindow="-120" yWindow="-120" windowWidth="29040" windowHeight="16440" activeTab="3" xr2:uid="{E4E0AF01-3C59-4280-8602-5568EFCCDD6B}"/>
  </bookViews>
  <sheets>
    <sheet name="Sheet1" sheetId="1" r:id="rId1"/>
    <sheet name="Data" sheetId="6" r:id="rId2"/>
    <sheet name="Cycle" sheetId="7" r:id="rId3"/>
    <sheet name="Coordination" sheetId="8" r:id="rId4"/>
    <sheet name="Graph" sheetId="9" r:id="rId5"/>
  </sheets>
  <definedNames>
    <definedName name="catRange">Coordination!$R$3710:$R$3713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7" l="1"/>
  <c r="BP11" i="6" s="1"/>
  <c r="BS2" i="7"/>
  <c r="BP12" i="6" s="1"/>
  <c r="BR3" i="7"/>
  <c r="BS3" i="7"/>
  <c r="BR4" i="7"/>
  <c r="BS4" i="7"/>
  <c r="BR5" i="7"/>
  <c r="BS5" i="7"/>
  <c r="BR6" i="7"/>
  <c r="BS6" i="7"/>
  <c r="BR7" i="7"/>
  <c r="BS7" i="7"/>
  <c r="BR8" i="7"/>
  <c r="BS8" i="7"/>
  <c r="BR9" i="7"/>
  <c r="BS9" i="7"/>
  <c r="BR10" i="7"/>
  <c r="BS12" i="7"/>
  <c r="BR13" i="7"/>
  <c r="BS13" i="7"/>
  <c r="BR14" i="7"/>
  <c r="BS14" i="7"/>
  <c r="BR15" i="7"/>
  <c r="BS15" i="7"/>
  <c r="BR16" i="7"/>
  <c r="BS16" i="7"/>
  <c r="BR17" i="7"/>
  <c r="BS17" i="7"/>
  <c r="BR18" i="7"/>
  <c r="BS20" i="7"/>
  <c r="BR21" i="7"/>
  <c r="BS21" i="7"/>
  <c r="BR22" i="7"/>
  <c r="BS22" i="7"/>
  <c r="BR23" i="7"/>
  <c r="BS23" i="7"/>
  <c r="BR24" i="7"/>
  <c r="BS24" i="7"/>
  <c r="BR25" i="7"/>
  <c r="BS25" i="7"/>
  <c r="BR26" i="7"/>
  <c r="BS26" i="7"/>
  <c r="BR27" i="7"/>
  <c r="BS27" i="7"/>
  <c r="BS28" i="7"/>
  <c r="BR30" i="7"/>
  <c r="BS30" i="7"/>
  <c r="BR31" i="7"/>
  <c r="BS31" i="7"/>
  <c r="BR32" i="7"/>
  <c r="BS32" i="7"/>
  <c r="BR33" i="7"/>
  <c r="BS33" i="7"/>
  <c r="BR34" i="7"/>
  <c r="BS34" i="7"/>
  <c r="BR35" i="7"/>
  <c r="BS35" i="7"/>
  <c r="BR36" i="7"/>
  <c r="BS38" i="7"/>
  <c r="BR39" i="7"/>
  <c r="BS39" i="7"/>
  <c r="BR40" i="7"/>
  <c r="BS40" i="7"/>
  <c r="BR41" i="7"/>
  <c r="BS41" i="7"/>
  <c r="BR42" i="7"/>
  <c r="BS42" i="7"/>
  <c r="BR43" i="7"/>
  <c r="BS43" i="7"/>
  <c r="BR44" i="7"/>
  <c r="BS44" i="7"/>
  <c r="BR46" i="7"/>
  <c r="BR47" i="7"/>
  <c r="BS47" i="7"/>
  <c r="BR48" i="7"/>
  <c r="BS48" i="7"/>
  <c r="BR49" i="7"/>
  <c r="BS49" i="7"/>
  <c r="BR50" i="7"/>
  <c r="BS50" i="7"/>
  <c r="BR51" i="7"/>
  <c r="BS51" i="7"/>
  <c r="BS52" i="7"/>
  <c r="BR54" i="7"/>
  <c r="BR55" i="7"/>
  <c r="BS55" i="7"/>
  <c r="BR56" i="7"/>
  <c r="BS56" i="7"/>
  <c r="BR57" i="7"/>
  <c r="BS57" i="7"/>
  <c r="BR58" i="7"/>
  <c r="BS58" i="7"/>
  <c r="BR59" i="7"/>
  <c r="BS59" i="7"/>
  <c r="BR60" i="7"/>
  <c r="BS60" i="7"/>
  <c r="BS61" i="7"/>
  <c r="BR63" i="7"/>
  <c r="BR64" i="7"/>
  <c r="BS64" i="7"/>
  <c r="BR65" i="7"/>
  <c r="BS65" i="7"/>
  <c r="BR66" i="7"/>
  <c r="BS66" i="7"/>
  <c r="BR67" i="7"/>
  <c r="BS67" i="7"/>
  <c r="BS68" i="7"/>
  <c r="BR70" i="7"/>
  <c r="BS70" i="7"/>
  <c r="BR71" i="7"/>
  <c r="BS71" i="7"/>
  <c r="BR72" i="7"/>
  <c r="BS72" i="7"/>
  <c r="BR73" i="7"/>
  <c r="BS73" i="7"/>
  <c r="BR76" i="7"/>
  <c r="BS76" i="7"/>
  <c r="BR77" i="7"/>
  <c r="BS77" i="7"/>
  <c r="BR78" i="7"/>
  <c r="BS78" i="7"/>
  <c r="BR79" i="7"/>
  <c r="BS79" i="7"/>
  <c r="BR80" i="7"/>
  <c r="BS80" i="7"/>
  <c r="BR81" i="7"/>
  <c r="BS81" i="7"/>
  <c r="BR82" i="7"/>
  <c r="BS82" i="7"/>
  <c r="BR85" i="7"/>
  <c r="BS85" i="7"/>
  <c r="BR86" i="7"/>
  <c r="BS86" i="7"/>
  <c r="BR87" i="7"/>
  <c r="BS87" i="7"/>
  <c r="BR88" i="7"/>
  <c r="BS88" i="7"/>
  <c r="BR89" i="7"/>
  <c r="BS89" i="7"/>
  <c r="BR90" i="7"/>
  <c r="BS90" i="7"/>
  <c r="BR91" i="7"/>
  <c r="BR92" i="7"/>
  <c r="BR93" i="7"/>
  <c r="BS93" i="7"/>
  <c r="BS94" i="7"/>
  <c r="BR95" i="7"/>
  <c r="BS95" i="7"/>
  <c r="BR96" i="7"/>
  <c r="BS96" i="7"/>
  <c r="BR97" i="7"/>
  <c r="BS97" i="7"/>
  <c r="BR98" i="7"/>
  <c r="BS98" i="7"/>
  <c r="BR99" i="7"/>
  <c r="BS99" i="7"/>
  <c r="BR100" i="7"/>
  <c r="BR101" i="7"/>
  <c r="BS102" i="7"/>
  <c r="BS103" i="7"/>
  <c r="BR104" i="7"/>
  <c r="BS104" i="7"/>
  <c r="BR105" i="7"/>
  <c r="BS105" i="7"/>
  <c r="BR106" i="7"/>
  <c r="BS106" i="7"/>
  <c r="BR107" i="7"/>
  <c r="BS107" i="7"/>
  <c r="BR108" i="7"/>
  <c r="BS108" i="7"/>
  <c r="BR109" i="7"/>
  <c r="BS109" i="7"/>
  <c r="BR110" i="7"/>
  <c r="BS110" i="7"/>
  <c r="BR111" i="7"/>
  <c r="BS113" i="7"/>
  <c r="BR114" i="7"/>
  <c r="BS114" i="7"/>
  <c r="BR115" i="7"/>
  <c r="BS115" i="7"/>
  <c r="BR116" i="7"/>
  <c r="BS116" i="7"/>
  <c r="BR117" i="7"/>
  <c r="BS117" i="7"/>
  <c r="BR118" i="7"/>
  <c r="BS118" i="7"/>
  <c r="BR119" i="7"/>
  <c r="BS119" i="7"/>
  <c r="BR120" i="7"/>
  <c r="BS120" i="7"/>
  <c r="BR123" i="7"/>
  <c r="BS123" i="7"/>
  <c r="BR124" i="7"/>
  <c r="BS124" i="7"/>
  <c r="BR125" i="7"/>
  <c r="BS125" i="7"/>
  <c r="BR126" i="7"/>
  <c r="BS126" i="7"/>
  <c r="BR127" i="7"/>
  <c r="BS127" i="7"/>
  <c r="BR128" i="7"/>
  <c r="BS128" i="7"/>
  <c r="BR131" i="7"/>
  <c r="BS131" i="7"/>
  <c r="BR132" i="7"/>
  <c r="BS132" i="7"/>
  <c r="BR133" i="7"/>
  <c r="BS133" i="7"/>
  <c r="BR134" i="7"/>
  <c r="BS134" i="7"/>
  <c r="BR135" i="7"/>
  <c r="BS135" i="7"/>
  <c r="BR136" i="7"/>
  <c r="BS136" i="7"/>
  <c r="BS138" i="7"/>
  <c r="BR139" i="7"/>
  <c r="BS139" i="7"/>
  <c r="BR140" i="7"/>
  <c r="BS140" i="7"/>
  <c r="BR141" i="7"/>
  <c r="BS141" i="7"/>
  <c r="BR142" i="7"/>
  <c r="BR143" i="7"/>
  <c r="BS144" i="7"/>
  <c r="BS145" i="7"/>
  <c r="BR146" i="7"/>
  <c r="BS146" i="7"/>
  <c r="BR147" i="7"/>
  <c r="BS147" i="7"/>
  <c r="BR148" i="7"/>
  <c r="BS148" i="7"/>
  <c r="BR149" i="7"/>
  <c r="BS149" i="7"/>
  <c r="BR150" i="7"/>
  <c r="BR151" i="7"/>
  <c r="BR152" i="7"/>
  <c r="BR153" i="7"/>
  <c r="BR154" i="7"/>
  <c r="CB183" i="8"/>
  <c r="CA183" i="8"/>
  <c r="BZ183" i="8"/>
  <c r="CB182" i="8"/>
  <c r="CA182" i="8"/>
  <c r="BZ182" i="8"/>
  <c r="CB181" i="8"/>
  <c r="CA181" i="8"/>
  <c r="BZ181" i="8"/>
  <c r="CB180" i="8"/>
  <c r="CA180" i="8"/>
  <c r="BZ180" i="8"/>
  <c r="CB179" i="8"/>
  <c r="CA179" i="8"/>
  <c r="BZ179" i="8"/>
  <c r="CB178" i="8"/>
  <c r="CA178" i="8"/>
  <c r="BZ178" i="8"/>
  <c r="CB177" i="8"/>
  <c r="CA177" i="8"/>
  <c r="BZ177" i="8"/>
  <c r="CB176" i="8"/>
  <c r="CA176" i="8"/>
  <c r="BZ176" i="8"/>
  <c r="BY184" i="8"/>
  <c r="BX183" i="8"/>
  <c r="BW184" i="8"/>
  <c r="BY183" i="8"/>
  <c r="BX182" i="8"/>
  <c r="BW183" i="8"/>
  <c r="BY182" i="8"/>
  <c r="BX181" i="8"/>
  <c r="BW182" i="8"/>
  <c r="BY181" i="8"/>
  <c r="BX180" i="8"/>
  <c r="BW181" i="8"/>
  <c r="BY180" i="8"/>
  <c r="BX179" i="8"/>
  <c r="BW180" i="8"/>
  <c r="BY179" i="8"/>
  <c r="BX178" i="8"/>
  <c r="BW179" i="8"/>
  <c r="BY178" i="8"/>
  <c r="BX177" i="8"/>
  <c r="BW178" i="8"/>
  <c r="BY177" i="8"/>
  <c r="BX176" i="8"/>
  <c r="BW177" i="8"/>
  <c r="BY176" i="8"/>
  <c r="BW176" i="8"/>
  <c r="BU185" i="8"/>
  <c r="BV184" i="8"/>
  <c r="BT184" i="8"/>
  <c r="BU184" i="8"/>
  <c r="BV183" i="8"/>
  <c r="BT183" i="8"/>
  <c r="BU183" i="8"/>
  <c r="BV182" i="8"/>
  <c r="BT182" i="8"/>
  <c r="BU182" i="8"/>
  <c r="BV181" i="8"/>
  <c r="BT181" i="8"/>
  <c r="BU181" i="8"/>
  <c r="BV180" i="8"/>
  <c r="BT180" i="8"/>
  <c r="BU180" i="8"/>
  <c r="BV179" i="8"/>
  <c r="BT179" i="8"/>
  <c r="BU179" i="8"/>
  <c r="BV178" i="8"/>
  <c r="BT178" i="8"/>
  <c r="BU178" i="8"/>
  <c r="BU177" i="8"/>
  <c r="BV177" i="8"/>
  <c r="BT177" i="8"/>
  <c r="BU176" i="8"/>
  <c r="BV176" i="8"/>
  <c r="BT176" i="8"/>
  <c r="BR183" i="8"/>
  <c r="BQ183" i="8"/>
  <c r="BS183" i="8"/>
  <c r="BR182" i="8"/>
  <c r="BQ182" i="8"/>
  <c r="BS182" i="8"/>
  <c r="BR181" i="8"/>
  <c r="BQ181" i="8"/>
  <c r="BS181" i="8"/>
  <c r="BR180" i="8"/>
  <c r="BQ180" i="8"/>
  <c r="BS180" i="8"/>
  <c r="BR179" i="8"/>
  <c r="BQ179" i="8"/>
  <c r="BS179" i="8"/>
  <c r="BR178" i="8"/>
  <c r="BQ178" i="8"/>
  <c r="BS178" i="8"/>
  <c r="BR177" i="8"/>
  <c r="BQ177" i="8"/>
  <c r="BS177" i="8"/>
  <c r="BR176" i="8"/>
  <c r="BQ176" i="8"/>
  <c r="BS176" i="8"/>
  <c r="CB174" i="8"/>
  <c r="CB173" i="8"/>
  <c r="CA174" i="8"/>
  <c r="BZ174" i="8"/>
  <c r="CA173" i="8"/>
  <c r="BZ173" i="8"/>
  <c r="CB172" i="8"/>
  <c r="CA172" i="8"/>
  <c r="BZ172" i="8"/>
  <c r="CB171" i="8"/>
  <c r="CA171" i="8"/>
  <c r="BZ171" i="8"/>
  <c r="CB170" i="8"/>
  <c r="CB169" i="8"/>
  <c r="CA170" i="8"/>
  <c r="BZ170" i="8"/>
  <c r="CB168" i="8"/>
  <c r="CA169" i="8"/>
  <c r="BZ169" i="8"/>
  <c r="CA168" i="8"/>
  <c r="BZ168" i="8"/>
  <c r="BX174" i="8"/>
  <c r="BW174" i="8"/>
  <c r="BY174" i="8"/>
  <c r="BX173" i="8"/>
  <c r="BW173" i="8"/>
  <c r="BY173" i="8"/>
  <c r="BX172" i="8"/>
  <c r="BW172" i="8"/>
  <c r="BY172" i="8"/>
  <c r="BX171" i="8"/>
  <c r="BW171" i="8"/>
  <c r="BY171" i="8"/>
  <c r="BX170" i="8"/>
  <c r="BW170" i="8"/>
  <c r="BY170" i="8"/>
  <c r="BX169" i="8"/>
  <c r="BW169" i="8"/>
  <c r="BY169" i="8"/>
  <c r="BX168" i="8"/>
  <c r="BW168" i="8"/>
  <c r="BY168" i="8"/>
  <c r="BU174" i="8"/>
  <c r="BT174" i="8"/>
  <c r="BV174" i="8"/>
  <c r="BU173" i="8"/>
  <c r="BT173" i="8"/>
  <c r="BV173" i="8"/>
  <c r="BU172" i="8"/>
  <c r="BT172" i="8"/>
  <c r="BV172" i="8"/>
  <c r="BU171" i="8"/>
  <c r="BT171" i="8"/>
  <c r="BV171" i="8"/>
  <c r="BU170" i="8"/>
  <c r="BT170" i="8"/>
  <c r="BV170" i="8"/>
  <c r="BU169" i="8"/>
  <c r="BT169" i="8"/>
  <c r="BV169" i="8"/>
  <c r="BU168" i="8"/>
  <c r="BT168" i="8"/>
  <c r="BV168" i="8"/>
  <c r="BR174" i="8"/>
  <c r="BS174" i="8"/>
  <c r="BQ174" i="8"/>
  <c r="BR173" i="8"/>
  <c r="BS173" i="8"/>
  <c r="BQ173" i="8"/>
  <c r="BR172" i="8"/>
  <c r="BS172" i="8"/>
  <c r="BQ172" i="8"/>
  <c r="BR171" i="8"/>
  <c r="BS171" i="8"/>
  <c r="BQ171" i="8"/>
  <c r="BR170" i="8"/>
  <c r="BS170" i="8"/>
  <c r="BQ170" i="8"/>
  <c r="BR169" i="8"/>
  <c r="BS169" i="8"/>
  <c r="BQ169" i="8"/>
  <c r="BR168" i="8"/>
  <c r="BS168" i="8"/>
  <c r="BQ168" i="8"/>
  <c r="CB165" i="8"/>
  <c r="CA165" i="8"/>
  <c r="BZ165" i="8"/>
  <c r="CB164" i="8"/>
  <c r="CB163" i="8"/>
  <c r="CA164" i="8"/>
  <c r="BZ164" i="8"/>
  <c r="CB162" i="8"/>
  <c r="CA163" i="8"/>
  <c r="BZ163" i="8"/>
  <c r="CB161" i="8"/>
  <c r="CA162" i="8"/>
  <c r="BZ162" i="8"/>
  <c r="CB160" i="8"/>
  <c r="CA161" i="8"/>
  <c r="BZ161" i="8"/>
  <c r="CA160" i="8"/>
  <c r="BZ160" i="8"/>
  <c r="CB159" i="8"/>
  <c r="CA159" i="8"/>
  <c r="BZ159" i="8"/>
  <c r="CB158" i="8"/>
  <c r="CA158" i="8"/>
  <c r="BZ158" i="8"/>
  <c r="BX165" i="8"/>
  <c r="BW165" i="8"/>
  <c r="BY165" i="8"/>
  <c r="BX164" i="8"/>
  <c r="BW164" i="8"/>
  <c r="BY164" i="8"/>
  <c r="BX163" i="8"/>
  <c r="BW163" i="8"/>
  <c r="BY163" i="8"/>
  <c r="BX162" i="8"/>
  <c r="BW162" i="8"/>
  <c r="BY162" i="8"/>
  <c r="BX161" i="8"/>
  <c r="BW161" i="8"/>
  <c r="BY161" i="8"/>
  <c r="BX160" i="8"/>
  <c r="BW160" i="8"/>
  <c r="BY160" i="8"/>
  <c r="BX159" i="8"/>
  <c r="BW159" i="8"/>
  <c r="BY159" i="8"/>
  <c r="BX158" i="8"/>
  <c r="BW158" i="8"/>
  <c r="BY158" i="8"/>
  <c r="BU165" i="8"/>
  <c r="BT165" i="8"/>
  <c r="BV165" i="8"/>
  <c r="BU164" i="8"/>
  <c r="BT164" i="8"/>
  <c r="BV164" i="8"/>
  <c r="BU163" i="8"/>
  <c r="BT163" i="8"/>
  <c r="BV163" i="8"/>
  <c r="BU162" i="8"/>
  <c r="BT162" i="8"/>
  <c r="BV162" i="8"/>
  <c r="BU161" i="8"/>
  <c r="BT161" i="8"/>
  <c r="BV161" i="8"/>
  <c r="BU160" i="8"/>
  <c r="BT160" i="8"/>
  <c r="BV160" i="8"/>
  <c r="BU159" i="8"/>
  <c r="BT159" i="8"/>
  <c r="BV159" i="8"/>
  <c r="BU158" i="8"/>
  <c r="BT158" i="8"/>
  <c r="BV158" i="8"/>
  <c r="BR164" i="8"/>
  <c r="BS164" i="8"/>
  <c r="BQ164" i="8"/>
  <c r="BR163" i="8"/>
  <c r="BS163" i="8"/>
  <c r="BQ163" i="8"/>
  <c r="BR162" i="8"/>
  <c r="BS162" i="8"/>
  <c r="BQ162" i="8"/>
  <c r="BR161" i="8"/>
  <c r="BS161" i="8"/>
  <c r="BQ161" i="8"/>
  <c r="BR160" i="8"/>
  <c r="BS160" i="8"/>
  <c r="BQ160" i="8"/>
  <c r="BR159" i="8"/>
  <c r="BS159" i="8"/>
  <c r="BQ159" i="8"/>
  <c r="BR158" i="8"/>
  <c r="BS158" i="8"/>
  <c r="BQ158" i="8"/>
  <c r="CB154" i="8"/>
  <c r="CA154" i="8"/>
  <c r="BZ154" i="8"/>
  <c r="CB153" i="8"/>
  <c r="CA153" i="8"/>
  <c r="BZ153" i="8"/>
  <c r="CB152" i="8"/>
  <c r="CA152" i="8"/>
  <c r="BZ152" i="8"/>
  <c r="CB151" i="8"/>
  <c r="CA151" i="8"/>
  <c r="BZ151" i="8"/>
  <c r="CB150" i="8"/>
  <c r="CA150" i="8"/>
  <c r="BZ150" i="8"/>
  <c r="CB149" i="8"/>
  <c r="CA149" i="8"/>
  <c r="BZ149" i="8"/>
  <c r="CB148" i="8"/>
  <c r="CA148" i="8"/>
  <c r="BZ148" i="8"/>
  <c r="BX154" i="8"/>
  <c r="BW154" i="8"/>
  <c r="BY154" i="8"/>
  <c r="BX153" i="8"/>
  <c r="BW153" i="8"/>
  <c r="BY153" i="8"/>
  <c r="BX152" i="8"/>
  <c r="BW152" i="8"/>
  <c r="BY152" i="8"/>
  <c r="BX151" i="8"/>
  <c r="BW151" i="8"/>
  <c r="BY151" i="8"/>
  <c r="BX150" i="8"/>
  <c r="BW150" i="8"/>
  <c r="BY150" i="8"/>
  <c r="BX149" i="8"/>
  <c r="BW149" i="8"/>
  <c r="BY149" i="8"/>
  <c r="BX148" i="8"/>
  <c r="BW148" i="8"/>
  <c r="BY148" i="8"/>
  <c r="BU154" i="8"/>
  <c r="BT154" i="8"/>
  <c r="BV154" i="8"/>
  <c r="BU153" i="8"/>
  <c r="BT153" i="8"/>
  <c r="BV153" i="8"/>
  <c r="BU152" i="8"/>
  <c r="BT152" i="8"/>
  <c r="BV152" i="8"/>
  <c r="BU151" i="8"/>
  <c r="BT151" i="8"/>
  <c r="BV151" i="8"/>
  <c r="BU150" i="8"/>
  <c r="BT150" i="8"/>
  <c r="BV150" i="8"/>
  <c r="BU149" i="8"/>
  <c r="BT149" i="8"/>
  <c r="BV149" i="8"/>
  <c r="BU148" i="8"/>
  <c r="BT148" i="8"/>
  <c r="BV148" i="8"/>
  <c r="BR155" i="8"/>
  <c r="BS155" i="8"/>
  <c r="BQ155" i="8"/>
  <c r="BR154" i="8"/>
  <c r="BS154" i="8"/>
  <c r="BQ154" i="8"/>
  <c r="BR153" i="8"/>
  <c r="BS153" i="8"/>
  <c r="BQ153" i="8"/>
  <c r="BR152" i="8"/>
  <c r="BS152" i="8"/>
  <c r="BQ152" i="8"/>
  <c r="BR151" i="8"/>
  <c r="BS151" i="8"/>
  <c r="BQ151" i="8"/>
  <c r="BR150" i="8"/>
  <c r="BS150" i="8"/>
  <c r="BQ150" i="8"/>
  <c r="BR149" i="8"/>
  <c r="BS149" i="8"/>
  <c r="BQ149" i="8"/>
  <c r="BR148" i="8"/>
  <c r="BS148" i="8"/>
  <c r="BQ148" i="8"/>
  <c r="CB145" i="8"/>
  <c r="BZ145" i="8"/>
  <c r="CA145" i="8"/>
  <c r="CB144" i="8"/>
  <c r="BZ144" i="8"/>
  <c r="CA144" i="8"/>
  <c r="CB143" i="8"/>
  <c r="BZ143" i="8"/>
  <c r="CA143" i="8"/>
  <c r="CB142" i="8"/>
  <c r="BZ142" i="8"/>
  <c r="CA142" i="8"/>
  <c r="CB141" i="8"/>
  <c r="BZ141" i="8"/>
  <c r="CA141" i="8"/>
  <c r="CB140" i="8"/>
  <c r="BZ140" i="8"/>
  <c r="CA140" i="8"/>
  <c r="CB139" i="8"/>
  <c r="BZ139" i="8"/>
  <c r="CA139" i="8"/>
  <c r="CB138" i="8"/>
  <c r="BZ138" i="8"/>
  <c r="CA138" i="8"/>
  <c r="BY145" i="8"/>
  <c r="BW145" i="8"/>
  <c r="BX145" i="8"/>
  <c r="BY144" i="8"/>
  <c r="BW144" i="8"/>
  <c r="BX144" i="8"/>
  <c r="BY143" i="8"/>
  <c r="BW143" i="8"/>
  <c r="BX143" i="8"/>
  <c r="BY142" i="8"/>
  <c r="BW142" i="8"/>
  <c r="BX142" i="8"/>
  <c r="BY141" i="8"/>
  <c r="BW141" i="8"/>
  <c r="BX141" i="8"/>
  <c r="BY140" i="8"/>
  <c r="BW140" i="8"/>
  <c r="BX140" i="8"/>
  <c r="BY139" i="8"/>
  <c r="BW139" i="8"/>
  <c r="BX139" i="8"/>
  <c r="BY138" i="8"/>
  <c r="BW138" i="8"/>
  <c r="BX138" i="8"/>
  <c r="BU145" i="8"/>
  <c r="BV145" i="8"/>
  <c r="BT145" i="8"/>
  <c r="BU144" i="8"/>
  <c r="BV144" i="8"/>
  <c r="BT144" i="8"/>
  <c r="BU143" i="8"/>
  <c r="BV143" i="8"/>
  <c r="BT143" i="8"/>
  <c r="BU142" i="8"/>
  <c r="BV142" i="8"/>
  <c r="BT142" i="8"/>
  <c r="BU141" i="8"/>
  <c r="BV141" i="8"/>
  <c r="BT141" i="8"/>
  <c r="BU140" i="8"/>
  <c r="BV140" i="8"/>
  <c r="BT140" i="8"/>
  <c r="BU139" i="8"/>
  <c r="BV139" i="8"/>
  <c r="BT139" i="8"/>
  <c r="BU138" i="8"/>
  <c r="BV138" i="8"/>
  <c r="BT138" i="8"/>
  <c r="BR145" i="8"/>
  <c r="BS145" i="8"/>
  <c r="BQ145" i="8"/>
  <c r="BR144" i="8"/>
  <c r="BS144" i="8"/>
  <c r="BQ144" i="8"/>
  <c r="BR143" i="8"/>
  <c r="BS143" i="8"/>
  <c r="BQ143" i="8"/>
  <c r="BR142" i="8"/>
  <c r="BS142" i="8"/>
  <c r="BQ142" i="8"/>
  <c r="BR141" i="8"/>
  <c r="BS141" i="8"/>
  <c r="BQ141" i="8"/>
  <c r="BR140" i="8"/>
  <c r="BS140" i="8"/>
  <c r="BQ140" i="8"/>
  <c r="BR139" i="8"/>
  <c r="BS139" i="8"/>
  <c r="BQ139" i="8"/>
  <c r="BR138" i="8"/>
  <c r="BS138" i="8"/>
  <c r="BQ138" i="8"/>
  <c r="CB134" i="8"/>
  <c r="BZ135" i="8"/>
  <c r="CA134" i="8"/>
  <c r="CB133" i="8"/>
  <c r="BZ134" i="8"/>
  <c r="CA133" i="8"/>
  <c r="CB132" i="8"/>
  <c r="BZ133" i="8"/>
  <c r="CA132" i="8"/>
  <c r="CB131" i="8"/>
  <c r="BZ132" i="8"/>
  <c r="CA131" i="8"/>
  <c r="CB130" i="8"/>
  <c r="BZ131" i="8"/>
  <c r="CA130" i="8"/>
  <c r="CB129" i="8"/>
  <c r="BZ130" i="8"/>
  <c r="CA129" i="8"/>
  <c r="CB128" i="8"/>
  <c r="BZ129" i="8"/>
  <c r="CA128" i="8"/>
  <c r="CB127" i="8"/>
  <c r="BZ128" i="8"/>
  <c r="CA127" i="8"/>
  <c r="BZ127" i="8"/>
  <c r="BY134" i="8"/>
  <c r="BW134" i="8"/>
  <c r="BX134" i="8"/>
  <c r="BY133" i="8"/>
  <c r="BW133" i="8"/>
  <c r="BX133" i="8"/>
  <c r="BY132" i="8"/>
  <c r="BW132" i="8"/>
  <c r="BX132" i="8"/>
  <c r="BY131" i="8"/>
  <c r="BW131" i="8"/>
  <c r="BX131" i="8"/>
  <c r="BY130" i="8"/>
  <c r="BW130" i="8"/>
  <c r="BX130" i="8"/>
  <c r="BY129" i="8"/>
  <c r="BW129" i="8"/>
  <c r="BX129" i="8"/>
  <c r="BY128" i="8"/>
  <c r="BW128" i="8"/>
  <c r="BX128" i="8"/>
  <c r="BY127" i="8"/>
  <c r="BW127" i="8"/>
  <c r="BX127" i="8"/>
  <c r="BU134" i="8"/>
  <c r="BV134" i="8"/>
  <c r="BT134" i="8"/>
  <c r="BU133" i="8"/>
  <c r="BV133" i="8"/>
  <c r="BT133" i="8"/>
  <c r="BU132" i="8"/>
  <c r="BV132" i="8"/>
  <c r="BT132" i="8"/>
  <c r="BU131" i="8"/>
  <c r="BV131" i="8"/>
  <c r="BT131" i="8"/>
  <c r="BU130" i="8"/>
  <c r="BV130" i="8"/>
  <c r="BT130" i="8"/>
  <c r="BU129" i="8"/>
  <c r="BV129" i="8"/>
  <c r="BT129" i="8"/>
  <c r="BU128" i="8"/>
  <c r="BV128" i="8"/>
  <c r="BT128" i="8"/>
  <c r="BU127" i="8"/>
  <c r="BV127" i="8"/>
  <c r="BT127" i="8"/>
  <c r="BR134" i="8"/>
  <c r="BS134" i="8"/>
  <c r="BQ134" i="8"/>
  <c r="BR133" i="8"/>
  <c r="BS133" i="8"/>
  <c r="BQ133" i="8"/>
  <c r="BR132" i="8"/>
  <c r="BS132" i="8"/>
  <c r="BQ132" i="8"/>
  <c r="BR131" i="8"/>
  <c r="BS131" i="8"/>
  <c r="BQ131" i="8"/>
  <c r="BR130" i="8"/>
  <c r="BS130" i="8"/>
  <c r="BQ130" i="8"/>
  <c r="BR129" i="8"/>
  <c r="BS129" i="8"/>
  <c r="BQ129" i="8"/>
  <c r="BR128" i="8"/>
  <c r="BS128" i="8"/>
  <c r="BQ128" i="8"/>
  <c r="BR127" i="8"/>
  <c r="BS127" i="8"/>
  <c r="BQ127" i="8"/>
  <c r="CB124" i="8"/>
  <c r="CA124" i="8"/>
  <c r="BZ124" i="8"/>
  <c r="CB123" i="8"/>
  <c r="CA123" i="8"/>
  <c r="BZ123" i="8"/>
  <c r="CB122" i="8"/>
  <c r="CA122" i="8"/>
  <c r="BZ122" i="8"/>
  <c r="CB121" i="8"/>
  <c r="CA121" i="8"/>
  <c r="BZ121" i="8"/>
  <c r="CB120" i="8"/>
  <c r="CA120" i="8"/>
  <c r="BZ120" i="8"/>
  <c r="CB119" i="8"/>
  <c r="CA119" i="8"/>
  <c r="BZ119" i="8"/>
  <c r="CB118" i="8"/>
  <c r="CA118" i="8"/>
  <c r="BZ118" i="8"/>
  <c r="BY124" i="8"/>
  <c r="BX124" i="8"/>
  <c r="BW124" i="8"/>
  <c r="BY123" i="8"/>
  <c r="BX123" i="8"/>
  <c r="BW123" i="8"/>
  <c r="BY122" i="8"/>
  <c r="BX122" i="8"/>
  <c r="BW122" i="8"/>
  <c r="BY121" i="8"/>
  <c r="BX121" i="8"/>
  <c r="BW121" i="8"/>
  <c r="BY120" i="8"/>
  <c r="BX120" i="8"/>
  <c r="BW120" i="8"/>
  <c r="BY119" i="8"/>
  <c r="BX119" i="8"/>
  <c r="BW119" i="8"/>
  <c r="BY118" i="8"/>
  <c r="BX118" i="8"/>
  <c r="BW118" i="8"/>
  <c r="BU124" i="8"/>
  <c r="BV124" i="8"/>
  <c r="BT124" i="8"/>
  <c r="BU123" i="8"/>
  <c r="BV123" i="8"/>
  <c r="BT123" i="8"/>
  <c r="BU122" i="8"/>
  <c r="BV122" i="8"/>
  <c r="BT122" i="8"/>
  <c r="BU121" i="8"/>
  <c r="BV121" i="8"/>
  <c r="BT121" i="8"/>
  <c r="BU120" i="8"/>
  <c r="BV120" i="8"/>
  <c r="BT120" i="8"/>
  <c r="BU119" i="8"/>
  <c r="BV119" i="8"/>
  <c r="BT119" i="8"/>
  <c r="BU118" i="8"/>
  <c r="BV118" i="8"/>
  <c r="BT118" i="8"/>
  <c r="BR124" i="8"/>
  <c r="BQ124" i="8"/>
  <c r="BS124" i="8"/>
  <c r="BR123" i="8"/>
  <c r="BQ123" i="8"/>
  <c r="BS123" i="8"/>
  <c r="BR122" i="8"/>
  <c r="BQ122" i="8"/>
  <c r="BS122" i="8"/>
  <c r="BR121" i="8"/>
  <c r="BQ121" i="8"/>
  <c r="BS121" i="8"/>
  <c r="BR120" i="8"/>
  <c r="BQ120" i="8"/>
  <c r="BS120" i="8"/>
  <c r="BR119" i="8"/>
  <c r="BQ119" i="8"/>
  <c r="BS119" i="8"/>
  <c r="BR118" i="8"/>
  <c r="BQ118" i="8"/>
  <c r="BS118" i="8"/>
  <c r="CB114" i="8"/>
  <c r="CA114" i="8"/>
  <c r="BZ115" i="8"/>
  <c r="CB113" i="8"/>
  <c r="CA113" i="8"/>
  <c r="BZ114" i="8"/>
  <c r="CB112" i="8"/>
  <c r="CA112" i="8"/>
  <c r="BZ113" i="8"/>
  <c r="CB111" i="8"/>
  <c r="CA111" i="8"/>
  <c r="BZ112" i="8"/>
  <c r="CB110" i="8"/>
  <c r="CA110" i="8"/>
  <c r="BZ111" i="8"/>
  <c r="CB109" i="8"/>
  <c r="CA109" i="8"/>
  <c r="BZ110" i="8"/>
  <c r="CB108" i="8"/>
  <c r="CA108" i="8"/>
  <c r="BZ109" i="8"/>
  <c r="CB107" i="8"/>
  <c r="CA107" i="8"/>
  <c r="BZ108" i="8"/>
  <c r="CB106" i="8"/>
  <c r="CA106" i="8"/>
  <c r="BZ107" i="8"/>
  <c r="BZ106" i="8"/>
  <c r="BY115" i="8"/>
  <c r="BX115" i="8"/>
  <c r="BW115" i="8"/>
  <c r="BY114" i="8"/>
  <c r="BX114" i="8"/>
  <c r="BW114" i="8"/>
  <c r="BY113" i="8"/>
  <c r="BX113" i="8"/>
  <c r="BW113" i="8"/>
  <c r="BY112" i="8"/>
  <c r="BX112" i="8"/>
  <c r="BW112" i="8"/>
  <c r="BY111" i="8"/>
  <c r="BX111" i="8"/>
  <c r="BW111" i="8"/>
  <c r="BY110" i="8"/>
  <c r="BX110" i="8"/>
  <c r="BW110" i="8"/>
  <c r="BY109" i="8"/>
  <c r="BX109" i="8"/>
  <c r="BW109" i="8"/>
  <c r="BY108" i="8"/>
  <c r="BX108" i="8"/>
  <c r="BW108" i="8"/>
  <c r="BY107" i="8"/>
  <c r="BX107" i="8"/>
  <c r="BW107" i="8"/>
  <c r="BY106" i="8"/>
  <c r="BX106" i="8"/>
  <c r="BW106" i="8"/>
  <c r="BU115" i="8"/>
  <c r="BV114" i="8"/>
  <c r="BT114" i="8"/>
  <c r="BU114" i="8"/>
  <c r="BV113" i="8"/>
  <c r="BT113" i="8"/>
  <c r="BU113" i="8"/>
  <c r="BV112" i="8"/>
  <c r="BT112" i="8"/>
  <c r="BU112" i="8"/>
  <c r="BV111" i="8"/>
  <c r="BT111" i="8"/>
  <c r="BU111" i="8"/>
  <c r="BV110" i="8"/>
  <c r="BT110" i="8"/>
  <c r="BU110" i="8"/>
  <c r="BV109" i="8"/>
  <c r="BT109" i="8"/>
  <c r="BU109" i="8"/>
  <c r="BV108" i="8"/>
  <c r="BT108" i="8"/>
  <c r="BU108" i="8"/>
  <c r="BV107" i="8"/>
  <c r="BT107" i="8"/>
  <c r="BU107" i="8"/>
  <c r="BV106" i="8"/>
  <c r="BU106" i="8"/>
  <c r="BT106" i="8"/>
  <c r="BR114" i="8"/>
  <c r="BQ114" i="8"/>
  <c r="BS114" i="8"/>
  <c r="BR113" i="8"/>
  <c r="BQ113" i="8"/>
  <c r="BS113" i="8"/>
  <c r="BR112" i="8"/>
  <c r="BQ112" i="8"/>
  <c r="BS112" i="8"/>
  <c r="BR111" i="8"/>
  <c r="BQ111" i="8"/>
  <c r="BS111" i="8"/>
  <c r="BR110" i="8"/>
  <c r="BQ110" i="8"/>
  <c r="BS110" i="8"/>
  <c r="BR109" i="8"/>
  <c r="BQ109" i="8"/>
  <c r="BS109" i="8"/>
  <c r="BR108" i="8"/>
  <c r="BQ108" i="8"/>
  <c r="BS108" i="8"/>
  <c r="BR107" i="8"/>
  <c r="BQ107" i="8"/>
  <c r="BS107" i="8"/>
  <c r="BR106" i="8"/>
  <c r="BQ106" i="8"/>
  <c r="BS106" i="8"/>
  <c r="BZ101" i="8"/>
  <c r="CB101" i="8"/>
  <c r="CA101" i="8"/>
  <c r="BZ100" i="8"/>
  <c r="CB100" i="8"/>
  <c r="CA100" i="8"/>
  <c r="BZ99" i="8"/>
  <c r="CB99" i="8"/>
  <c r="CA99" i="8"/>
  <c r="BZ98" i="8"/>
  <c r="CB98" i="8"/>
  <c r="CA98" i="8"/>
  <c r="BZ97" i="8"/>
  <c r="CB97" i="8"/>
  <c r="CA97" i="8"/>
  <c r="BZ96" i="8"/>
  <c r="CB96" i="8"/>
  <c r="CA96" i="8"/>
  <c r="BZ95" i="8"/>
  <c r="CB95" i="8"/>
  <c r="CA95" i="8"/>
  <c r="BZ94" i="8"/>
  <c r="CB94" i="8"/>
  <c r="CA94" i="8"/>
  <c r="BY102" i="8"/>
  <c r="BW102" i="8"/>
  <c r="BX102" i="8"/>
  <c r="BY101" i="8"/>
  <c r="BW101" i="8"/>
  <c r="BX101" i="8"/>
  <c r="BY100" i="8"/>
  <c r="BW100" i="8"/>
  <c r="BX100" i="8"/>
  <c r="BY99" i="8"/>
  <c r="BW99" i="8"/>
  <c r="BY98" i="8"/>
  <c r="BX99" i="8"/>
  <c r="BW98" i="8"/>
  <c r="BX98" i="8"/>
  <c r="BY97" i="8"/>
  <c r="BW97" i="8"/>
  <c r="BY96" i="8"/>
  <c r="BX97" i="8"/>
  <c r="BW96" i="8"/>
  <c r="BX96" i="8"/>
  <c r="BY95" i="8"/>
  <c r="BW95" i="8"/>
  <c r="BX95" i="8"/>
  <c r="BY94" i="8"/>
  <c r="BW94" i="8"/>
  <c r="BX94" i="8"/>
  <c r="BV102" i="8"/>
  <c r="BU103" i="8"/>
  <c r="BT102" i="8"/>
  <c r="BV101" i="8"/>
  <c r="BU102" i="8"/>
  <c r="BT101" i="8"/>
  <c r="BV100" i="8"/>
  <c r="BU101" i="8"/>
  <c r="BT100" i="8"/>
  <c r="BV99" i="8"/>
  <c r="BU100" i="8"/>
  <c r="BT99" i="8"/>
  <c r="BV98" i="8"/>
  <c r="BU99" i="8"/>
  <c r="BT98" i="8"/>
  <c r="BV97" i="8"/>
  <c r="BU98" i="8"/>
  <c r="BT97" i="8"/>
  <c r="BV96" i="8"/>
  <c r="BU97" i="8"/>
  <c r="BT96" i="8"/>
  <c r="BV95" i="8"/>
  <c r="BU96" i="8"/>
  <c r="BT95" i="8"/>
  <c r="BV94" i="8"/>
  <c r="BU95" i="8"/>
  <c r="BT94" i="8"/>
  <c r="BU94" i="8"/>
  <c r="BS101" i="8"/>
  <c r="BR101" i="8"/>
  <c r="BQ101" i="8"/>
  <c r="BS100" i="8"/>
  <c r="BR100" i="8"/>
  <c r="BQ100" i="8"/>
  <c r="BS99" i="8"/>
  <c r="BR99" i="8"/>
  <c r="BQ99" i="8"/>
  <c r="BS98" i="8"/>
  <c r="BR98" i="8"/>
  <c r="BQ98" i="8"/>
  <c r="BS97" i="8"/>
  <c r="BR97" i="8"/>
  <c r="BQ97" i="8"/>
  <c r="BS96" i="8"/>
  <c r="BR96" i="8"/>
  <c r="BQ96" i="8"/>
  <c r="BS95" i="8"/>
  <c r="BR95" i="8"/>
  <c r="BQ95" i="8"/>
  <c r="BS94" i="8"/>
  <c r="BR94" i="8"/>
  <c r="BQ94" i="8"/>
  <c r="CB91" i="8"/>
  <c r="CA90" i="8"/>
  <c r="BZ90" i="8"/>
  <c r="CB90" i="8"/>
  <c r="CA89" i="8"/>
  <c r="BZ89" i="8"/>
  <c r="CB89" i="8"/>
  <c r="CA88" i="8"/>
  <c r="BZ88" i="8"/>
  <c r="CB88" i="8"/>
  <c r="CA87" i="8"/>
  <c r="BZ87" i="8"/>
  <c r="CB87" i="8"/>
  <c r="CA86" i="8"/>
  <c r="BZ86" i="8"/>
  <c r="CB86" i="8"/>
  <c r="CA85" i="8"/>
  <c r="BZ85" i="8"/>
  <c r="CB85" i="8"/>
  <c r="CA84" i="8"/>
  <c r="BZ84" i="8"/>
  <c r="CB84" i="8"/>
  <c r="BY90" i="8"/>
  <c r="BX90" i="8"/>
  <c r="BW90" i="8"/>
  <c r="BY89" i="8"/>
  <c r="BX89" i="8"/>
  <c r="BW89" i="8"/>
  <c r="BY88" i="8"/>
  <c r="BX88" i="8"/>
  <c r="BW88" i="8"/>
  <c r="BY87" i="8"/>
  <c r="BX87" i="8"/>
  <c r="BW87" i="8"/>
  <c r="BY86" i="8"/>
  <c r="BX86" i="8"/>
  <c r="BW86" i="8"/>
  <c r="BY85" i="8"/>
  <c r="BX85" i="8"/>
  <c r="BW85" i="8"/>
  <c r="BY84" i="8"/>
  <c r="BX84" i="8"/>
  <c r="BW84" i="8"/>
  <c r="BV90" i="8"/>
  <c r="BT90" i="8"/>
  <c r="BU90" i="8"/>
  <c r="BV89" i="8"/>
  <c r="BT89" i="8"/>
  <c r="BU89" i="8"/>
  <c r="BV88" i="8"/>
  <c r="BT88" i="8"/>
  <c r="BU88" i="8"/>
  <c r="BV87" i="8"/>
  <c r="BT87" i="8"/>
  <c r="BU87" i="8"/>
  <c r="BV86" i="8"/>
  <c r="BT86" i="8"/>
  <c r="BU86" i="8"/>
  <c r="BV85" i="8"/>
  <c r="BT85" i="8"/>
  <c r="BU85" i="8"/>
  <c r="BV84" i="8"/>
  <c r="BT84" i="8"/>
  <c r="BU84" i="8"/>
  <c r="BS91" i="8"/>
  <c r="BR91" i="8"/>
  <c r="BQ91" i="8"/>
  <c r="BS90" i="8"/>
  <c r="BR90" i="8"/>
  <c r="BQ90" i="8"/>
  <c r="BS89" i="8"/>
  <c r="BR89" i="8"/>
  <c r="BQ89" i="8"/>
  <c r="BS88" i="8"/>
  <c r="BR88" i="8"/>
  <c r="BQ88" i="8"/>
  <c r="BS87" i="8"/>
  <c r="BR87" i="8"/>
  <c r="BQ87" i="8"/>
  <c r="BS86" i="8"/>
  <c r="BR86" i="8"/>
  <c r="BQ86" i="8"/>
  <c r="BS85" i="8"/>
  <c r="BR85" i="8"/>
  <c r="BQ85" i="8"/>
  <c r="BS84" i="8"/>
  <c r="BR84" i="8"/>
  <c r="BQ84" i="8"/>
  <c r="CB81" i="8"/>
  <c r="CA81" i="8"/>
  <c r="BZ81" i="8"/>
  <c r="CB80" i="8"/>
  <c r="CA80" i="8"/>
  <c r="BZ80" i="8"/>
  <c r="CB79" i="8"/>
  <c r="CA79" i="8"/>
  <c r="BZ79" i="8"/>
  <c r="CB78" i="8"/>
  <c r="CA78" i="8"/>
  <c r="BZ78" i="8"/>
  <c r="CB77" i="8"/>
  <c r="CA77" i="8"/>
  <c r="BZ77" i="8"/>
  <c r="CB76" i="8"/>
  <c r="CA76" i="8"/>
  <c r="BZ76" i="8"/>
  <c r="CB75" i="8"/>
  <c r="CA75" i="8"/>
  <c r="BZ75" i="8"/>
  <c r="CB74" i="8"/>
  <c r="CA74" i="8"/>
  <c r="BZ74" i="8"/>
  <c r="BY81" i="8"/>
  <c r="BX81" i="8"/>
  <c r="BW81" i="8"/>
  <c r="BY80" i="8"/>
  <c r="BX80" i="8"/>
  <c r="BW80" i="8"/>
  <c r="BY79" i="8"/>
  <c r="BX79" i="8"/>
  <c r="BW79" i="8"/>
  <c r="BY78" i="8"/>
  <c r="BX78" i="8"/>
  <c r="BW78" i="8"/>
  <c r="BY77" i="8"/>
  <c r="BX77" i="8"/>
  <c r="BW77" i="8"/>
  <c r="BY76" i="8"/>
  <c r="BX76" i="8"/>
  <c r="BW76" i="8"/>
  <c r="BY75" i="8"/>
  <c r="BX75" i="8"/>
  <c r="BW75" i="8"/>
  <c r="BY74" i="8"/>
  <c r="BX74" i="8"/>
  <c r="BW74" i="8"/>
  <c r="BV81" i="8"/>
  <c r="BT81" i="8"/>
  <c r="BU81" i="8"/>
  <c r="BV80" i="8"/>
  <c r="BT80" i="8"/>
  <c r="BU80" i="8"/>
  <c r="BV79" i="8"/>
  <c r="BT79" i="8"/>
  <c r="BU79" i="8"/>
  <c r="BV78" i="8"/>
  <c r="BT78" i="8"/>
  <c r="BU78" i="8"/>
  <c r="BV77" i="8"/>
  <c r="BT77" i="8"/>
  <c r="BU77" i="8"/>
  <c r="BV76" i="8"/>
  <c r="BT76" i="8"/>
  <c r="BU76" i="8"/>
  <c r="BV75" i="8"/>
  <c r="BT75" i="8"/>
  <c r="BU75" i="8"/>
  <c r="BV74" i="8"/>
  <c r="BT74" i="8"/>
  <c r="BU74" i="8"/>
  <c r="BS81" i="8"/>
  <c r="BR81" i="8"/>
  <c r="BQ81" i="8"/>
  <c r="BS80" i="8"/>
  <c r="BR80" i="8"/>
  <c r="BQ80" i="8"/>
  <c r="BS79" i="8"/>
  <c r="BR79" i="8"/>
  <c r="BQ79" i="8"/>
  <c r="BS78" i="8"/>
  <c r="BR78" i="8"/>
  <c r="BQ78" i="8"/>
  <c r="BS77" i="8"/>
  <c r="BR77" i="8"/>
  <c r="BQ77" i="8"/>
  <c r="BS76" i="8"/>
  <c r="BR76" i="8"/>
  <c r="BQ76" i="8"/>
  <c r="BS75" i="8"/>
  <c r="BR75" i="8"/>
  <c r="BQ75" i="8"/>
  <c r="BS74" i="8"/>
  <c r="BR74" i="8"/>
  <c r="BQ74" i="8"/>
  <c r="BZ71" i="8"/>
  <c r="CB71" i="8"/>
  <c r="CA71" i="8"/>
  <c r="BZ70" i="8"/>
  <c r="CB70" i="8"/>
  <c r="CA70" i="8"/>
  <c r="BZ69" i="8"/>
  <c r="CB69" i="8"/>
  <c r="CA69" i="8"/>
  <c r="BZ68" i="8"/>
  <c r="CB68" i="8"/>
  <c r="CA68" i="8"/>
  <c r="BZ67" i="8"/>
  <c r="CB67" i="8"/>
  <c r="CA67" i="8"/>
  <c r="BZ66" i="8"/>
  <c r="CB66" i="8"/>
  <c r="CA66" i="8"/>
  <c r="BZ65" i="8"/>
  <c r="CB65" i="8"/>
  <c r="CA65" i="8"/>
  <c r="BZ64" i="8"/>
  <c r="CB64" i="8"/>
  <c r="CA64" i="8"/>
  <c r="BY71" i="8"/>
  <c r="BW71" i="8"/>
  <c r="BX71" i="8"/>
  <c r="BY70" i="8"/>
  <c r="BY69" i="8"/>
  <c r="BW70" i="8"/>
  <c r="BX70" i="8"/>
  <c r="BW69" i="8"/>
  <c r="BX69" i="8"/>
  <c r="BY68" i="8"/>
  <c r="BW68" i="8"/>
  <c r="BX68" i="8"/>
  <c r="BY67" i="8"/>
  <c r="BW67" i="8"/>
  <c r="BX67" i="8"/>
  <c r="BY66" i="8"/>
  <c r="BW66" i="8"/>
  <c r="BX66" i="8"/>
  <c r="BY65" i="8"/>
  <c r="BW65" i="8"/>
  <c r="BX65" i="8"/>
  <c r="BY64" i="8"/>
  <c r="BW64" i="8"/>
  <c r="BX64" i="8"/>
  <c r="BV71" i="8"/>
  <c r="BU71" i="8"/>
  <c r="BT71" i="8"/>
  <c r="BV70" i="8"/>
  <c r="BU70" i="8"/>
  <c r="BT70" i="8"/>
  <c r="BV69" i="8"/>
  <c r="BU69" i="8"/>
  <c r="BT69" i="8"/>
  <c r="BV68" i="8"/>
  <c r="BU68" i="8"/>
  <c r="BT68" i="8"/>
  <c r="BV67" i="8"/>
  <c r="BU67" i="8"/>
  <c r="BT67" i="8"/>
  <c r="BV66" i="8"/>
  <c r="BU66" i="8"/>
  <c r="BT66" i="8"/>
  <c r="BV65" i="8"/>
  <c r="BU65" i="8"/>
  <c r="BT65" i="8"/>
  <c r="BV64" i="8"/>
  <c r="BU64" i="8"/>
  <c r="BT64" i="8"/>
  <c r="BS71" i="8"/>
  <c r="BR71" i="8"/>
  <c r="BQ71" i="8"/>
  <c r="BS70" i="8"/>
  <c r="BR70" i="8"/>
  <c r="BQ70" i="8"/>
  <c r="BS69" i="8"/>
  <c r="BR69" i="8"/>
  <c r="BQ69" i="8"/>
  <c r="BS68" i="8"/>
  <c r="BR68" i="8"/>
  <c r="BQ68" i="8"/>
  <c r="BS67" i="8"/>
  <c r="BR67" i="8"/>
  <c r="BQ67" i="8"/>
  <c r="BS66" i="8"/>
  <c r="BR66" i="8"/>
  <c r="BQ66" i="8"/>
  <c r="BS65" i="8"/>
  <c r="BR65" i="8"/>
  <c r="BQ65" i="8"/>
  <c r="BS64" i="8"/>
  <c r="BR64" i="8"/>
  <c r="BQ64" i="8"/>
  <c r="BZ61" i="8"/>
  <c r="CB61" i="8"/>
  <c r="CA61" i="8"/>
  <c r="BZ60" i="8"/>
  <c r="CB60" i="8"/>
  <c r="CA60" i="8"/>
  <c r="BZ59" i="8"/>
  <c r="CB59" i="8"/>
  <c r="CA59" i="8"/>
  <c r="BZ58" i="8"/>
  <c r="CB58" i="8"/>
  <c r="CA58" i="8"/>
  <c r="BZ57" i="8"/>
  <c r="CB57" i="8"/>
  <c r="CA57" i="8"/>
  <c r="BZ56" i="8"/>
  <c r="CB56" i="8"/>
  <c r="CA56" i="8"/>
  <c r="BZ55" i="8"/>
  <c r="CB55" i="8"/>
  <c r="CA55" i="8"/>
  <c r="BY61" i="8"/>
  <c r="BW61" i="8"/>
  <c r="BX61" i="8"/>
  <c r="BY60" i="8"/>
  <c r="BW60" i="8"/>
  <c r="BX60" i="8"/>
  <c r="BY59" i="8"/>
  <c r="BY58" i="8"/>
  <c r="BW59" i="8"/>
  <c r="BX59" i="8"/>
  <c r="BW58" i="8"/>
  <c r="BX58" i="8"/>
  <c r="BY57" i="8"/>
  <c r="BY56" i="8"/>
  <c r="BW57" i="8"/>
  <c r="BX57" i="8"/>
  <c r="BY55" i="8"/>
  <c r="BW56" i="8"/>
  <c r="BX56" i="8"/>
  <c r="BW55" i="8"/>
  <c r="BX55" i="8"/>
  <c r="BV61" i="8"/>
  <c r="BU61" i="8"/>
  <c r="BT61" i="8"/>
  <c r="BV60" i="8"/>
  <c r="BU60" i="8"/>
  <c r="BT60" i="8"/>
  <c r="BV59" i="8"/>
  <c r="BU59" i="8"/>
  <c r="BT59" i="8"/>
  <c r="BV58" i="8"/>
  <c r="BU58" i="8"/>
  <c r="BT58" i="8"/>
  <c r="BV57" i="8"/>
  <c r="BU57" i="8"/>
  <c r="BT57" i="8"/>
  <c r="BV56" i="8"/>
  <c r="BU56" i="8"/>
  <c r="BT56" i="8"/>
  <c r="BV55" i="8"/>
  <c r="BU55" i="8"/>
  <c r="BT55" i="8"/>
  <c r="BS61" i="8"/>
  <c r="BR61" i="8"/>
  <c r="BQ61" i="8"/>
  <c r="BS60" i="8"/>
  <c r="BR60" i="8"/>
  <c r="BQ60" i="8"/>
  <c r="BS59" i="8"/>
  <c r="BR59" i="8"/>
  <c r="BQ59" i="8"/>
  <c r="BS58" i="8"/>
  <c r="BR58" i="8"/>
  <c r="BQ58" i="8"/>
  <c r="BS57" i="8"/>
  <c r="BR57" i="8"/>
  <c r="BQ57" i="8"/>
  <c r="BS56" i="8"/>
  <c r="BR56" i="8"/>
  <c r="BQ56" i="8"/>
  <c r="BS55" i="8"/>
  <c r="BR55" i="8"/>
  <c r="BQ55" i="8"/>
  <c r="CA51" i="8"/>
  <c r="BZ52" i="8"/>
  <c r="CB51" i="8"/>
  <c r="CA50" i="8"/>
  <c r="BZ51" i="8"/>
  <c r="CB50" i="8"/>
  <c r="CA49" i="8"/>
  <c r="BZ50" i="8"/>
  <c r="CB49" i="8"/>
  <c r="CA48" i="8"/>
  <c r="BZ49" i="8"/>
  <c r="CB48" i="8"/>
  <c r="CA47" i="8"/>
  <c r="BZ48" i="8"/>
  <c r="CB47" i="8"/>
  <c r="CA46" i="8"/>
  <c r="BZ47" i="8"/>
  <c r="CB46" i="8"/>
  <c r="CA45" i="8"/>
  <c r="BZ46" i="8"/>
  <c r="CB45" i="8"/>
  <c r="BZ45" i="8"/>
  <c r="BY51" i="8"/>
  <c r="BX51" i="8"/>
  <c r="BW51" i="8"/>
  <c r="BY50" i="8"/>
  <c r="BX50" i="8"/>
  <c r="BW50" i="8"/>
  <c r="BY49" i="8"/>
  <c r="BX49" i="8"/>
  <c r="BW49" i="8"/>
  <c r="BY48" i="8"/>
  <c r="BY47" i="8"/>
  <c r="BX48" i="8"/>
  <c r="BW48" i="8"/>
  <c r="BX47" i="8"/>
  <c r="BW47" i="8"/>
  <c r="BY46" i="8"/>
  <c r="BX46" i="8"/>
  <c r="BW46" i="8"/>
  <c r="BY45" i="8"/>
  <c r="BX45" i="8"/>
  <c r="BW45" i="8"/>
  <c r="BV50" i="8"/>
  <c r="BU50" i="8"/>
  <c r="BT50" i="8"/>
  <c r="BV49" i="8"/>
  <c r="BU49" i="8"/>
  <c r="BT49" i="8"/>
  <c r="BV48" i="8"/>
  <c r="BU48" i="8"/>
  <c r="BT48" i="8"/>
  <c r="BV47" i="8"/>
  <c r="BU47" i="8"/>
  <c r="BT47" i="8"/>
  <c r="BV46" i="8"/>
  <c r="BU46" i="8"/>
  <c r="BT46" i="8"/>
  <c r="BV45" i="8"/>
  <c r="BU45" i="8"/>
  <c r="BT45" i="8"/>
  <c r="BS50" i="8"/>
  <c r="BQ51" i="8"/>
  <c r="BR51" i="8"/>
  <c r="BS49" i="8"/>
  <c r="BQ50" i="8"/>
  <c r="BR50" i="8"/>
  <c r="BS48" i="8"/>
  <c r="BQ49" i="8"/>
  <c r="BR49" i="8"/>
  <c r="BS47" i="8"/>
  <c r="BQ48" i="8"/>
  <c r="BR48" i="8"/>
  <c r="BS46" i="8"/>
  <c r="BQ47" i="8"/>
  <c r="BR47" i="8"/>
  <c r="BS45" i="8"/>
  <c r="BQ46" i="8"/>
  <c r="BR46" i="8"/>
  <c r="BQ45" i="8"/>
  <c r="BR45" i="8"/>
  <c r="CA41" i="8"/>
  <c r="BZ41" i="8"/>
  <c r="CB41" i="8"/>
  <c r="CA40" i="8"/>
  <c r="BZ40" i="8"/>
  <c r="CB40" i="8"/>
  <c r="CA39" i="8"/>
  <c r="BZ39" i="8"/>
  <c r="CB39" i="8"/>
  <c r="CA38" i="8"/>
  <c r="BZ38" i="8"/>
  <c r="CB38" i="8"/>
  <c r="CA37" i="8"/>
  <c r="BZ37" i="8"/>
  <c r="CB37" i="8"/>
  <c r="CA36" i="8"/>
  <c r="BZ36" i="8"/>
  <c r="CB36" i="8"/>
  <c r="CA35" i="8"/>
  <c r="BZ35" i="8"/>
  <c r="CB35" i="8"/>
  <c r="BY41" i="8"/>
  <c r="BX41" i="8"/>
  <c r="BW41" i="8"/>
  <c r="BY40" i="8"/>
  <c r="BX40" i="8"/>
  <c r="BW40" i="8"/>
  <c r="BY39" i="8"/>
  <c r="BX39" i="8"/>
  <c r="BW39" i="8"/>
  <c r="BY38" i="8"/>
  <c r="BX38" i="8"/>
  <c r="BW38" i="8"/>
  <c r="BY37" i="8"/>
  <c r="BY36" i="8"/>
  <c r="BX37" i="8"/>
  <c r="BW37" i="8"/>
  <c r="BY35" i="8"/>
  <c r="BX36" i="8"/>
  <c r="BW36" i="8"/>
  <c r="BX35" i="8"/>
  <c r="BW35" i="8"/>
  <c r="BV42" i="8"/>
  <c r="BU42" i="8"/>
  <c r="BT42" i="8"/>
  <c r="BV41" i="8"/>
  <c r="BU41" i="8"/>
  <c r="BT41" i="8"/>
  <c r="BV40" i="8"/>
  <c r="BU40" i="8"/>
  <c r="BT40" i="8"/>
  <c r="BV39" i="8"/>
  <c r="BU39" i="8"/>
  <c r="BT39" i="8"/>
  <c r="BV38" i="8"/>
  <c r="BU38" i="8"/>
  <c r="BT38" i="8"/>
  <c r="BV37" i="8"/>
  <c r="BU37" i="8"/>
  <c r="BT37" i="8"/>
  <c r="BV36" i="8"/>
  <c r="BU36" i="8"/>
  <c r="BT36" i="8"/>
  <c r="BV35" i="8"/>
  <c r="BU35" i="8"/>
  <c r="BT35" i="8"/>
  <c r="BS41" i="8"/>
  <c r="BQ41" i="8"/>
  <c r="BR41" i="8"/>
  <c r="BS40" i="8"/>
  <c r="BQ40" i="8"/>
  <c r="BR40" i="8"/>
  <c r="BS39" i="8"/>
  <c r="BQ39" i="8"/>
  <c r="BR39" i="8"/>
  <c r="BS38" i="8"/>
  <c r="BQ38" i="8"/>
  <c r="BR38" i="8"/>
  <c r="BS37" i="8"/>
  <c r="BQ37" i="8"/>
  <c r="BR37" i="8"/>
  <c r="BS36" i="8"/>
  <c r="BQ36" i="8"/>
  <c r="BR36" i="8"/>
  <c r="BS35" i="8"/>
  <c r="BQ35" i="8"/>
  <c r="BR35" i="8"/>
  <c r="CB32" i="8"/>
  <c r="CA32" i="8"/>
  <c r="BZ32" i="8"/>
  <c r="CB31" i="8"/>
  <c r="CA31" i="8"/>
  <c r="BZ31" i="8"/>
  <c r="CB30" i="8"/>
  <c r="CA30" i="8"/>
  <c r="BZ30" i="8"/>
  <c r="CB29" i="8"/>
  <c r="CA29" i="8"/>
  <c r="BZ29" i="8"/>
  <c r="CB28" i="8"/>
  <c r="CA28" i="8"/>
  <c r="BZ28" i="8"/>
  <c r="CB27" i="8"/>
  <c r="CA27" i="8"/>
  <c r="BZ27" i="8"/>
  <c r="CB26" i="8"/>
  <c r="CA26" i="8"/>
  <c r="BZ26" i="8"/>
  <c r="CB25" i="8"/>
  <c r="CA25" i="8"/>
  <c r="BZ25" i="8"/>
  <c r="CB24" i="8"/>
  <c r="CA24" i="8"/>
  <c r="BZ24" i="8"/>
  <c r="BY31" i="8"/>
  <c r="BX31" i="8"/>
  <c r="BW31" i="8"/>
  <c r="BY30" i="8"/>
  <c r="BX30" i="8"/>
  <c r="BW30" i="8"/>
  <c r="BY29" i="8"/>
  <c r="BX29" i="8"/>
  <c r="BW29" i="8"/>
  <c r="BY28" i="8"/>
  <c r="BX28" i="8"/>
  <c r="BW28" i="8"/>
  <c r="BY27" i="8"/>
  <c r="BX27" i="8"/>
  <c r="BW27" i="8"/>
  <c r="BY26" i="8"/>
  <c r="BX26" i="8"/>
  <c r="BW26" i="8"/>
  <c r="BY25" i="8"/>
  <c r="BX25" i="8"/>
  <c r="BW25" i="8"/>
  <c r="BY24" i="8"/>
  <c r="BX24" i="8"/>
  <c r="BW24" i="8"/>
  <c r="BV31" i="8"/>
  <c r="BT31" i="8"/>
  <c r="BU31" i="8"/>
  <c r="BV30" i="8"/>
  <c r="BT30" i="8"/>
  <c r="BU30" i="8"/>
  <c r="BV29" i="8"/>
  <c r="BT29" i="8"/>
  <c r="BU29" i="8"/>
  <c r="BV28" i="8"/>
  <c r="BT28" i="8"/>
  <c r="BU28" i="8"/>
  <c r="BV27" i="8"/>
  <c r="BT27" i="8"/>
  <c r="BU27" i="8"/>
  <c r="BV26" i="8"/>
  <c r="BT26" i="8"/>
  <c r="BU26" i="8"/>
  <c r="BV25" i="8"/>
  <c r="BT25" i="8"/>
  <c r="BU25" i="8"/>
  <c r="BV24" i="8"/>
  <c r="BT24" i="8"/>
  <c r="BU24" i="8"/>
  <c r="BS31" i="8"/>
  <c r="BR31" i="8"/>
  <c r="BQ31" i="8"/>
  <c r="BS30" i="8"/>
  <c r="BR30" i="8"/>
  <c r="BQ30" i="8"/>
  <c r="BS29" i="8"/>
  <c r="BR29" i="8"/>
  <c r="BQ29" i="8"/>
  <c r="BS28" i="8"/>
  <c r="BR28" i="8"/>
  <c r="BQ28" i="8"/>
  <c r="BS27" i="8"/>
  <c r="BR27" i="8"/>
  <c r="BQ27" i="8"/>
  <c r="BS26" i="8"/>
  <c r="BR26" i="8"/>
  <c r="BQ26" i="8"/>
  <c r="BS25" i="8"/>
  <c r="BR25" i="8"/>
  <c r="BQ25" i="8"/>
  <c r="BS24" i="8"/>
  <c r="BR24" i="8"/>
  <c r="BQ24" i="8"/>
  <c r="CB21" i="8"/>
  <c r="CA21" i="8"/>
  <c r="CB20" i="8"/>
  <c r="BZ21" i="8"/>
  <c r="CA20" i="8"/>
  <c r="CB19" i="8"/>
  <c r="BZ20" i="8"/>
  <c r="CA19" i="8"/>
  <c r="CB18" i="8"/>
  <c r="BZ19" i="8"/>
  <c r="CA18" i="8"/>
  <c r="BZ18" i="8"/>
  <c r="CB17" i="8"/>
  <c r="CA17" i="8"/>
  <c r="CB16" i="8"/>
  <c r="BZ17" i="8"/>
  <c r="CA16" i="8"/>
  <c r="BZ16" i="8"/>
  <c r="CB15" i="8"/>
  <c r="CA15" i="8"/>
  <c r="BZ15" i="8"/>
  <c r="CB14" i="8"/>
  <c r="CA14" i="8"/>
  <c r="BZ14" i="8"/>
  <c r="BX21" i="8"/>
  <c r="BY21" i="8"/>
  <c r="BW21" i="8"/>
  <c r="BX20" i="8"/>
  <c r="BY20" i="8"/>
  <c r="BW20" i="8"/>
  <c r="BX19" i="8"/>
  <c r="BW19" i="8"/>
  <c r="BY19" i="8"/>
  <c r="BX18" i="8"/>
  <c r="BY18" i="8"/>
  <c r="BW18" i="8"/>
  <c r="BX17" i="8"/>
  <c r="BY17" i="8"/>
  <c r="BW17" i="8"/>
  <c r="BX16" i="8"/>
  <c r="BY16" i="8"/>
  <c r="BW16" i="8"/>
  <c r="BX15" i="8"/>
  <c r="BY15" i="8"/>
  <c r="BW15" i="8"/>
  <c r="BX14" i="8"/>
  <c r="BY14" i="8"/>
  <c r="BW14" i="8"/>
  <c r="BV21" i="8"/>
  <c r="BU21" i="8"/>
  <c r="BT21" i="8"/>
  <c r="BV20" i="8"/>
  <c r="BU20" i="8"/>
  <c r="BT20" i="8"/>
  <c r="BV19" i="8"/>
  <c r="BU19" i="8"/>
  <c r="BT19" i="8"/>
  <c r="BV18" i="8"/>
  <c r="BU18" i="8"/>
  <c r="BT18" i="8"/>
  <c r="BV17" i="8"/>
  <c r="BU17" i="8"/>
  <c r="BT17" i="8"/>
  <c r="BV16" i="8"/>
  <c r="BU16" i="8"/>
  <c r="BT16" i="8"/>
  <c r="BV15" i="8"/>
  <c r="BU15" i="8"/>
  <c r="BT15" i="8"/>
  <c r="BV14" i="8"/>
  <c r="BU14" i="8"/>
  <c r="BT14" i="8"/>
  <c r="BS21" i="8"/>
  <c r="BR21" i="8"/>
  <c r="BQ21" i="8"/>
  <c r="BS20" i="8"/>
  <c r="BR20" i="8"/>
  <c r="BQ20" i="8"/>
  <c r="BS19" i="8"/>
  <c r="BR19" i="8"/>
  <c r="BQ19" i="8"/>
  <c r="BS18" i="8"/>
  <c r="BR18" i="8"/>
  <c r="BQ18" i="8"/>
  <c r="BS17" i="8"/>
  <c r="BR17" i="8"/>
  <c r="BQ17" i="8"/>
  <c r="BS16" i="8"/>
  <c r="BR16" i="8"/>
  <c r="BQ16" i="8"/>
  <c r="BS15" i="8"/>
  <c r="BR15" i="8"/>
  <c r="BQ15" i="8"/>
  <c r="BS14" i="8"/>
  <c r="BR14" i="8"/>
  <c r="BQ14" i="8"/>
  <c r="BZ11" i="8"/>
  <c r="CB10" i="8"/>
  <c r="CA10" i="8"/>
  <c r="BZ10" i="8"/>
  <c r="CB9" i="8"/>
  <c r="CA9" i="8"/>
  <c r="BZ9" i="8"/>
  <c r="CB8" i="8"/>
  <c r="CA8" i="8"/>
  <c r="BZ8" i="8"/>
  <c r="CB7" i="8"/>
  <c r="CA7" i="8"/>
  <c r="BZ7" i="8"/>
  <c r="CB6" i="8"/>
  <c r="CA6" i="8"/>
  <c r="BZ6" i="8"/>
  <c r="CB5" i="8"/>
  <c r="CA5" i="8"/>
  <c r="BZ5" i="8"/>
  <c r="CB4" i="8"/>
  <c r="CA4" i="8"/>
  <c r="BZ4" i="8"/>
  <c r="CB3" i="8"/>
  <c r="CA3" i="8"/>
  <c r="BZ3" i="8"/>
  <c r="CB2" i="8"/>
  <c r="AV4" i="6" s="1"/>
  <c r="CA2" i="8"/>
  <c r="AV3" i="6" s="1"/>
  <c r="BZ2" i="8"/>
  <c r="AV2" i="6" s="1"/>
  <c r="BY10" i="8"/>
  <c r="BW10" i="8"/>
  <c r="BX10" i="8"/>
  <c r="BY9" i="8"/>
  <c r="BW9" i="8"/>
  <c r="BX9" i="8"/>
  <c r="BY8" i="8"/>
  <c r="BW8" i="8"/>
  <c r="BX8" i="8"/>
  <c r="BY7" i="8"/>
  <c r="BW7" i="8"/>
  <c r="BX7" i="8"/>
  <c r="BY6" i="8"/>
  <c r="BW6" i="8"/>
  <c r="BX6" i="8"/>
  <c r="BY5" i="8"/>
  <c r="BW5" i="8"/>
  <c r="BX5" i="8"/>
  <c r="BY4" i="8"/>
  <c r="BW4" i="8"/>
  <c r="BX4" i="8"/>
  <c r="BY3" i="8"/>
  <c r="BW3" i="8"/>
  <c r="BX3" i="8"/>
  <c r="BY2" i="8"/>
  <c r="AS4" i="6" s="1"/>
  <c r="BW2" i="8"/>
  <c r="AS2" i="6" s="1"/>
  <c r="BX2" i="8"/>
  <c r="AS3" i="6" s="1"/>
  <c r="BV10" i="8"/>
  <c r="BU11" i="8"/>
  <c r="BT10" i="8"/>
  <c r="BV9" i="8"/>
  <c r="BU10" i="8"/>
  <c r="BT9" i="8"/>
  <c r="BV8" i="8"/>
  <c r="BU9" i="8"/>
  <c r="BT8" i="8"/>
  <c r="BV7" i="8"/>
  <c r="BU8" i="8"/>
  <c r="BT7" i="8"/>
  <c r="BV6" i="8"/>
  <c r="BU7" i="8"/>
  <c r="BT6" i="8"/>
  <c r="BV5" i="8"/>
  <c r="BU6" i="8"/>
  <c r="BT5" i="8"/>
  <c r="BV4" i="8"/>
  <c r="BU5" i="8"/>
  <c r="BT4" i="8"/>
  <c r="BV3" i="8"/>
  <c r="BU4" i="8"/>
  <c r="BT3" i="8"/>
  <c r="BV2" i="8"/>
  <c r="AP4" i="6" s="1"/>
  <c r="BU3" i="8"/>
  <c r="BT2" i="8"/>
  <c r="AP2" i="6" s="1"/>
  <c r="BU2" i="8"/>
  <c r="AP3" i="6" s="1"/>
  <c r="BS9" i="8"/>
  <c r="BR10" i="8"/>
  <c r="BQ10" i="8"/>
  <c r="BS8" i="8"/>
  <c r="BR9" i="8"/>
  <c r="BQ9" i="8"/>
  <c r="BS7" i="8"/>
  <c r="BR8" i="8"/>
  <c r="BQ8" i="8"/>
  <c r="BS6" i="8"/>
  <c r="BR7" i="8"/>
  <c r="BQ7" i="8"/>
  <c r="BS5" i="8"/>
  <c r="BR6" i="8"/>
  <c r="BQ6" i="8"/>
  <c r="BS4" i="8"/>
  <c r="BR5" i="8"/>
  <c r="BQ5" i="8"/>
  <c r="BS3" i="8"/>
  <c r="BR4" i="8"/>
  <c r="BQ4" i="8"/>
  <c r="BS2" i="8"/>
  <c r="AM4" i="6" s="1"/>
  <c r="BR3" i="8"/>
  <c r="BQ3" i="8"/>
  <c r="BR2" i="8"/>
  <c r="AM3" i="6" s="1"/>
  <c r="BQ2" i="8"/>
  <c r="AM2" i="6" s="1"/>
  <c r="BE184" i="8"/>
  <c r="BD184" i="8"/>
  <c r="BC184" i="8"/>
  <c r="BE183" i="8"/>
  <c r="BD183" i="8"/>
  <c r="BC183" i="8"/>
  <c r="BE182" i="8"/>
  <c r="BD182" i="8"/>
  <c r="BC182" i="8"/>
  <c r="BE181" i="8"/>
  <c r="BD181" i="8"/>
  <c r="BC181" i="8"/>
  <c r="BE180" i="8"/>
  <c r="BD180" i="8"/>
  <c r="BC180" i="8"/>
  <c r="BE179" i="8"/>
  <c r="BD179" i="8"/>
  <c r="BC179" i="8"/>
  <c r="BE178" i="8"/>
  <c r="BD178" i="8"/>
  <c r="BC178" i="8"/>
  <c r="BE177" i="8"/>
  <c r="BD177" i="8"/>
  <c r="BC177" i="8"/>
  <c r="BB185" i="8"/>
  <c r="BA184" i="8"/>
  <c r="AZ185" i="8"/>
  <c r="BB184" i="8"/>
  <c r="BA183" i="8"/>
  <c r="AZ184" i="8"/>
  <c r="BB183" i="8"/>
  <c r="BA182" i="8"/>
  <c r="AZ183" i="8"/>
  <c r="BB182" i="8"/>
  <c r="BA181" i="8"/>
  <c r="AZ182" i="8"/>
  <c r="BB181" i="8"/>
  <c r="BA180" i="8"/>
  <c r="AZ181" i="8"/>
  <c r="BB180" i="8"/>
  <c r="BA179" i="8"/>
  <c r="AZ180" i="8"/>
  <c r="BB179" i="8"/>
  <c r="BA178" i="8"/>
  <c r="AZ179" i="8"/>
  <c r="BB178" i="8"/>
  <c r="BA177" i="8"/>
  <c r="AZ178" i="8"/>
  <c r="BB177" i="8"/>
  <c r="AZ177" i="8"/>
  <c r="AX186" i="8"/>
  <c r="AY185" i="8"/>
  <c r="AW185" i="8"/>
  <c r="AX185" i="8"/>
  <c r="AY184" i="8"/>
  <c r="AW184" i="8"/>
  <c r="AX184" i="8"/>
  <c r="AY183" i="8"/>
  <c r="AW183" i="8"/>
  <c r="AX183" i="8"/>
  <c r="AY182" i="8"/>
  <c r="AW182" i="8"/>
  <c r="AX182" i="8"/>
  <c r="AY181" i="8"/>
  <c r="AW181" i="8"/>
  <c r="AX181" i="8"/>
  <c r="AY180" i="8"/>
  <c r="AW180" i="8"/>
  <c r="AX180" i="8"/>
  <c r="AY179" i="8"/>
  <c r="AW179" i="8"/>
  <c r="AX179" i="8"/>
  <c r="AX178" i="8"/>
  <c r="AY178" i="8"/>
  <c r="AW178" i="8"/>
  <c r="AX177" i="8"/>
  <c r="AY177" i="8"/>
  <c r="AW177" i="8"/>
  <c r="AU184" i="8"/>
  <c r="AT184" i="8"/>
  <c r="AV184" i="8"/>
  <c r="AU183" i="8"/>
  <c r="AT183" i="8"/>
  <c r="AV183" i="8"/>
  <c r="AU182" i="8"/>
  <c r="AT182" i="8"/>
  <c r="AV182" i="8"/>
  <c r="AU181" i="8"/>
  <c r="AT181" i="8"/>
  <c r="AV181" i="8"/>
  <c r="AU180" i="8"/>
  <c r="AT180" i="8"/>
  <c r="AV180" i="8"/>
  <c r="AU179" i="8"/>
  <c r="AT179" i="8"/>
  <c r="AV179" i="8"/>
  <c r="AU178" i="8"/>
  <c r="AT178" i="8"/>
  <c r="AV178" i="8"/>
  <c r="AU177" i="8"/>
  <c r="AT177" i="8"/>
  <c r="AV177" i="8"/>
  <c r="BE174" i="8"/>
  <c r="BE173" i="8"/>
  <c r="BD174" i="8"/>
  <c r="BC174" i="8"/>
  <c r="BD173" i="8"/>
  <c r="BC173" i="8"/>
  <c r="BE172" i="8"/>
  <c r="BD172" i="8"/>
  <c r="BC172" i="8"/>
  <c r="BE171" i="8"/>
  <c r="BD171" i="8"/>
  <c r="BC171" i="8"/>
  <c r="BE170" i="8"/>
  <c r="BE169" i="8"/>
  <c r="BD170" i="8"/>
  <c r="BC170" i="8"/>
  <c r="BE168" i="8"/>
  <c r="BD169" i="8"/>
  <c r="BC169" i="8"/>
  <c r="BD168" i="8"/>
  <c r="BC168" i="8"/>
  <c r="BA174" i="8"/>
  <c r="AZ174" i="8"/>
  <c r="BB174" i="8"/>
  <c r="BA173" i="8"/>
  <c r="AZ173" i="8"/>
  <c r="BB173" i="8"/>
  <c r="BA172" i="8"/>
  <c r="AZ172" i="8"/>
  <c r="BB172" i="8"/>
  <c r="BA171" i="8"/>
  <c r="AZ171" i="8"/>
  <c r="BB171" i="8"/>
  <c r="BA170" i="8"/>
  <c r="AZ170" i="8"/>
  <c r="BB170" i="8"/>
  <c r="BA169" i="8"/>
  <c r="AZ169" i="8"/>
  <c r="BB169" i="8"/>
  <c r="BA168" i="8"/>
  <c r="AZ168" i="8"/>
  <c r="BB168" i="8"/>
  <c r="AX174" i="8"/>
  <c r="AW174" i="8"/>
  <c r="AY174" i="8"/>
  <c r="AX173" i="8"/>
  <c r="AW173" i="8"/>
  <c r="AY173" i="8"/>
  <c r="AX172" i="8"/>
  <c r="AW172" i="8"/>
  <c r="AY172" i="8"/>
  <c r="AX171" i="8"/>
  <c r="AW171" i="8"/>
  <c r="AY171" i="8"/>
  <c r="AX170" i="8"/>
  <c r="AW170" i="8"/>
  <c r="AY170" i="8"/>
  <c r="AX169" i="8"/>
  <c r="AW169" i="8"/>
  <c r="AY169" i="8"/>
  <c r="AX168" i="8"/>
  <c r="AW168" i="8"/>
  <c r="AY168" i="8"/>
  <c r="AU174" i="8"/>
  <c r="AV174" i="8"/>
  <c r="AT174" i="8"/>
  <c r="AU173" i="8"/>
  <c r="AV173" i="8"/>
  <c r="AT173" i="8"/>
  <c r="AU172" i="8"/>
  <c r="AV172" i="8"/>
  <c r="AT172" i="8"/>
  <c r="AU171" i="8"/>
  <c r="AV171" i="8"/>
  <c r="AT171" i="8"/>
  <c r="AU170" i="8"/>
  <c r="AV170" i="8"/>
  <c r="AT170" i="8"/>
  <c r="AU169" i="8"/>
  <c r="AV169" i="8"/>
  <c r="AT169" i="8"/>
  <c r="AU168" i="8"/>
  <c r="AV168" i="8"/>
  <c r="AT168" i="8"/>
  <c r="BE165" i="8"/>
  <c r="BD165" i="8"/>
  <c r="BC165" i="8"/>
  <c r="BE164" i="8"/>
  <c r="BE163" i="8"/>
  <c r="BD164" i="8"/>
  <c r="BC164" i="8"/>
  <c r="BE162" i="8"/>
  <c r="BD163" i="8"/>
  <c r="BC163" i="8"/>
  <c r="BE161" i="8"/>
  <c r="BD162" i="8"/>
  <c r="BC162" i="8"/>
  <c r="BE160" i="8"/>
  <c r="BD161" i="8"/>
  <c r="BC161" i="8"/>
  <c r="BD160" i="8"/>
  <c r="BC160" i="8"/>
  <c r="BE159" i="8"/>
  <c r="BD159" i="8"/>
  <c r="BC159" i="8"/>
  <c r="BE158" i="8"/>
  <c r="BD158" i="8"/>
  <c r="BC158" i="8"/>
  <c r="BA165" i="8"/>
  <c r="AZ165" i="8"/>
  <c r="BB165" i="8"/>
  <c r="BA164" i="8"/>
  <c r="AZ164" i="8"/>
  <c r="BB164" i="8"/>
  <c r="BA163" i="8"/>
  <c r="AZ163" i="8"/>
  <c r="BB163" i="8"/>
  <c r="BA162" i="8"/>
  <c r="AZ162" i="8"/>
  <c r="BB162" i="8"/>
  <c r="BA161" i="8"/>
  <c r="AZ161" i="8"/>
  <c r="BB161" i="8"/>
  <c r="BA160" i="8"/>
  <c r="AZ160" i="8"/>
  <c r="BB160" i="8"/>
  <c r="BA159" i="8"/>
  <c r="AZ159" i="8"/>
  <c r="BB159" i="8"/>
  <c r="BA158" i="8"/>
  <c r="AZ158" i="8"/>
  <c r="BB158" i="8"/>
  <c r="AX165" i="8"/>
  <c r="AW165" i="8"/>
  <c r="AY165" i="8"/>
  <c r="AX164" i="8"/>
  <c r="AW164" i="8"/>
  <c r="AY164" i="8"/>
  <c r="AX163" i="8"/>
  <c r="AW163" i="8"/>
  <c r="AY163" i="8"/>
  <c r="AX162" i="8"/>
  <c r="AW162" i="8"/>
  <c r="AY162" i="8"/>
  <c r="AX161" i="8"/>
  <c r="AW161" i="8"/>
  <c r="AY161" i="8"/>
  <c r="AX160" i="8"/>
  <c r="AW160" i="8"/>
  <c r="AY160" i="8"/>
  <c r="AX159" i="8"/>
  <c r="AW159" i="8"/>
  <c r="AY159" i="8"/>
  <c r="AX158" i="8"/>
  <c r="AW158" i="8"/>
  <c r="AY158" i="8"/>
  <c r="AU164" i="8"/>
  <c r="AV164" i="8"/>
  <c r="AT164" i="8"/>
  <c r="AU163" i="8"/>
  <c r="AV163" i="8"/>
  <c r="AT163" i="8"/>
  <c r="AU162" i="8"/>
  <c r="AV162" i="8"/>
  <c r="AT162" i="8"/>
  <c r="AU161" i="8"/>
  <c r="AV161" i="8"/>
  <c r="AT161" i="8"/>
  <c r="AU160" i="8"/>
  <c r="AV160" i="8"/>
  <c r="AT160" i="8"/>
  <c r="AU159" i="8"/>
  <c r="AV159" i="8"/>
  <c r="AT159" i="8"/>
  <c r="AU158" i="8"/>
  <c r="AV158" i="8"/>
  <c r="AT158" i="8"/>
  <c r="BE154" i="8"/>
  <c r="BD154" i="8"/>
  <c r="BC154" i="8"/>
  <c r="BE153" i="8"/>
  <c r="BD153" i="8"/>
  <c r="BC153" i="8"/>
  <c r="BE152" i="8"/>
  <c r="BD152" i="8"/>
  <c r="BC152" i="8"/>
  <c r="BE151" i="8"/>
  <c r="BD151" i="8"/>
  <c r="BC151" i="8"/>
  <c r="BE150" i="8"/>
  <c r="BD150" i="8"/>
  <c r="BC150" i="8"/>
  <c r="BE149" i="8"/>
  <c r="BD149" i="8"/>
  <c r="BC149" i="8"/>
  <c r="BE148" i="8"/>
  <c r="BD148" i="8"/>
  <c r="BC148" i="8"/>
  <c r="BA154" i="8"/>
  <c r="AZ154" i="8"/>
  <c r="BB154" i="8"/>
  <c r="BA153" i="8"/>
  <c r="AZ153" i="8"/>
  <c r="BB153" i="8"/>
  <c r="BA152" i="8"/>
  <c r="AZ152" i="8"/>
  <c r="BB152" i="8"/>
  <c r="BA151" i="8"/>
  <c r="AZ151" i="8"/>
  <c r="BB151" i="8"/>
  <c r="BA150" i="8"/>
  <c r="AZ150" i="8"/>
  <c r="BB150" i="8"/>
  <c r="BA149" i="8"/>
  <c r="AZ149" i="8"/>
  <c r="BB149" i="8"/>
  <c r="BA148" i="8"/>
  <c r="AZ148" i="8"/>
  <c r="BB148" i="8"/>
  <c r="AX154" i="8"/>
  <c r="AW154" i="8"/>
  <c r="AY154" i="8"/>
  <c r="AX153" i="8"/>
  <c r="AW153" i="8"/>
  <c r="AY153" i="8"/>
  <c r="AX152" i="8"/>
  <c r="AW152" i="8"/>
  <c r="AY152" i="8"/>
  <c r="AX151" i="8"/>
  <c r="AW151" i="8"/>
  <c r="AY151" i="8"/>
  <c r="AX150" i="8"/>
  <c r="AW150" i="8"/>
  <c r="AY150" i="8"/>
  <c r="AX149" i="8"/>
  <c r="AW149" i="8"/>
  <c r="AY149" i="8"/>
  <c r="AX148" i="8"/>
  <c r="AW148" i="8"/>
  <c r="AY148" i="8"/>
  <c r="AU155" i="8"/>
  <c r="AV155" i="8"/>
  <c r="AT155" i="8"/>
  <c r="AU154" i="8"/>
  <c r="AV154" i="8"/>
  <c r="AT154" i="8"/>
  <c r="AU153" i="8"/>
  <c r="AV153" i="8"/>
  <c r="AT153" i="8"/>
  <c r="AU152" i="8"/>
  <c r="AV152" i="8"/>
  <c r="AT152" i="8"/>
  <c r="AU151" i="8"/>
  <c r="AV151" i="8"/>
  <c r="AT151" i="8"/>
  <c r="AU150" i="8"/>
  <c r="AV150" i="8"/>
  <c r="AT150" i="8"/>
  <c r="AU149" i="8"/>
  <c r="AV149" i="8"/>
  <c r="AT149" i="8"/>
  <c r="AU148" i="8"/>
  <c r="AV148" i="8"/>
  <c r="AT148" i="8"/>
  <c r="BE145" i="8"/>
  <c r="BC145" i="8"/>
  <c r="BD145" i="8"/>
  <c r="BE144" i="8"/>
  <c r="BC144" i="8"/>
  <c r="BD144" i="8"/>
  <c r="BE143" i="8"/>
  <c r="BC143" i="8"/>
  <c r="BD143" i="8"/>
  <c r="BE142" i="8"/>
  <c r="BC142" i="8"/>
  <c r="BD142" i="8"/>
  <c r="BE141" i="8"/>
  <c r="BC141" i="8"/>
  <c r="BD141" i="8"/>
  <c r="BE140" i="8"/>
  <c r="BC140" i="8"/>
  <c r="BD140" i="8"/>
  <c r="BE139" i="8"/>
  <c r="BC139" i="8"/>
  <c r="BD139" i="8"/>
  <c r="BE138" i="8"/>
  <c r="BC138" i="8"/>
  <c r="BD138" i="8"/>
  <c r="BB145" i="8"/>
  <c r="AZ145" i="8"/>
  <c r="BA145" i="8"/>
  <c r="BB144" i="8"/>
  <c r="AZ144" i="8"/>
  <c r="BA144" i="8"/>
  <c r="BB143" i="8"/>
  <c r="AZ143" i="8"/>
  <c r="BA143" i="8"/>
  <c r="BB142" i="8"/>
  <c r="AZ142" i="8"/>
  <c r="BA142" i="8"/>
  <c r="BB141" i="8"/>
  <c r="AZ141" i="8"/>
  <c r="BA141" i="8"/>
  <c r="BB140" i="8"/>
  <c r="AZ140" i="8"/>
  <c r="BA140" i="8"/>
  <c r="BB139" i="8"/>
  <c r="AZ139" i="8"/>
  <c r="BA139" i="8"/>
  <c r="BB138" i="8"/>
  <c r="AZ138" i="8"/>
  <c r="BA138" i="8"/>
  <c r="AX145" i="8"/>
  <c r="AY145" i="8"/>
  <c r="AW145" i="8"/>
  <c r="AX144" i="8"/>
  <c r="AY144" i="8"/>
  <c r="AW144" i="8"/>
  <c r="AX143" i="8"/>
  <c r="AY143" i="8"/>
  <c r="AW143" i="8"/>
  <c r="AX142" i="8"/>
  <c r="AY142" i="8"/>
  <c r="AW142" i="8"/>
  <c r="AX141" i="8"/>
  <c r="AY141" i="8"/>
  <c r="AW141" i="8"/>
  <c r="AX140" i="8"/>
  <c r="AY140" i="8"/>
  <c r="AW140" i="8"/>
  <c r="AX139" i="8"/>
  <c r="AY139" i="8"/>
  <c r="AW139" i="8"/>
  <c r="AX138" i="8"/>
  <c r="AY138" i="8"/>
  <c r="AW138" i="8"/>
  <c r="AU145" i="8"/>
  <c r="AV145" i="8"/>
  <c r="AT145" i="8"/>
  <c r="AU144" i="8"/>
  <c r="AV144" i="8"/>
  <c r="AT144" i="8"/>
  <c r="AU143" i="8"/>
  <c r="AV143" i="8"/>
  <c r="AT143" i="8"/>
  <c r="AU142" i="8"/>
  <c r="AV142" i="8"/>
  <c r="AT142" i="8"/>
  <c r="AU141" i="8"/>
  <c r="AV141" i="8"/>
  <c r="AT141" i="8"/>
  <c r="AU140" i="8"/>
  <c r="AV140" i="8"/>
  <c r="AT140" i="8"/>
  <c r="AU139" i="8"/>
  <c r="AV139" i="8"/>
  <c r="AT139" i="8"/>
  <c r="AU138" i="8"/>
  <c r="AV138" i="8"/>
  <c r="AT138" i="8"/>
  <c r="BE134" i="8"/>
  <c r="BC135" i="8"/>
  <c r="BD134" i="8"/>
  <c r="BE133" i="8"/>
  <c r="BC134" i="8"/>
  <c r="BD133" i="8"/>
  <c r="BE132" i="8"/>
  <c r="BC133" i="8"/>
  <c r="BD132" i="8"/>
  <c r="BE131" i="8"/>
  <c r="BC132" i="8"/>
  <c r="BD131" i="8"/>
  <c r="BE130" i="8"/>
  <c r="BC131" i="8"/>
  <c r="BD130" i="8"/>
  <c r="BE129" i="8"/>
  <c r="BC130" i="8"/>
  <c r="BD129" i="8"/>
  <c r="BE128" i="8"/>
  <c r="BC129" i="8"/>
  <c r="BD128" i="8"/>
  <c r="BE127" i="8"/>
  <c r="BC128" i="8"/>
  <c r="BD127" i="8"/>
  <c r="BC127" i="8"/>
  <c r="BB134" i="8"/>
  <c r="AZ134" i="8"/>
  <c r="BA134" i="8"/>
  <c r="BB133" i="8"/>
  <c r="AZ133" i="8"/>
  <c r="BA133" i="8"/>
  <c r="BB132" i="8"/>
  <c r="AZ132" i="8"/>
  <c r="BA132" i="8"/>
  <c r="BB131" i="8"/>
  <c r="AZ131" i="8"/>
  <c r="BA131" i="8"/>
  <c r="BB130" i="8"/>
  <c r="AZ130" i="8"/>
  <c r="BA130" i="8"/>
  <c r="BB129" i="8"/>
  <c r="AZ129" i="8"/>
  <c r="BA129" i="8"/>
  <c r="BB128" i="8"/>
  <c r="AZ128" i="8"/>
  <c r="BA128" i="8"/>
  <c r="BB127" i="8"/>
  <c r="AZ127" i="8"/>
  <c r="BA127" i="8"/>
  <c r="AX134" i="8"/>
  <c r="AY134" i="8"/>
  <c r="AW134" i="8"/>
  <c r="AX133" i="8"/>
  <c r="AY133" i="8"/>
  <c r="AW133" i="8"/>
  <c r="AX132" i="8"/>
  <c r="AY132" i="8"/>
  <c r="AW132" i="8"/>
  <c r="AX131" i="8"/>
  <c r="AY131" i="8"/>
  <c r="AW131" i="8"/>
  <c r="AX130" i="8"/>
  <c r="AY130" i="8"/>
  <c r="AW130" i="8"/>
  <c r="AX129" i="8"/>
  <c r="AY129" i="8"/>
  <c r="AW129" i="8"/>
  <c r="AX128" i="8"/>
  <c r="AY128" i="8"/>
  <c r="AW128" i="8"/>
  <c r="AX127" i="8"/>
  <c r="AY127" i="8"/>
  <c r="AW127" i="8"/>
  <c r="AU134" i="8"/>
  <c r="AV134" i="8"/>
  <c r="AT134" i="8"/>
  <c r="AU133" i="8"/>
  <c r="AV133" i="8"/>
  <c r="AT133" i="8"/>
  <c r="AU132" i="8"/>
  <c r="AV132" i="8"/>
  <c r="AT132" i="8"/>
  <c r="AU131" i="8"/>
  <c r="AV131" i="8"/>
  <c r="AT131" i="8"/>
  <c r="AU130" i="8"/>
  <c r="AV130" i="8"/>
  <c r="AT130" i="8"/>
  <c r="AU129" i="8"/>
  <c r="AV129" i="8"/>
  <c r="AT129" i="8"/>
  <c r="AU128" i="8"/>
  <c r="AV128" i="8"/>
  <c r="AT128" i="8"/>
  <c r="AU127" i="8"/>
  <c r="AV127" i="8"/>
  <c r="AT127" i="8"/>
  <c r="BE124" i="8"/>
  <c r="BD124" i="8"/>
  <c r="BC124" i="8"/>
  <c r="BE123" i="8"/>
  <c r="BD123" i="8"/>
  <c r="BC123" i="8"/>
  <c r="BE122" i="8"/>
  <c r="BD122" i="8"/>
  <c r="BC122" i="8"/>
  <c r="BE121" i="8"/>
  <c r="BD121" i="8"/>
  <c r="BC121" i="8"/>
  <c r="BE120" i="8"/>
  <c r="BD120" i="8"/>
  <c r="BC120" i="8"/>
  <c r="BE119" i="8"/>
  <c r="BD119" i="8"/>
  <c r="BC119" i="8"/>
  <c r="BE118" i="8"/>
  <c r="BD118" i="8"/>
  <c r="BC118" i="8"/>
  <c r="BB124" i="8"/>
  <c r="BA124" i="8"/>
  <c r="AZ124" i="8"/>
  <c r="BB123" i="8"/>
  <c r="BA123" i="8"/>
  <c r="AZ123" i="8"/>
  <c r="BB122" i="8"/>
  <c r="BA122" i="8"/>
  <c r="AZ122" i="8"/>
  <c r="BB121" i="8"/>
  <c r="BA121" i="8"/>
  <c r="AZ121" i="8"/>
  <c r="BB120" i="8"/>
  <c r="BA120" i="8"/>
  <c r="AZ120" i="8"/>
  <c r="BB119" i="8"/>
  <c r="BA119" i="8"/>
  <c r="AZ119" i="8"/>
  <c r="BB118" i="8"/>
  <c r="BA118" i="8"/>
  <c r="AZ118" i="8"/>
  <c r="AX124" i="8"/>
  <c r="AY124" i="8"/>
  <c r="AW124" i="8"/>
  <c r="AX123" i="8"/>
  <c r="AY123" i="8"/>
  <c r="AW123" i="8"/>
  <c r="AX122" i="8"/>
  <c r="AY122" i="8"/>
  <c r="AW122" i="8"/>
  <c r="AX121" i="8"/>
  <c r="AY121" i="8"/>
  <c r="AW121" i="8"/>
  <c r="AX120" i="8"/>
  <c r="AY120" i="8"/>
  <c r="AW120" i="8"/>
  <c r="AX119" i="8"/>
  <c r="AY119" i="8"/>
  <c r="AW119" i="8"/>
  <c r="AX118" i="8"/>
  <c r="AY118" i="8"/>
  <c r="AW118" i="8"/>
  <c r="AU124" i="8"/>
  <c r="AT124" i="8"/>
  <c r="AV124" i="8"/>
  <c r="AU123" i="8"/>
  <c r="AT123" i="8"/>
  <c r="AV123" i="8"/>
  <c r="AU122" i="8"/>
  <c r="AT122" i="8"/>
  <c r="AV122" i="8"/>
  <c r="AU121" i="8"/>
  <c r="AT121" i="8"/>
  <c r="AV121" i="8"/>
  <c r="AU120" i="8"/>
  <c r="AT120" i="8"/>
  <c r="AV120" i="8"/>
  <c r="AU119" i="8"/>
  <c r="AT119" i="8"/>
  <c r="AV119" i="8"/>
  <c r="AU118" i="8"/>
  <c r="AT118" i="8"/>
  <c r="AV118" i="8"/>
  <c r="BE114" i="8"/>
  <c r="BD114" i="8"/>
  <c r="BC115" i="8"/>
  <c r="BE113" i="8"/>
  <c r="BD113" i="8"/>
  <c r="BC114" i="8"/>
  <c r="BE112" i="8"/>
  <c r="BD112" i="8"/>
  <c r="BC113" i="8"/>
  <c r="BE111" i="8"/>
  <c r="BD111" i="8"/>
  <c r="BC112" i="8"/>
  <c r="BE110" i="8"/>
  <c r="BD110" i="8"/>
  <c r="BC111" i="8"/>
  <c r="BE109" i="8"/>
  <c r="BD109" i="8"/>
  <c r="BC110" i="8"/>
  <c r="BE108" i="8"/>
  <c r="BD108" i="8"/>
  <c r="BC109" i="8"/>
  <c r="BE107" i="8"/>
  <c r="BD107" i="8"/>
  <c r="BC108" i="8"/>
  <c r="BE106" i="8"/>
  <c r="BD106" i="8"/>
  <c r="BC107" i="8"/>
  <c r="BC106" i="8"/>
  <c r="BB115" i="8"/>
  <c r="BA115" i="8"/>
  <c r="AZ115" i="8"/>
  <c r="BB114" i="8"/>
  <c r="BA114" i="8"/>
  <c r="AZ114" i="8"/>
  <c r="BB113" i="8"/>
  <c r="BA113" i="8"/>
  <c r="AZ113" i="8"/>
  <c r="BB112" i="8"/>
  <c r="BA112" i="8"/>
  <c r="AZ112" i="8"/>
  <c r="BB111" i="8"/>
  <c r="BA111" i="8"/>
  <c r="AZ111" i="8"/>
  <c r="BB110" i="8"/>
  <c r="BA110" i="8"/>
  <c r="AZ110" i="8"/>
  <c r="BB109" i="8"/>
  <c r="BA109" i="8"/>
  <c r="AZ109" i="8"/>
  <c r="BB108" i="8"/>
  <c r="BA108" i="8"/>
  <c r="AZ108" i="8"/>
  <c r="BB107" i="8"/>
  <c r="BA107" i="8"/>
  <c r="AZ107" i="8"/>
  <c r="BB106" i="8"/>
  <c r="BA106" i="8"/>
  <c r="AZ106" i="8"/>
  <c r="AX115" i="8"/>
  <c r="AY114" i="8"/>
  <c r="AW114" i="8"/>
  <c r="AX114" i="8"/>
  <c r="AY113" i="8"/>
  <c r="AW113" i="8"/>
  <c r="AX113" i="8"/>
  <c r="AY112" i="8"/>
  <c r="AW112" i="8"/>
  <c r="AX112" i="8"/>
  <c r="AY111" i="8"/>
  <c r="AW111" i="8"/>
  <c r="AX111" i="8"/>
  <c r="AY110" i="8"/>
  <c r="AW110" i="8"/>
  <c r="AX110" i="8"/>
  <c r="AY109" i="8"/>
  <c r="AW109" i="8"/>
  <c r="AX109" i="8"/>
  <c r="AY108" i="8"/>
  <c r="AW108" i="8"/>
  <c r="AX108" i="8"/>
  <c r="AY107" i="8"/>
  <c r="AW107" i="8"/>
  <c r="AX107" i="8"/>
  <c r="AY106" i="8"/>
  <c r="AX106" i="8"/>
  <c r="AW106" i="8"/>
  <c r="AU114" i="8"/>
  <c r="AT114" i="8"/>
  <c r="AV114" i="8"/>
  <c r="AU113" i="8"/>
  <c r="AT113" i="8"/>
  <c r="AV113" i="8"/>
  <c r="AU112" i="8"/>
  <c r="AT112" i="8"/>
  <c r="AV112" i="8"/>
  <c r="AU111" i="8"/>
  <c r="AT111" i="8"/>
  <c r="AV111" i="8"/>
  <c r="AU110" i="8"/>
  <c r="AT110" i="8"/>
  <c r="AV110" i="8"/>
  <c r="AU109" i="8"/>
  <c r="AT109" i="8"/>
  <c r="AV109" i="8"/>
  <c r="AU108" i="8"/>
  <c r="AT108" i="8"/>
  <c r="AV108" i="8"/>
  <c r="AU107" i="8"/>
  <c r="AT107" i="8"/>
  <c r="AV107" i="8"/>
  <c r="AU106" i="8"/>
  <c r="AT106" i="8"/>
  <c r="AV106" i="8"/>
  <c r="BC101" i="8"/>
  <c r="BE101" i="8"/>
  <c r="BD101" i="8"/>
  <c r="BC100" i="8"/>
  <c r="BE100" i="8"/>
  <c r="BD100" i="8"/>
  <c r="BC99" i="8"/>
  <c r="BE99" i="8"/>
  <c r="BD99" i="8"/>
  <c r="BC98" i="8"/>
  <c r="BE98" i="8"/>
  <c r="BD98" i="8"/>
  <c r="BC97" i="8"/>
  <c r="BE97" i="8"/>
  <c r="BD97" i="8"/>
  <c r="BC96" i="8"/>
  <c r="BE96" i="8"/>
  <c r="BD96" i="8"/>
  <c r="BC95" i="8"/>
  <c r="BE95" i="8"/>
  <c r="BD95" i="8"/>
  <c r="BC94" i="8"/>
  <c r="BE94" i="8"/>
  <c r="BD94" i="8"/>
  <c r="BB102" i="8"/>
  <c r="AZ102" i="8"/>
  <c r="BA102" i="8"/>
  <c r="BB101" i="8"/>
  <c r="AZ101" i="8"/>
  <c r="BA101" i="8"/>
  <c r="BB100" i="8"/>
  <c r="AZ100" i="8"/>
  <c r="BA100" i="8"/>
  <c r="BB99" i="8"/>
  <c r="AZ99" i="8"/>
  <c r="BB98" i="8"/>
  <c r="BA99" i="8"/>
  <c r="AZ98" i="8"/>
  <c r="BA98" i="8"/>
  <c r="BB97" i="8"/>
  <c r="AZ97" i="8"/>
  <c r="BB96" i="8"/>
  <c r="BA97" i="8"/>
  <c r="AZ96" i="8"/>
  <c r="BA96" i="8"/>
  <c r="BB95" i="8"/>
  <c r="AZ95" i="8"/>
  <c r="BA95" i="8"/>
  <c r="BB94" i="8"/>
  <c r="AZ94" i="8"/>
  <c r="BA94" i="8"/>
  <c r="AY102" i="8"/>
  <c r="AX103" i="8"/>
  <c r="AW102" i="8"/>
  <c r="AY101" i="8"/>
  <c r="AX102" i="8"/>
  <c r="AW101" i="8"/>
  <c r="AY100" i="8"/>
  <c r="AX101" i="8"/>
  <c r="AW100" i="8"/>
  <c r="AY99" i="8"/>
  <c r="AX100" i="8"/>
  <c r="AW99" i="8"/>
  <c r="AY98" i="8"/>
  <c r="AX99" i="8"/>
  <c r="AW98" i="8"/>
  <c r="AY97" i="8"/>
  <c r="AX98" i="8"/>
  <c r="AW97" i="8"/>
  <c r="AY96" i="8"/>
  <c r="AX97" i="8"/>
  <c r="AW96" i="8"/>
  <c r="AY95" i="8"/>
  <c r="AX96" i="8"/>
  <c r="AW95" i="8"/>
  <c r="AY94" i="8"/>
  <c r="AX95" i="8"/>
  <c r="AW94" i="8"/>
  <c r="AX94" i="8"/>
  <c r="AV101" i="8"/>
  <c r="AU101" i="8"/>
  <c r="AT101" i="8"/>
  <c r="AV100" i="8"/>
  <c r="AU100" i="8"/>
  <c r="AT100" i="8"/>
  <c r="AV99" i="8"/>
  <c r="AU99" i="8"/>
  <c r="AT99" i="8"/>
  <c r="AV98" i="8"/>
  <c r="AU98" i="8"/>
  <c r="AT98" i="8"/>
  <c r="AV97" i="8"/>
  <c r="AU97" i="8"/>
  <c r="AT97" i="8"/>
  <c r="AV96" i="8"/>
  <c r="AU96" i="8"/>
  <c r="AT96" i="8"/>
  <c r="AV95" i="8"/>
  <c r="AU95" i="8"/>
  <c r="AT95" i="8"/>
  <c r="AV94" i="8"/>
  <c r="AU94" i="8"/>
  <c r="AT94" i="8"/>
  <c r="BE91" i="8"/>
  <c r="BD90" i="8"/>
  <c r="BC90" i="8"/>
  <c r="BE90" i="8"/>
  <c r="BD89" i="8"/>
  <c r="BC89" i="8"/>
  <c r="BE89" i="8"/>
  <c r="BD88" i="8"/>
  <c r="BC88" i="8"/>
  <c r="BE88" i="8"/>
  <c r="BD87" i="8"/>
  <c r="BC87" i="8"/>
  <c r="BE87" i="8"/>
  <c r="BD86" i="8"/>
  <c r="BC86" i="8"/>
  <c r="BE86" i="8"/>
  <c r="BD85" i="8"/>
  <c r="BC85" i="8"/>
  <c r="BE85" i="8"/>
  <c r="BD84" i="8"/>
  <c r="BC84" i="8"/>
  <c r="BE84" i="8"/>
  <c r="BB90" i="8"/>
  <c r="BA90" i="8"/>
  <c r="AZ90" i="8"/>
  <c r="BB89" i="8"/>
  <c r="BA89" i="8"/>
  <c r="AZ89" i="8"/>
  <c r="BB88" i="8"/>
  <c r="BA88" i="8"/>
  <c r="AZ88" i="8"/>
  <c r="BB87" i="8"/>
  <c r="BA87" i="8"/>
  <c r="AZ87" i="8"/>
  <c r="BB86" i="8"/>
  <c r="BA86" i="8"/>
  <c r="AZ86" i="8"/>
  <c r="BB85" i="8"/>
  <c r="BA85" i="8"/>
  <c r="AZ85" i="8"/>
  <c r="BB84" i="8"/>
  <c r="BA84" i="8"/>
  <c r="AZ84" i="8"/>
  <c r="AY90" i="8"/>
  <c r="AW90" i="8"/>
  <c r="AX90" i="8"/>
  <c r="AY89" i="8"/>
  <c r="AW89" i="8"/>
  <c r="AX89" i="8"/>
  <c r="AY88" i="8"/>
  <c r="AW88" i="8"/>
  <c r="AX88" i="8"/>
  <c r="AY87" i="8"/>
  <c r="AW87" i="8"/>
  <c r="AX87" i="8"/>
  <c r="AY86" i="8"/>
  <c r="AW86" i="8"/>
  <c r="AX86" i="8"/>
  <c r="AY85" i="8"/>
  <c r="AW85" i="8"/>
  <c r="AX85" i="8"/>
  <c r="AY84" i="8"/>
  <c r="AW84" i="8"/>
  <c r="AX84" i="8"/>
  <c r="AV91" i="8"/>
  <c r="AU91" i="8"/>
  <c r="AT91" i="8"/>
  <c r="AV90" i="8"/>
  <c r="AU90" i="8"/>
  <c r="AT90" i="8"/>
  <c r="AV89" i="8"/>
  <c r="AU89" i="8"/>
  <c r="AT89" i="8"/>
  <c r="AV88" i="8"/>
  <c r="AU88" i="8"/>
  <c r="AT88" i="8"/>
  <c r="AV87" i="8"/>
  <c r="AU87" i="8"/>
  <c r="AT87" i="8"/>
  <c r="AV86" i="8"/>
  <c r="AU86" i="8"/>
  <c r="AT86" i="8"/>
  <c r="AV85" i="8"/>
  <c r="AU85" i="8"/>
  <c r="AT85" i="8"/>
  <c r="AV84" i="8"/>
  <c r="AU84" i="8"/>
  <c r="AT84" i="8"/>
  <c r="BE81" i="8"/>
  <c r="BD81" i="8"/>
  <c r="BC81" i="8"/>
  <c r="BE80" i="8"/>
  <c r="BD80" i="8"/>
  <c r="BC80" i="8"/>
  <c r="BE79" i="8"/>
  <c r="BD79" i="8"/>
  <c r="BC79" i="8"/>
  <c r="BE78" i="8"/>
  <c r="BD78" i="8"/>
  <c r="BC78" i="8"/>
  <c r="BE77" i="8"/>
  <c r="BD77" i="8"/>
  <c r="BC77" i="8"/>
  <c r="BE76" i="8"/>
  <c r="BD76" i="8"/>
  <c r="BC76" i="8"/>
  <c r="BE75" i="8"/>
  <c r="BD75" i="8"/>
  <c r="BC75" i="8"/>
  <c r="BE74" i="8"/>
  <c r="BD74" i="8"/>
  <c r="BC74" i="8"/>
  <c r="BB81" i="8"/>
  <c r="BA81" i="8"/>
  <c r="AZ81" i="8"/>
  <c r="BB80" i="8"/>
  <c r="BA80" i="8"/>
  <c r="AZ80" i="8"/>
  <c r="BB79" i="8"/>
  <c r="BA79" i="8"/>
  <c r="AZ79" i="8"/>
  <c r="BB78" i="8"/>
  <c r="BA78" i="8"/>
  <c r="AZ78" i="8"/>
  <c r="BB77" i="8"/>
  <c r="BA77" i="8"/>
  <c r="AZ77" i="8"/>
  <c r="BB76" i="8"/>
  <c r="BA76" i="8"/>
  <c r="AZ76" i="8"/>
  <c r="BB75" i="8"/>
  <c r="BA75" i="8"/>
  <c r="AZ75" i="8"/>
  <c r="BB74" i="8"/>
  <c r="BA74" i="8"/>
  <c r="AZ74" i="8"/>
  <c r="AY81" i="8"/>
  <c r="AW81" i="8"/>
  <c r="AX81" i="8"/>
  <c r="AY80" i="8"/>
  <c r="AW80" i="8"/>
  <c r="AX80" i="8"/>
  <c r="AY79" i="8"/>
  <c r="AW79" i="8"/>
  <c r="AX79" i="8"/>
  <c r="AY78" i="8"/>
  <c r="AW78" i="8"/>
  <c r="AX78" i="8"/>
  <c r="AY77" i="8"/>
  <c r="AW77" i="8"/>
  <c r="AX77" i="8"/>
  <c r="AY76" i="8"/>
  <c r="AW76" i="8"/>
  <c r="AX76" i="8"/>
  <c r="AY75" i="8"/>
  <c r="AW75" i="8"/>
  <c r="AX75" i="8"/>
  <c r="AY74" i="8"/>
  <c r="AW74" i="8"/>
  <c r="AX74" i="8"/>
  <c r="AV81" i="8"/>
  <c r="AU81" i="8"/>
  <c r="AT81" i="8"/>
  <c r="AV80" i="8"/>
  <c r="AU80" i="8"/>
  <c r="AT80" i="8"/>
  <c r="AV79" i="8"/>
  <c r="AU79" i="8"/>
  <c r="AT79" i="8"/>
  <c r="AV78" i="8"/>
  <c r="AU78" i="8"/>
  <c r="AT78" i="8"/>
  <c r="AV77" i="8"/>
  <c r="AU77" i="8"/>
  <c r="AT77" i="8"/>
  <c r="AV76" i="8"/>
  <c r="AU76" i="8"/>
  <c r="AT76" i="8"/>
  <c r="AV75" i="8"/>
  <c r="AU75" i="8"/>
  <c r="AT75" i="8"/>
  <c r="AV74" i="8"/>
  <c r="AU74" i="8"/>
  <c r="AT74" i="8"/>
  <c r="BC71" i="8"/>
  <c r="BE71" i="8"/>
  <c r="BD71" i="8"/>
  <c r="BC70" i="8"/>
  <c r="BE70" i="8"/>
  <c r="BD70" i="8"/>
  <c r="BC69" i="8"/>
  <c r="BE69" i="8"/>
  <c r="BD69" i="8"/>
  <c r="BC68" i="8"/>
  <c r="BE68" i="8"/>
  <c r="BD68" i="8"/>
  <c r="BC67" i="8"/>
  <c r="BE67" i="8"/>
  <c r="BD67" i="8"/>
  <c r="BC66" i="8"/>
  <c r="BE66" i="8"/>
  <c r="BD66" i="8"/>
  <c r="BC65" i="8"/>
  <c r="BE65" i="8"/>
  <c r="BD65" i="8"/>
  <c r="BC64" i="8"/>
  <c r="BE64" i="8"/>
  <c r="BD64" i="8"/>
  <c r="BB71" i="8"/>
  <c r="AZ71" i="8"/>
  <c r="BA71" i="8"/>
  <c r="BB70" i="8"/>
  <c r="BB69" i="8"/>
  <c r="AZ70" i="8"/>
  <c r="BA70" i="8"/>
  <c r="AZ69" i="8"/>
  <c r="BA69" i="8"/>
  <c r="BB68" i="8"/>
  <c r="AZ68" i="8"/>
  <c r="BA68" i="8"/>
  <c r="BB67" i="8"/>
  <c r="AZ67" i="8"/>
  <c r="BA67" i="8"/>
  <c r="BB66" i="8"/>
  <c r="AZ66" i="8"/>
  <c r="BA66" i="8"/>
  <c r="BB65" i="8"/>
  <c r="AZ65" i="8"/>
  <c r="BA65" i="8"/>
  <c r="BB64" i="8"/>
  <c r="AZ64" i="8"/>
  <c r="BA64" i="8"/>
  <c r="AY71" i="8"/>
  <c r="AX71" i="8"/>
  <c r="AW71" i="8"/>
  <c r="AY70" i="8"/>
  <c r="AX70" i="8"/>
  <c r="AW70" i="8"/>
  <c r="AY69" i="8"/>
  <c r="AX69" i="8"/>
  <c r="AW69" i="8"/>
  <c r="AY68" i="8"/>
  <c r="AX68" i="8"/>
  <c r="AW68" i="8"/>
  <c r="AY67" i="8"/>
  <c r="AX67" i="8"/>
  <c r="AW67" i="8"/>
  <c r="AY66" i="8"/>
  <c r="AX66" i="8"/>
  <c r="AW66" i="8"/>
  <c r="AY65" i="8"/>
  <c r="AX65" i="8"/>
  <c r="AW65" i="8"/>
  <c r="AY64" i="8"/>
  <c r="AX64" i="8"/>
  <c r="AW64" i="8"/>
  <c r="AV71" i="8"/>
  <c r="AU71" i="8"/>
  <c r="AT71" i="8"/>
  <c r="AV70" i="8"/>
  <c r="AU70" i="8"/>
  <c r="AT70" i="8"/>
  <c r="AV69" i="8"/>
  <c r="AU69" i="8"/>
  <c r="AT69" i="8"/>
  <c r="AV68" i="8"/>
  <c r="AU68" i="8"/>
  <c r="AT68" i="8"/>
  <c r="AV67" i="8"/>
  <c r="AU67" i="8"/>
  <c r="AT67" i="8"/>
  <c r="AV66" i="8"/>
  <c r="AU66" i="8"/>
  <c r="AT66" i="8"/>
  <c r="AV65" i="8"/>
  <c r="AU65" i="8"/>
  <c r="AT65" i="8"/>
  <c r="AV64" i="8"/>
  <c r="AU64" i="8"/>
  <c r="AT64" i="8"/>
  <c r="BC61" i="8"/>
  <c r="BE61" i="8"/>
  <c r="BD61" i="8"/>
  <c r="BC60" i="8"/>
  <c r="BE60" i="8"/>
  <c r="BD60" i="8"/>
  <c r="BC59" i="8"/>
  <c r="BE59" i="8"/>
  <c r="BD59" i="8"/>
  <c r="BC58" i="8"/>
  <c r="BE58" i="8"/>
  <c r="BD58" i="8"/>
  <c r="BC57" i="8"/>
  <c r="BE57" i="8"/>
  <c r="BD57" i="8"/>
  <c r="BC56" i="8"/>
  <c r="BE56" i="8"/>
  <c r="BD56" i="8"/>
  <c r="BC55" i="8"/>
  <c r="BE55" i="8"/>
  <c r="BD55" i="8"/>
  <c r="BB61" i="8"/>
  <c r="AZ61" i="8"/>
  <c r="BA61" i="8"/>
  <c r="BB60" i="8"/>
  <c r="AZ60" i="8"/>
  <c r="BA60" i="8"/>
  <c r="BB59" i="8"/>
  <c r="BB58" i="8"/>
  <c r="AZ59" i="8"/>
  <c r="BA59" i="8"/>
  <c r="AZ58" i="8"/>
  <c r="BA58" i="8"/>
  <c r="BB57" i="8"/>
  <c r="BB56" i="8"/>
  <c r="AZ57" i="8"/>
  <c r="BA57" i="8"/>
  <c r="BB55" i="8"/>
  <c r="AZ56" i="8"/>
  <c r="BA56" i="8"/>
  <c r="AZ55" i="8"/>
  <c r="BA55" i="8"/>
  <c r="AY61" i="8"/>
  <c r="AA4" i="6" s="1"/>
  <c r="AX61" i="8"/>
  <c r="AW61" i="8"/>
  <c r="AY60" i="8"/>
  <c r="AX60" i="8"/>
  <c r="AW60" i="8"/>
  <c r="AY59" i="8"/>
  <c r="AX59" i="8"/>
  <c r="AW59" i="8"/>
  <c r="AY58" i="8"/>
  <c r="AX58" i="8"/>
  <c r="AW58" i="8"/>
  <c r="AY57" i="8"/>
  <c r="AX57" i="8"/>
  <c r="AW57" i="8"/>
  <c r="AY56" i="8"/>
  <c r="AX56" i="8"/>
  <c r="AW56" i="8"/>
  <c r="AY55" i="8"/>
  <c r="AX55" i="8"/>
  <c r="AW55" i="8"/>
  <c r="AV61" i="8"/>
  <c r="AU61" i="8"/>
  <c r="AT61" i="8"/>
  <c r="AV60" i="8"/>
  <c r="AU60" i="8"/>
  <c r="AT60" i="8"/>
  <c r="AV59" i="8"/>
  <c r="AU59" i="8"/>
  <c r="AT59" i="8"/>
  <c r="AV58" i="8"/>
  <c r="AU58" i="8"/>
  <c r="AT58" i="8"/>
  <c r="AV57" i="8"/>
  <c r="AU57" i="8"/>
  <c r="AT57" i="8"/>
  <c r="AV56" i="8"/>
  <c r="AU56" i="8"/>
  <c r="AT56" i="8"/>
  <c r="AV55" i="8"/>
  <c r="AU55" i="8"/>
  <c r="AT55" i="8"/>
  <c r="BD51" i="8"/>
  <c r="BC52" i="8"/>
  <c r="BE51" i="8"/>
  <c r="BD50" i="8"/>
  <c r="BC51" i="8"/>
  <c r="BE50" i="8"/>
  <c r="BD49" i="8"/>
  <c r="BC50" i="8"/>
  <c r="BE49" i="8"/>
  <c r="BD48" i="8"/>
  <c r="BC49" i="8"/>
  <c r="BE48" i="8"/>
  <c r="BD47" i="8"/>
  <c r="BC48" i="8"/>
  <c r="BE47" i="8"/>
  <c r="BD46" i="8"/>
  <c r="BC47" i="8"/>
  <c r="BE46" i="8"/>
  <c r="BD45" i="8"/>
  <c r="BC46" i="8"/>
  <c r="BE45" i="8"/>
  <c r="BC45" i="8"/>
  <c r="BB51" i="8"/>
  <c r="BA51" i="8"/>
  <c r="AZ51" i="8"/>
  <c r="BB50" i="8"/>
  <c r="BA50" i="8"/>
  <c r="AZ50" i="8"/>
  <c r="BB49" i="8"/>
  <c r="BA49" i="8"/>
  <c r="AZ49" i="8"/>
  <c r="BB48" i="8"/>
  <c r="BB47" i="8"/>
  <c r="BA48" i="8"/>
  <c r="AZ48" i="8"/>
  <c r="BA47" i="8"/>
  <c r="AZ47" i="8"/>
  <c r="BB46" i="8"/>
  <c r="BA46" i="8"/>
  <c r="AZ46" i="8"/>
  <c r="BB45" i="8"/>
  <c r="BA45" i="8"/>
  <c r="AZ45" i="8"/>
  <c r="AY50" i="8"/>
  <c r="AX50" i="8"/>
  <c r="AW50" i="8"/>
  <c r="AY49" i="8"/>
  <c r="AX49" i="8"/>
  <c r="AW49" i="8"/>
  <c r="AY48" i="8"/>
  <c r="AX48" i="8"/>
  <c r="AW48" i="8"/>
  <c r="AY47" i="8"/>
  <c r="AX47" i="8"/>
  <c r="AW47" i="8"/>
  <c r="AY46" i="8"/>
  <c r="AX46" i="8"/>
  <c r="AW46" i="8"/>
  <c r="AY45" i="8"/>
  <c r="AX45" i="8"/>
  <c r="AW45" i="8"/>
  <c r="AV50" i="8"/>
  <c r="AT51" i="8"/>
  <c r="AU51" i="8"/>
  <c r="AV49" i="8"/>
  <c r="AT50" i="8"/>
  <c r="AU50" i="8"/>
  <c r="AV48" i="8"/>
  <c r="AT49" i="8"/>
  <c r="AU49" i="8"/>
  <c r="AV47" i="8"/>
  <c r="AT48" i="8"/>
  <c r="AU48" i="8"/>
  <c r="AV46" i="8"/>
  <c r="AT47" i="8"/>
  <c r="AU47" i="8"/>
  <c r="AV45" i="8"/>
  <c r="AT46" i="8"/>
  <c r="AU46" i="8"/>
  <c r="AT45" i="8"/>
  <c r="AU45" i="8"/>
  <c r="BD41" i="8"/>
  <c r="BC41" i="8"/>
  <c r="BE41" i="8"/>
  <c r="BD40" i="8"/>
  <c r="BC40" i="8"/>
  <c r="BE40" i="8"/>
  <c r="BD39" i="8"/>
  <c r="BC39" i="8"/>
  <c r="BE39" i="8"/>
  <c r="BD38" i="8"/>
  <c r="BC38" i="8"/>
  <c r="BE38" i="8"/>
  <c r="BD37" i="8"/>
  <c r="BC37" i="8"/>
  <c r="BE37" i="8"/>
  <c r="BD36" i="8"/>
  <c r="BC36" i="8"/>
  <c r="BE36" i="8"/>
  <c r="BD35" i="8"/>
  <c r="BC35" i="8"/>
  <c r="BE35" i="8"/>
  <c r="BB41" i="8"/>
  <c r="BA41" i="8"/>
  <c r="AZ41" i="8"/>
  <c r="BB40" i="8"/>
  <c r="BA40" i="8"/>
  <c r="AZ40" i="8"/>
  <c r="BB39" i="8"/>
  <c r="BA39" i="8"/>
  <c r="AZ39" i="8"/>
  <c r="BB38" i="8"/>
  <c r="BA38" i="8"/>
  <c r="AZ38" i="8"/>
  <c r="BB37" i="8"/>
  <c r="BB36" i="8"/>
  <c r="BA37" i="8"/>
  <c r="AZ37" i="8"/>
  <c r="BB35" i="8"/>
  <c r="BA36" i="8"/>
  <c r="AZ36" i="8"/>
  <c r="BA35" i="8"/>
  <c r="AZ35" i="8"/>
  <c r="AY42" i="8"/>
  <c r="AX42" i="8"/>
  <c r="AW42" i="8"/>
  <c r="AY41" i="8"/>
  <c r="AX41" i="8"/>
  <c r="AW41" i="8"/>
  <c r="AY40" i="8"/>
  <c r="AX40" i="8"/>
  <c r="AW40" i="8"/>
  <c r="AY39" i="8"/>
  <c r="AX39" i="8"/>
  <c r="AW39" i="8"/>
  <c r="AY38" i="8"/>
  <c r="AX38" i="8"/>
  <c r="AW38" i="8"/>
  <c r="AY37" i="8"/>
  <c r="AX37" i="8"/>
  <c r="AW37" i="8"/>
  <c r="AY36" i="8"/>
  <c r="AX36" i="8"/>
  <c r="AW36" i="8"/>
  <c r="AY35" i="8"/>
  <c r="AX35" i="8"/>
  <c r="AW35" i="8"/>
  <c r="AV41" i="8"/>
  <c r="AT41" i="8"/>
  <c r="AU41" i="8"/>
  <c r="AV40" i="8"/>
  <c r="AT40" i="8"/>
  <c r="AU40" i="8"/>
  <c r="AV39" i="8"/>
  <c r="AT39" i="8"/>
  <c r="AU39" i="8"/>
  <c r="AV38" i="8"/>
  <c r="AT38" i="8"/>
  <c r="AU38" i="8"/>
  <c r="AV37" i="8"/>
  <c r="AT37" i="8"/>
  <c r="AU37" i="8"/>
  <c r="AV36" i="8"/>
  <c r="AT36" i="8"/>
  <c r="AU36" i="8"/>
  <c r="AV35" i="8"/>
  <c r="AT35" i="8"/>
  <c r="AU35" i="8"/>
  <c r="BE32" i="8"/>
  <c r="BD32" i="8"/>
  <c r="BC32" i="8"/>
  <c r="BE31" i="8"/>
  <c r="BD31" i="8"/>
  <c r="BC31" i="8"/>
  <c r="BE30" i="8"/>
  <c r="BD30" i="8"/>
  <c r="BC30" i="8"/>
  <c r="BE29" i="8"/>
  <c r="BD29" i="8"/>
  <c r="BC29" i="8"/>
  <c r="BE28" i="8"/>
  <c r="BD28" i="8"/>
  <c r="BC28" i="8"/>
  <c r="BE27" i="8"/>
  <c r="BD27" i="8"/>
  <c r="BC27" i="8"/>
  <c r="BE26" i="8"/>
  <c r="BD26" i="8"/>
  <c r="BC26" i="8"/>
  <c r="BE25" i="8"/>
  <c r="BD25" i="8"/>
  <c r="BC25" i="8"/>
  <c r="BE24" i="8"/>
  <c r="BD24" i="8"/>
  <c r="BC24" i="8"/>
  <c r="BB31" i="8"/>
  <c r="BA31" i="8"/>
  <c r="AZ31" i="8"/>
  <c r="BB30" i="8"/>
  <c r="BA30" i="8"/>
  <c r="AZ30" i="8"/>
  <c r="BB29" i="8"/>
  <c r="BA29" i="8"/>
  <c r="AZ29" i="8"/>
  <c r="BB28" i="8"/>
  <c r="BA28" i="8"/>
  <c r="AZ28" i="8"/>
  <c r="BB27" i="8"/>
  <c r="BA27" i="8"/>
  <c r="AZ27" i="8"/>
  <c r="BB26" i="8"/>
  <c r="BA26" i="8"/>
  <c r="AZ26" i="8"/>
  <c r="BB25" i="8"/>
  <c r="BA25" i="8"/>
  <c r="AZ25" i="8"/>
  <c r="BB24" i="8"/>
  <c r="BA24" i="8"/>
  <c r="AZ24" i="8"/>
  <c r="AY31" i="8"/>
  <c r="AW31" i="8"/>
  <c r="AX31" i="8"/>
  <c r="AY30" i="8"/>
  <c r="AW30" i="8"/>
  <c r="AX30" i="8"/>
  <c r="AY29" i="8"/>
  <c r="AW29" i="8"/>
  <c r="AX29" i="8"/>
  <c r="AY28" i="8"/>
  <c r="AW28" i="8"/>
  <c r="AX28" i="8"/>
  <c r="AY27" i="8"/>
  <c r="AW27" i="8"/>
  <c r="AX27" i="8"/>
  <c r="AY26" i="8"/>
  <c r="AW26" i="8"/>
  <c r="AX26" i="8"/>
  <c r="AY25" i="8"/>
  <c r="AW25" i="8"/>
  <c r="AX25" i="8"/>
  <c r="AY24" i="8"/>
  <c r="AW24" i="8"/>
  <c r="AX24" i="8"/>
  <c r="AV31" i="8"/>
  <c r="AU31" i="8"/>
  <c r="AT31" i="8"/>
  <c r="AV30" i="8"/>
  <c r="AU30" i="8"/>
  <c r="AT30" i="8"/>
  <c r="AV29" i="8"/>
  <c r="AU29" i="8"/>
  <c r="AT29" i="8"/>
  <c r="AV28" i="8"/>
  <c r="AU28" i="8"/>
  <c r="AT28" i="8"/>
  <c r="AV27" i="8"/>
  <c r="AU27" i="8"/>
  <c r="AT27" i="8"/>
  <c r="AV26" i="8"/>
  <c r="AU26" i="8"/>
  <c r="AT26" i="8"/>
  <c r="AV25" i="8"/>
  <c r="AU25" i="8"/>
  <c r="AT25" i="8"/>
  <c r="AV24" i="8"/>
  <c r="AU24" i="8"/>
  <c r="AT24" i="8"/>
  <c r="BE21" i="8"/>
  <c r="BD21" i="8"/>
  <c r="BE20" i="8"/>
  <c r="BC21" i="8"/>
  <c r="BD20" i="8"/>
  <c r="BE19" i="8"/>
  <c r="BC20" i="8"/>
  <c r="BD19" i="8"/>
  <c r="BE18" i="8"/>
  <c r="BC19" i="8"/>
  <c r="BD18" i="8"/>
  <c r="BC18" i="8"/>
  <c r="BE17" i="8"/>
  <c r="BD17" i="8"/>
  <c r="BE16" i="8"/>
  <c r="BC17" i="8"/>
  <c r="BD16" i="8"/>
  <c r="BC16" i="8"/>
  <c r="BE15" i="8"/>
  <c r="BD15" i="8"/>
  <c r="BC15" i="8"/>
  <c r="BE14" i="8"/>
  <c r="BD14" i="8"/>
  <c r="BC14" i="8"/>
  <c r="BA21" i="8"/>
  <c r="BB21" i="8"/>
  <c r="AZ21" i="8"/>
  <c r="BA20" i="8"/>
  <c r="BB20" i="8"/>
  <c r="AZ20" i="8"/>
  <c r="BA19" i="8"/>
  <c r="AZ19" i="8"/>
  <c r="BB19" i="8"/>
  <c r="BA18" i="8"/>
  <c r="BB18" i="8"/>
  <c r="AZ18" i="8"/>
  <c r="BA17" i="8"/>
  <c r="BB17" i="8"/>
  <c r="AZ17" i="8"/>
  <c r="BA16" i="8"/>
  <c r="BB16" i="8"/>
  <c r="AZ16" i="8"/>
  <c r="BA15" i="8"/>
  <c r="BB15" i="8"/>
  <c r="AZ15" i="8"/>
  <c r="BA14" i="8"/>
  <c r="BB14" i="8"/>
  <c r="AZ14" i="8"/>
  <c r="AY21" i="8"/>
  <c r="AX21" i="8"/>
  <c r="AW21" i="8"/>
  <c r="AY20" i="8"/>
  <c r="AX20" i="8"/>
  <c r="AW20" i="8"/>
  <c r="AY19" i="8"/>
  <c r="AX19" i="8"/>
  <c r="AW19" i="8"/>
  <c r="AY18" i="8"/>
  <c r="AX18" i="8"/>
  <c r="AW18" i="8"/>
  <c r="AY17" i="8"/>
  <c r="AX17" i="8"/>
  <c r="AW17" i="8"/>
  <c r="AY16" i="8"/>
  <c r="AX16" i="8"/>
  <c r="AW16" i="8"/>
  <c r="AY15" i="8"/>
  <c r="AX15" i="8"/>
  <c r="AW15" i="8"/>
  <c r="AY14" i="8"/>
  <c r="AX14" i="8"/>
  <c r="AW14" i="8"/>
  <c r="AV21" i="8"/>
  <c r="AU21" i="8"/>
  <c r="AT21" i="8"/>
  <c r="AV20" i="8"/>
  <c r="AU20" i="8"/>
  <c r="AT20" i="8"/>
  <c r="AV19" i="8"/>
  <c r="AU19" i="8"/>
  <c r="AT19" i="8"/>
  <c r="AV18" i="8"/>
  <c r="AU18" i="8"/>
  <c r="AT18" i="8"/>
  <c r="AV17" i="8"/>
  <c r="AU17" i="8"/>
  <c r="AT17" i="8"/>
  <c r="AV16" i="8"/>
  <c r="AU16" i="8"/>
  <c r="AT16" i="8"/>
  <c r="AV15" i="8"/>
  <c r="AU15" i="8"/>
  <c r="AT15" i="8"/>
  <c r="AV14" i="8"/>
  <c r="AU14" i="8"/>
  <c r="AT14" i="8"/>
  <c r="BC11" i="8"/>
  <c r="BE10" i="8"/>
  <c r="BD10" i="8"/>
  <c r="BC10" i="8"/>
  <c r="BE9" i="8"/>
  <c r="BD9" i="8"/>
  <c r="BC9" i="8"/>
  <c r="BE8" i="8"/>
  <c r="BD8" i="8"/>
  <c r="BC8" i="8"/>
  <c r="BE7" i="8"/>
  <c r="BD7" i="8"/>
  <c r="BC7" i="8"/>
  <c r="BE6" i="8"/>
  <c r="BD6" i="8"/>
  <c r="BC6" i="8"/>
  <c r="BE5" i="8"/>
  <c r="BD5" i="8"/>
  <c r="BC5" i="8"/>
  <c r="BE4" i="8"/>
  <c r="BD4" i="8"/>
  <c r="BC4" i="8"/>
  <c r="BE3" i="8"/>
  <c r="BD3" i="8"/>
  <c r="BC3" i="8"/>
  <c r="BE2" i="8"/>
  <c r="AH4" i="6" s="1"/>
  <c r="BD2" i="8"/>
  <c r="AH3" i="6" s="1"/>
  <c r="BC2" i="8"/>
  <c r="AH2" i="6" s="1"/>
  <c r="BB10" i="8"/>
  <c r="AZ10" i="8"/>
  <c r="BA10" i="8"/>
  <c r="BB9" i="8"/>
  <c r="AZ9" i="8"/>
  <c r="BA9" i="8"/>
  <c r="BB8" i="8"/>
  <c r="AZ8" i="8"/>
  <c r="BA8" i="8"/>
  <c r="BB7" i="8"/>
  <c r="AZ7" i="8"/>
  <c r="BA7" i="8"/>
  <c r="BB6" i="8"/>
  <c r="AZ6" i="8"/>
  <c r="BA6" i="8"/>
  <c r="BB5" i="8"/>
  <c r="AZ5" i="8"/>
  <c r="BA5" i="8"/>
  <c r="BB4" i="8"/>
  <c r="AZ4" i="8"/>
  <c r="BA4" i="8"/>
  <c r="BB3" i="8"/>
  <c r="AZ3" i="8"/>
  <c r="BA3" i="8"/>
  <c r="BB2" i="8"/>
  <c r="AE4" i="6" s="1"/>
  <c r="AZ2" i="8"/>
  <c r="AE2" i="6" s="1"/>
  <c r="BA2" i="8"/>
  <c r="AE3" i="6" s="1"/>
  <c r="AY10" i="8"/>
  <c r="AX11" i="8"/>
  <c r="AW10" i="8"/>
  <c r="AY9" i="8"/>
  <c r="AX10" i="8"/>
  <c r="AW9" i="8"/>
  <c r="AY8" i="8"/>
  <c r="AX9" i="8"/>
  <c r="AW8" i="8"/>
  <c r="AY7" i="8"/>
  <c r="AX8" i="8"/>
  <c r="AW7" i="8"/>
  <c r="AY6" i="8"/>
  <c r="AX7" i="8"/>
  <c r="AW6" i="8"/>
  <c r="AY5" i="8"/>
  <c r="AX6" i="8"/>
  <c r="AW5" i="8"/>
  <c r="AY4" i="8"/>
  <c r="AX5" i="8"/>
  <c r="AW4" i="8"/>
  <c r="AA2" i="6" s="1"/>
  <c r="AY3" i="8"/>
  <c r="AX4" i="8"/>
  <c r="AW3" i="8"/>
  <c r="AY2" i="8"/>
  <c r="AB4" i="6" s="1"/>
  <c r="AX3" i="8"/>
  <c r="AW2" i="8"/>
  <c r="AB2" i="6" s="1"/>
  <c r="AX2" i="8"/>
  <c r="AB3" i="6" s="1"/>
  <c r="AV9" i="8"/>
  <c r="AU10" i="8"/>
  <c r="AT10" i="8"/>
  <c r="AV8" i="8"/>
  <c r="AU9" i="8"/>
  <c r="AT9" i="8"/>
  <c r="AV7" i="8"/>
  <c r="AU8" i="8"/>
  <c r="AT8" i="8"/>
  <c r="AV6" i="8"/>
  <c r="AU7" i="8"/>
  <c r="AT7" i="8"/>
  <c r="AV5" i="8"/>
  <c r="AU6" i="8"/>
  <c r="AT6" i="8"/>
  <c r="AV4" i="8"/>
  <c r="AU5" i="8"/>
  <c r="AT5" i="8"/>
  <c r="AV3" i="8"/>
  <c r="AU4" i="8"/>
  <c r="AT4" i="8"/>
  <c r="AV2" i="8"/>
  <c r="X4" i="6" s="1"/>
  <c r="AU3" i="8"/>
  <c r="AT3" i="8"/>
  <c r="AU2" i="8"/>
  <c r="Y3" i="6" s="1"/>
  <c r="AT2" i="8"/>
  <c r="X2" i="6" s="1"/>
  <c r="O9" i="6"/>
  <c r="O8" i="6"/>
  <c r="O7" i="6"/>
  <c r="O6" i="6"/>
  <c r="O5" i="6"/>
  <c r="O4" i="6"/>
  <c r="O3" i="6"/>
  <c r="AD4" i="8"/>
  <c r="AD2" i="8" s="1"/>
  <c r="Z2" i="8"/>
  <c r="V9" i="8"/>
  <c r="V8" i="8"/>
  <c r="V7" i="8"/>
  <c r="V6" i="8"/>
  <c r="V5" i="8"/>
  <c r="V4" i="8"/>
  <c r="V3" i="8"/>
  <c r="AF8" i="8"/>
  <c r="AF4" i="8" s="1"/>
  <c r="AF6" i="8"/>
  <c r="BK4" i="8"/>
  <c r="BJ19" i="8"/>
  <c r="BJ18" i="8"/>
  <c r="BJ17" i="8"/>
  <c r="BJ16" i="8"/>
  <c r="BJ15" i="8"/>
  <c r="BJ14" i="8"/>
  <c r="BJ13" i="8"/>
  <c r="BJ12" i="8"/>
  <c r="BJ11" i="8"/>
  <c r="BJ10" i="8"/>
  <c r="BJ9" i="8"/>
  <c r="BJ8" i="8"/>
  <c r="BJ7" i="8"/>
  <c r="BJ6" i="8"/>
  <c r="BJ5" i="8"/>
  <c r="BJ4" i="8"/>
  <c r="BK2" i="8" s="1"/>
  <c r="BJ3" i="8"/>
  <c r="BJ2" i="8"/>
  <c r="BI582" i="8"/>
  <c r="BI581" i="8"/>
  <c r="BI580" i="8"/>
  <c r="BI579" i="8"/>
  <c r="BI578" i="8"/>
  <c r="BI577" i="8"/>
  <c r="BI576" i="8"/>
  <c r="BI575" i="8"/>
  <c r="BI574" i="8"/>
  <c r="BI573" i="8"/>
  <c r="BI572" i="8"/>
  <c r="BI571" i="8"/>
  <c r="BI570" i="8"/>
  <c r="BI569" i="8"/>
  <c r="BI568" i="8"/>
  <c r="BI567" i="8"/>
  <c r="BI566" i="8"/>
  <c r="BI565" i="8"/>
  <c r="BI564" i="8"/>
  <c r="BI563" i="8"/>
  <c r="BI562" i="8"/>
  <c r="BI561" i="8"/>
  <c r="BI560" i="8"/>
  <c r="BI559" i="8"/>
  <c r="BI558" i="8"/>
  <c r="BI557" i="8"/>
  <c r="BI556" i="8"/>
  <c r="BI555" i="8"/>
  <c r="BI554" i="8"/>
  <c r="BI553" i="8"/>
  <c r="BI552" i="8"/>
  <c r="BI551" i="8"/>
  <c r="BI550" i="8"/>
  <c r="BI549" i="8"/>
  <c r="BI548" i="8"/>
  <c r="BI547" i="8"/>
  <c r="BI546" i="8"/>
  <c r="BI545" i="8"/>
  <c r="BI544" i="8"/>
  <c r="BI543" i="8"/>
  <c r="BI542" i="8"/>
  <c r="BI541" i="8"/>
  <c r="BI540" i="8"/>
  <c r="BI539" i="8"/>
  <c r="BI538" i="8"/>
  <c r="BI537" i="8"/>
  <c r="BI536" i="8"/>
  <c r="BI535" i="8"/>
  <c r="BI534" i="8"/>
  <c r="BI533" i="8"/>
  <c r="BI532" i="8"/>
  <c r="BI531" i="8"/>
  <c r="BI530" i="8"/>
  <c r="BI529" i="8"/>
  <c r="BI528" i="8"/>
  <c r="BI527" i="8"/>
  <c r="BI526" i="8"/>
  <c r="BI525" i="8"/>
  <c r="BI524" i="8"/>
  <c r="BI523" i="8"/>
  <c r="BI522" i="8"/>
  <c r="BI521" i="8"/>
  <c r="BI520" i="8"/>
  <c r="BI519" i="8"/>
  <c r="BI518" i="8"/>
  <c r="BI517" i="8"/>
  <c r="BI516" i="8"/>
  <c r="BI515" i="8"/>
  <c r="BI514" i="8"/>
  <c r="BI513" i="8"/>
  <c r="BI512" i="8"/>
  <c r="BI511" i="8"/>
  <c r="BI510" i="8"/>
  <c r="BI509" i="8"/>
  <c r="BI508" i="8"/>
  <c r="BI507" i="8"/>
  <c r="BI506" i="8"/>
  <c r="BI505" i="8"/>
  <c r="BI504" i="8"/>
  <c r="BI503" i="8"/>
  <c r="BI502" i="8"/>
  <c r="BI501" i="8"/>
  <c r="BI500" i="8"/>
  <c r="BI499" i="8"/>
  <c r="BI498" i="8"/>
  <c r="BI497" i="8"/>
  <c r="BI496" i="8"/>
  <c r="BI495" i="8"/>
  <c r="BI494" i="8"/>
  <c r="BI493" i="8"/>
  <c r="BI492" i="8"/>
  <c r="BI491" i="8"/>
  <c r="BI490" i="8"/>
  <c r="BI489" i="8"/>
  <c r="BI488" i="8"/>
  <c r="BI487" i="8"/>
  <c r="BI486" i="8"/>
  <c r="BI485" i="8"/>
  <c r="BI484" i="8"/>
  <c r="BI483" i="8"/>
  <c r="BI482" i="8"/>
  <c r="BI481" i="8"/>
  <c r="BI480" i="8"/>
  <c r="BI479" i="8"/>
  <c r="BI478" i="8"/>
  <c r="BI477" i="8"/>
  <c r="BI476" i="8"/>
  <c r="BI475" i="8"/>
  <c r="BI474" i="8"/>
  <c r="BI473" i="8"/>
  <c r="BI472" i="8"/>
  <c r="BI471" i="8"/>
  <c r="BI470" i="8"/>
  <c r="BI469" i="8"/>
  <c r="BI468" i="8"/>
  <c r="BI467" i="8"/>
  <c r="BI466" i="8"/>
  <c r="BI465" i="8"/>
  <c r="BI464" i="8"/>
  <c r="BI463" i="8"/>
  <c r="BI462" i="8"/>
  <c r="BI461" i="8"/>
  <c r="BI460" i="8"/>
  <c r="BI459" i="8"/>
  <c r="BI458" i="8"/>
  <c r="BI457" i="8"/>
  <c r="BI456" i="8"/>
  <c r="BI455" i="8"/>
  <c r="BI454" i="8"/>
  <c r="BI453" i="8"/>
  <c r="BI452" i="8"/>
  <c r="BI451" i="8"/>
  <c r="BI450" i="8"/>
  <c r="BI449" i="8"/>
  <c r="BI448" i="8"/>
  <c r="BI447" i="8"/>
  <c r="BI446" i="8"/>
  <c r="BI445" i="8"/>
  <c r="BI444" i="8"/>
  <c r="BI443" i="8"/>
  <c r="BI442" i="8"/>
  <c r="BI441" i="8"/>
  <c r="BI440" i="8"/>
  <c r="BI439" i="8"/>
  <c r="BI438" i="8"/>
  <c r="BI437" i="8"/>
  <c r="BI436" i="8"/>
  <c r="BI435" i="8"/>
  <c r="BI434" i="8"/>
  <c r="BI433" i="8"/>
  <c r="BI432" i="8"/>
  <c r="BI431" i="8"/>
  <c r="BI430" i="8"/>
  <c r="BI429" i="8"/>
  <c r="BI428" i="8"/>
  <c r="BI427" i="8"/>
  <c r="BI426" i="8"/>
  <c r="BI425" i="8"/>
  <c r="BI424" i="8"/>
  <c r="BI423" i="8"/>
  <c r="BI422" i="8"/>
  <c r="BI421" i="8"/>
  <c r="BI420" i="8"/>
  <c r="BI419" i="8"/>
  <c r="BI418" i="8"/>
  <c r="BI417" i="8"/>
  <c r="BI416" i="8"/>
  <c r="BI415" i="8"/>
  <c r="BI414" i="8"/>
  <c r="BI413" i="8"/>
  <c r="BI412" i="8"/>
  <c r="BI411" i="8"/>
  <c r="BI410" i="8"/>
  <c r="BI409" i="8"/>
  <c r="BI408" i="8"/>
  <c r="BI407" i="8"/>
  <c r="BI406" i="8"/>
  <c r="BI405" i="8"/>
  <c r="BI404" i="8"/>
  <c r="BI403" i="8"/>
  <c r="BI402" i="8"/>
  <c r="BI401" i="8"/>
  <c r="BI400" i="8"/>
  <c r="BI399" i="8"/>
  <c r="BI398" i="8"/>
  <c r="BI397" i="8"/>
  <c r="BI396" i="8"/>
  <c r="BI395" i="8"/>
  <c r="BI394" i="8"/>
  <c r="BI393" i="8"/>
  <c r="BI392" i="8"/>
  <c r="BI391" i="8"/>
  <c r="BI390" i="8"/>
  <c r="BI389" i="8"/>
  <c r="BI388" i="8"/>
  <c r="BI387" i="8"/>
  <c r="BI386" i="8"/>
  <c r="BI385" i="8"/>
  <c r="BI384" i="8"/>
  <c r="BI383" i="8"/>
  <c r="BI382" i="8"/>
  <c r="BI381" i="8"/>
  <c r="BI380" i="8"/>
  <c r="BI379" i="8"/>
  <c r="BI378" i="8"/>
  <c r="BI377" i="8"/>
  <c r="BI376" i="8"/>
  <c r="BI375" i="8"/>
  <c r="BI374" i="8"/>
  <c r="BI373" i="8"/>
  <c r="BI372" i="8"/>
  <c r="BI371" i="8"/>
  <c r="BI370" i="8"/>
  <c r="BI369" i="8"/>
  <c r="BI368" i="8"/>
  <c r="BI367" i="8"/>
  <c r="BI366" i="8"/>
  <c r="BI365" i="8"/>
  <c r="BI364" i="8"/>
  <c r="BI363" i="8"/>
  <c r="BI362" i="8"/>
  <c r="BI361" i="8"/>
  <c r="BI360" i="8"/>
  <c r="BI359" i="8"/>
  <c r="BI358" i="8"/>
  <c r="BI357" i="8"/>
  <c r="BI356" i="8"/>
  <c r="BI355" i="8"/>
  <c r="BI354" i="8"/>
  <c r="BI353" i="8"/>
  <c r="BI352" i="8"/>
  <c r="BI351" i="8"/>
  <c r="BI350" i="8"/>
  <c r="BI349" i="8"/>
  <c r="BI348" i="8"/>
  <c r="BI347" i="8"/>
  <c r="BI346" i="8"/>
  <c r="BI345" i="8"/>
  <c r="BI344" i="8"/>
  <c r="BI343" i="8"/>
  <c r="BI342" i="8"/>
  <c r="BI341" i="8"/>
  <c r="BI340" i="8"/>
  <c r="BI339" i="8"/>
  <c r="BI338" i="8"/>
  <c r="BI337" i="8"/>
  <c r="BI336" i="8"/>
  <c r="BI335" i="8"/>
  <c r="BI334" i="8"/>
  <c r="BI333" i="8"/>
  <c r="BI332" i="8"/>
  <c r="BI331" i="8"/>
  <c r="BI330" i="8"/>
  <c r="BI329" i="8"/>
  <c r="BI328" i="8"/>
  <c r="BI327" i="8"/>
  <c r="BI326" i="8"/>
  <c r="BI325" i="8"/>
  <c r="BI324" i="8"/>
  <c r="BI323" i="8"/>
  <c r="BI322" i="8"/>
  <c r="BI321" i="8"/>
  <c r="BI320" i="8"/>
  <c r="BI319" i="8"/>
  <c r="BI318" i="8"/>
  <c r="BI317" i="8"/>
  <c r="BI316" i="8"/>
  <c r="BI315" i="8"/>
  <c r="BI314" i="8"/>
  <c r="BI313" i="8"/>
  <c r="BI312" i="8"/>
  <c r="BI311" i="8"/>
  <c r="BI310" i="8"/>
  <c r="BI309" i="8"/>
  <c r="BI308" i="8"/>
  <c r="BI307" i="8"/>
  <c r="BI306" i="8"/>
  <c r="BI305" i="8"/>
  <c r="BI304" i="8"/>
  <c r="BI303" i="8"/>
  <c r="BI302" i="8"/>
  <c r="BI301" i="8"/>
  <c r="BI300" i="8"/>
  <c r="BI299" i="8"/>
  <c r="BI298" i="8"/>
  <c r="BI297" i="8"/>
  <c r="BI296" i="8"/>
  <c r="BI295" i="8"/>
  <c r="BI294" i="8"/>
  <c r="BI293" i="8"/>
  <c r="BI292" i="8"/>
  <c r="BI291" i="8"/>
  <c r="BI290" i="8"/>
  <c r="BI289" i="8"/>
  <c r="BI288" i="8"/>
  <c r="BI287" i="8"/>
  <c r="BI286" i="8"/>
  <c r="BI285" i="8"/>
  <c r="BI284" i="8"/>
  <c r="BI283" i="8"/>
  <c r="BI282" i="8"/>
  <c r="BI281" i="8"/>
  <c r="BI280" i="8"/>
  <c r="BI279" i="8"/>
  <c r="BI278" i="8"/>
  <c r="BI277" i="8"/>
  <c r="BI276" i="8"/>
  <c r="BI275" i="8"/>
  <c r="BI274" i="8"/>
  <c r="BI273" i="8"/>
  <c r="BI272" i="8"/>
  <c r="BI271" i="8"/>
  <c r="BI270" i="8"/>
  <c r="BI269" i="8"/>
  <c r="BI268" i="8"/>
  <c r="BI267" i="8"/>
  <c r="BI266" i="8"/>
  <c r="BI265" i="8"/>
  <c r="BI264" i="8"/>
  <c r="BI263" i="8"/>
  <c r="BI262" i="8"/>
  <c r="BI261" i="8"/>
  <c r="BI260" i="8"/>
  <c r="BI259" i="8"/>
  <c r="BI258" i="8"/>
  <c r="BI257" i="8"/>
  <c r="BI256" i="8"/>
  <c r="BI255" i="8"/>
  <c r="BI254" i="8"/>
  <c r="BI253" i="8"/>
  <c r="BI252" i="8"/>
  <c r="BI251" i="8"/>
  <c r="BI250" i="8"/>
  <c r="BI249" i="8"/>
  <c r="BI248" i="8"/>
  <c r="BI247" i="8"/>
  <c r="BI246" i="8"/>
  <c r="BI245" i="8"/>
  <c r="BI244" i="8"/>
  <c r="BI243" i="8"/>
  <c r="BI242" i="8"/>
  <c r="BI241" i="8"/>
  <c r="BI240" i="8"/>
  <c r="BI239" i="8"/>
  <c r="BI238" i="8"/>
  <c r="BI237" i="8"/>
  <c r="BI236" i="8"/>
  <c r="BI235" i="8"/>
  <c r="BI234" i="8"/>
  <c r="BI233" i="8"/>
  <c r="BI232" i="8"/>
  <c r="BI231" i="8"/>
  <c r="BI230" i="8"/>
  <c r="BI229" i="8"/>
  <c r="BI228" i="8"/>
  <c r="BI227" i="8"/>
  <c r="BI226" i="8"/>
  <c r="BI225" i="8"/>
  <c r="BI224" i="8"/>
  <c r="BI223" i="8"/>
  <c r="BI222" i="8"/>
  <c r="BI221" i="8"/>
  <c r="BI220" i="8"/>
  <c r="BI219" i="8"/>
  <c r="BI218" i="8"/>
  <c r="BI217" i="8"/>
  <c r="BI216" i="8"/>
  <c r="BI215" i="8"/>
  <c r="BI214" i="8"/>
  <c r="BI213" i="8"/>
  <c r="BI212" i="8"/>
  <c r="BI211" i="8"/>
  <c r="BI210" i="8"/>
  <c r="BI209" i="8"/>
  <c r="BI208" i="8"/>
  <c r="BI207" i="8"/>
  <c r="BI206" i="8"/>
  <c r="BI205" i="8"/>
  <c r="BI204" i="8"/>
  <c r="BI203" i="8"/>
  <c r="BI202" i="8"/>
  <c r="BI201" i="8"/>
  <c r="BI200" i="8"/>
  <c r="BI199" i="8"/>
  <c r="BI198" i="8"/>
  <c r="BI197" i="8"/>
  <c r="BI196" i="8"/>
  <c r="BI195" i="8"/>
  <c r="BI194" i="8"/>
  <c r="BI193" i="8"/>
  <c r="BI192" i="8"/>
  <c r="BI191" i="8"/>
  <c r="BI190" i="8"/>
  <c r="BI189" i="8"/>
  <c r="BI188" i="8"/>
  <c r="BI187" i="8"/>
  <c r="BI186" i="8"/>
  <c r="BI185" i="8"/>
  <c r="BI184" i="8"/>
  <c r="BI183" i="8"/>
  <c r="BI182" i="8"/>
  <c r="BI181" i="8"/>
  <c r="BI180" i="8"/>
  <c r="BI179" i="8"/>
  <c r="BI178" i="8"/>
  <c r="BI177" i="8"/>
  <c r="BI176" i="8"/>
  <c r="BI175" i="8"/>
  <c r="BI174" i="8"/>
  <c r="BI173" i="8"/>
  <c r="BI172" i="8"/>
  <c r="BI171" i="8"/>
  <c r="BI170" i="8"/>
  <c r="BI169" i="8"/>
  <c r="BI168" i="8"/>
  <c r="BI167" i="8"/>
  <c r="BI166" i="8"/>
  <c r="BI165" i="8"/>
  <c r="BI164" i="8"/>
  <c r="BI163" i="8"/>
  <c r="BI162" i="8"/>
  <c r="BI161" i="8"/>
  <c r="BI160" i="8"/>
  <c r="BI159" i="8"/>
  <c r="BI158" i="8"/>
  <c r="BI157" i="8"/>
  <c r="BI156" i="8"/>
  <c r="BI155" i="8"/>
  <c r="BI154" i="8"/>
  <c r="BI153" i="8"/>
  <c r="BI152" i="8"/>
  <c r="BI151" i="8"/>
  <c r="BI150" i="8"/>
  <c r="BI149" i="8"/>
  <c r="BI148" i="8"/>
  <c r="BI147" i="8"/>
  <c r="BI146" i="8"/>
  <c r="BI145" i="8"/>
  <c r="BI144" i="8"/>
  <c r="BI143" i="8"/>
  <c r="BI142" i="8"/>
  <c r="BI141" i="8"/>
  <c r="BI140" i="8"/>
  <c r="BI139" i="8"/>
  <c r="BI138" i="8"/>
  <c r="BI137" i="8"/>
  <c r="BI136" i="8"/>
  <c r="BI135" i="8"/>
  <c r="BI134" i="8"/>
  <c r="BI133" i="8"/>
  <c r="BI132" i="8"/>
  <c r="BI131" i="8"/>
  <c r="BI130" i="8"/>
  <c r="BI129" i="8"/>
  <c r="BI128" i="8"/>
  <c r="BI127" i="8"/>
  <c r="BI126" i="8"/>
  <c r="BI125" i="8"/>
  <c r="BI124" i="8"/>
  <c r="BI123" i="8"/>
  <c r="BI122" i="8"/>
  <c r="BI121" i="8"/>
  <c r="BI120" i="8"/>
  <c r="BI119" i="8"/>
  <c r="BI118" i="8"/>
  <c r="BI117" i="8"/>
  <c r="BI116" i="8"/>
  <c r="BI115" i="8"/>
  <c r="BI114" i="8"/>
  <c r="BI113" i="8"/>
  <c r="BI112" i="8"/>
  <c r="BI111" i="8"/>
  <c r="BI110" i="8"/>
  <c r="BI109" i="8"/>
  <c r="BI108" i="8"/>
  <c r="BI107" i="8"/>
  <c r="BI106" i="8"/>
  <c r="BI105" i="8"/>
  <c r="BI104" i="8"/>
  <c r="BI103" i="8"/>
  <c r="BI102" i="8"/>
  <c r="BI101" i="8"/>
  <c r="BI100" i="8"/>
  <c r="BI99" i="8"/>
  <c r="BI98" i="8"/>
  <c r="BI97" i="8"/>
  <c r="BI96" i="8"/>
  <c r="BI95" i="8"/>
  <c r="BI94" i="8"/>
  <c r="BI93" i="8"/>
  <c r="BI92" i="8"/>
  <c r="BI91" i="8"/>
  <c r="BI90" i="8"/>
  <c r="BI89" i="8"/>
  <c r="BI88" i="8"/>
  <c r="BI87" i="8"/>
  <c r="BI86" i="8"/>
  <c r="BI85" i="8"/>
  <c r="BI84" i="8"/>
  <c r="BI83" i="8"/>
  <c r="BI82" i="8"/>
  <c r="BI81" i="8"/>
  <c r="BI80" i="8"/>
  <c r="BI79" i="8"/>
  <c r="BI78" i="8"/>
  <c r="BI77" i="8"/>
  <c r="BI76" i="8"/>
  <c r="BI75" i="8"/>
  <c r="BI74" i="8"/>
  <c r="BI73" i="8"/>
  <c r="BI72" i="8"/>
  <c r="BI71" i="8"/>
  <c r="BI70" i="8"/>
  <c r="BI69" i="8"/>
  <c r="BI68" i="8"/>
  <c r="BI67" i="8"/>
  <c r="BI66" i="8"/>
  <c r="BI65" i="8"/>
  <c r="BI64" i="8"/>
  <c r="BI63" i="8"/>
  <c r="BI62" i="8"/>
  <c r="BI61" i="8"/>
  <c r="BI60" i="8"/>
  <c r="BI59" i="8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6" i="8"/>
  <c r="BI25" i="8"/>
  <c r="BI24" i="8"/>
  <c r="BI23" i="8"/>
  <c r="BI22" i="8"/>
  <c r="BI21" i="8"/>
  <c r="BI20" i="8"/>
  <c r="BI19" i="8"/>
  <c r="BI18" i="8"/>
  <c r="BI17" i="8"/>
  <c r="BI16" i="8"/>
  <c r="BI15" i="8"/>
  <c r="BI14" i="8"/>
  <c r="BI13" i="8"/>
  <c r="BI12" i="8"/>
  <c r="BI11" i="8"/>
  <c r="BI10" i="8"/>
  <c r="BM3" i="8" s="1"/>
  <c r="BI9" i="8"/>
  <c r="BI8" i="8"/>
  <c r="BI7" i="8"/>
  <c r="BI6" i="8"/>
  <c r="BI5" i="8"/>
  <c r="BI4" i="8"/>
  <c r="BI3" i="8"/>
  <c r="BI2" i="8"/>
  <c r="BM2" i="8" s="1"/>
  <c r="AC666" i="8"/>
  <c r="AC662" i="8"/>
  <c r="AC658" i="8"/>
  <c r="AC654" i="8"/>
  <c r="AC650" i="8"/>
  <c r="AC646" i="8"/>
  <c r="AC642" i="8"/>
  <c r="AC638" i="8"/>
  <c r="AC634" i="8"/>
  <c r="AC628" i="8"/>
  <c r="AC624" i="8"/>
  <c r="AC620" i="8"/>
  <c r="AC616" i="8"/>
  <c r="AC612" i="8"/>
  <c r="AC608" i="8"/>
  <c r="AC604" i="8"/>
  <c r="AC600" i="8"/>
  <c r="AC591" i="8"/>
  <c r="AC587" i="8"/>
  <c r="AC583" i="8"/>
  <c r="AC579" i="8"/>
  <c r="AC575" i="8"/>
  <c r="AC571" i="8"/>
  <c r="AC567" i="8"/>
  <c r="AC563" i="8"/>
  <c r="AC556" i="8"/>
  <c r="AC552" i="8"/>
  <c r="AC548" i="8"/>
  <c r="AC544" i="8"/>
  <c r="AC540" i="8"/>
  <c r="AC536" i="8"/>
  <c r="AC532" i="8"/>
  <c r="AC528" i="8"/>
  <c r="AC522" i="8"/>
  <c r="AC518" i="8"/>
  <c r="AC514" i="8"/>
  <c r="AC510" i="8"/>
  <c r="AC506" i="8"/>
  <c r="AC502" i="8"/>
  <c r="AC498" i="8"/>
  <c r="AC494" i="8"/>
  <c r="AC490" i="8"/>
  <c r="AC484" i="8"/>
  <c r="AC480" i="8"/>
  <c r="AC476" i="8"/>
  <c r="AC472" i="8"/>
  <c r="AC468" i="8"/>
  <c r="AC464" i="8"/>
  <c r="AC460" i="8"/>
  <c r="AC456" i="8"/>
  <c r="AC452" i="8"/>
  <c r="AC446" i="8"/>
  <c r="AC442" i="8"/>
  <c r="AC438" i="8"/>
  <c r="AC434" i="8"/>
  <c r="AC430" i="8"/>
  <c r="AC426" i="8"/>
  <c r="AC422" i="8"/>
  <c r="AC418" i="8"/>
  <c r="AC412" i="8"/>
  <c r="AC408" i="8"/>
  <c r="AC404" i="8"/>
  <c r="AC400" i="8"/>
  <c r="AC396" i="8"/>
  <c r="AC391" i="8"/>
  <c r="AC387" i="8"/>
  <c r="AC383" i="8"/>
  <c r="AC379" i="8"/>
  <c r="AC375" i="8"/>
  <c r="AC368" i="8"/>
  <c r="AC364" i="8"/>
  <c r="AC360" i="8"/>
  <c r="AC356" i="8"/>
  <c r="AC352" i="8"/>
  <c r="AC348" i="8"/>
  <c r="AC344" i="8"/>
  <c r="AC339" i="8"/>
  <c r="AC335" i="8"/>
  <c r="AC328" i="8"/>
  <c r="AC324" i="8"/>
  <c r="AC320" i="8"/>
  <c r="AC316" i="8"/>
  <c r="AC312" i="8"/>
  <c r="AC308" i="8"/>
  <c r="AC304" i="8"/>
  <c r="AC300" i="8"/>
  <c r="AC294" i="8"/>
  <c r="AC290" i="8"/>
  <c r="AC286" i="8"/>
  <c r="AC282" i="8"/>
  <c r="AC278" i="8"/>
  <c r="AC274" i="8"/>
  <c r="AC270" i="8"/>
  <c r="AC266" i="8"/>
  <c r="AC262" i="8"/>
  <c r="AC256" i="8"/>
  <c r="AC252" i="8"/>
  <c r="AC248" i="8"/>
  <c r="AC244" i="8"/>
  <c r="AC240" i="8"/>
  <c r="AC236" i="8"/>
  <c r="AC232" i="8"/>
  <c r="AC228" i="8"/>
  <c r="AC224" i="8"/>
  <c r="AC218" i="8"/>
  <c r="AC214" i="8"/>
  <c r="AC210" i="8"/>
  <c r="AC206" i="8"/>
  <c r="AC202" i="8"/>
  <c r="AC198" i="8"/>
  <c r="AC194" i="8"/>
  <c r="AC190" i="8"/>
  <c r="AC181" i="8"/>
  <c r="AC177" i="8"/>
  <c r="AC173" i="8"/>
  <c r="AC169" i="8"/>
  <c r="AC165" i="8"/>
  <c r="AC161" i="8"/>
  <c r="AC157" i="8"/>
  <c r="AC150" i="8"/>
  <c r="AC146" i="8"/>
  <c r="AC142" i="8"/>
  <c r="AC138" i="8"/>
  <c r="AC134" i="8"/>
  <c r="AC130" i="8"/>
  <c r="AC126" i="8"/>
  <c r="AC122" i="8"/>
  <c r="AC115" i="8"/>
  <c r="AC111" i="8"/>
  <c r="AC107" i="8"/>
  <c r="AC103" i="8"/>
  <c r="AC99" i="8"/>
  <c r="AC95" i="8"/>
  <c r="AC91" i="8"/>
  <c r="AC87" i="8"/>
  <c r="AC83" i="8"/>
  <c r="AC77" i="8"/>
  <c r="AC73" i="8"/>
  <c r="AC69" i="8"/>
  <c r="AC65" i="8"/>
  <c r="AC61" i="8"/>
  <c r="AC57" i="8"/>
  <c r="AC53" i="8"/>
  <c r="AC49" i="8"/>
  <c r="AC45" i="8"/>
  <c r="AC39" i="8"/>
  <c r="AC35" i="8"/>
  <c r="AC31" i="8"/>
  <c r="AC27" i="8"/>
  <c r="AC23" i="8"/>
  <c r="AC19" i="8"/>
  <c r="AC15" i="8"/>
  <c r="AC11" i="8"/>
  <c r="AC7" i="8"/>
  <c r="AC3" i="8"/>
  <c r="Q3710" i="8"/>
  <c r="Q3709" i="8"/>
  <c r="Q3708" i="8"/>
  <c r="Q3707" i="8"/>
  <c r="Q3706" i="8"/>
  <c r="Q3705" i="8"/>
  <c r="Q3704" i="8"/>
  <c r="Q3703" i="8"/>
  <c r="Q3702" i="8"/>
  <c r="Q3701" i="8"/>
  <c r="Q3700" i="8"/>
  <c r="Q3699" i="8"/>
  <c r="Q3698" i="8"/>
  <c r="Q3697" i="8"/>
  <c r="Q3696" i="8"/>
  <c r="Q3695" i="8"/>
  <c r="Q3694" i="8"/>
  <c r="Q3693" i="8"/>
  <c r="Q3692" i="8"/>
  <c r="Q3691" i="8"/>
  <c r="Q3690" i="8"/>
  <c r="Q3689" i="8"/>
  <c r="Q3688" i="8"/>
  <c r="Q3687" i="8"/>
  <c r="Q3686" i="8"/>
  <c r="Q3685" i="8"/>
  <c r="Q3684" i="8"/>
  <c r="Q3683" i="8"/>
  <c r="Q3682" i="8"/>
  <c r="Q3681" i="8"/>
  <c r="Q3680" i="8"/>
  <c r="Q3679" i="8"/>
  <c r="Q3678" i="8"/>
  <c r="Q3677" i="8"/>
  <c r="Q3676" i="8"/>
  <c r="Q3675" i="8"/>
  <c r="Q3674" i="8"/>
  <c r="Q3673" i="8"/>
  <c r="Q3672" i="8"/>
  <c r="Q3671" i="8"/>
  <c r="Q3670" i="8"/>
  <c r="Q3669" i="8"/>
  <c r="Q3668" i="8"/>
  <c r="Q3667" i="8"/>
  <c r="Q3666" i="8"/>
  <c r="Q3665" i="8"/>
  <c r="Q3664" i="8"/>
  <c r="Q3663" i="8"/>
  <c r="Q3662" i="8"/>
  <c r="Q3661" i="8"/>
  <c r="Q3660" i="8"/>
  <c r="Q3659" i="8"/>
  <c r="Q3658" i="8"/>
  <c r="Q3657" i="8"/>
  <c r="Q3656" i="8"/>
  <c r="Q3655" i="8"/>
  <c r="Q3654" i="8"/>
  <c r="Q3653" i="8"/>
  <c r="Q3652" i="8"/>
  <c r="Q3651" i="8"/>
  <c r="Q3650" i="8"/>
  <c r="Q3649" i="8"/>
  <c r="Q3648" i="8"/>
  <c r="Q3647" i="8"/>
  <c r="Q3646" i="8"/>
  <c r="Q3645" i="8"/>
  <c r="Q3644" i="8"/>
  <c r="Q3643" i="8"/>
  <c r="Q3642" i="8"/>
  <c r="Q3641" i="8"/>
  <c r="Q3640" i="8"/>
  <c r="Q3639" i="8"/>
  <c r="Q3638" i="8"/>
  <c r="Q3637" i="8"/>
  <c r="Q3636" i="8"/>
  <c r="Q3635" i="8"/>
  <c r="Q3634" i="8"/>
  <c r="Q3633" i="8"/>
  <c r="Q3632" i="8"/>
  <c r="Q3631" i="8"/>
  <c r="Q3630" i="8"/>
  <c r="Q3629" i="8"/>
  <c r="Q3628" i="8"/>
  <c r="Q3627" i="8"/>
  <c r="Q3626" i="8"/>
  <c r="Q3625" i="8"/>
  <c r="Q3624" i="8"/>
  <c r="Q3623" i="8"/>
  <c r="Q3622" i="8"/>
  <c r="Q3621" i="8"/>
  <c r="Q3620" i="8"/>
  <c r="Q3619" i="8"/>
  <c r="Q3618" i="8"/>
  <c r="Q3617" i="8"/>
  <c r="Q3616" i="8"/>
  <c r="Q3615" i="8"/>
  <c r="Q3614" i="8"/>
  <c r="Q3613" i="8"/>
  <c r="Q3612" i="8"/>
  <c r="Q3611" i="8"/>
  <c r="Q3610" i="8"/>
  <c r="Q3609" i="8"/>
  <c r="Q3608" i="8"/>
  <c r="Q3607" i="8"/>
  <c r="Q3606" i="8"/>
  <c r="Q3605" i="8"/>
  <c r="Q3604" i="8"/>
  <c r="Q3603" i="8"/>
  <c r="Q3602" i="8"/>
  <c r="Q3601" i="8"/>
  <c r="Q3600" i="8"/>
  <c r="Q3599" i="8"/>
  <c r="Q3598" i="8"/>
  <c r="Q3597" i="8"/>
  <c r="Q3596" i="8"/>
  <c r="Q3595" i="8"/>
  <c r="Q3594" i="8"/>
  <c r="Q3593" i="8"/>
  <c r="Q3592" i="8"/>
  <c r="Q3591" i="8"/>
  <c r="Q3590" i="8"/>
  <c r="Q3589" i="8"/>
  <c r="Q3588" i="8"/>
  <c r="Q3587" i="8"/>
  <c r="Q3586" i="8"/>
  <c r="Q3585" i="8"/>
  <c r="Q3584" i="8"/>
  <c r="Q3583" i="8"/>
  <c r="Q3582" i="8"/>
  <c r="Q3581" i="8"/>
  <c r="Q3580" i="8"/>
  <c r="Q3579" i="8"/>
  <c r="Q3578" i="8"/>
  <c r="Q3577" i="8"/>
  <c r="Q3576" i="8"/>
  <c r="Q3575" i="8"/>
  <c r="Q3574" i="8"/>
  <c r="Q3573" i="8"/>
  <c r="Q3572" i="8"/>
  <c r="Q3571" i="8"/>
  <c r="Q3570" i="8"/>
  <c r="Q3569" i="8"/>
  <c r="Q3568" i="8"/>
  <c r="Q3567" i="8"/>
  <c r="Q3566" i="8"/>
  <c r="Q3565" i="8"/>
  <c r="Q3564" i="8"/>
  <c r="Q3563" i="8"/>
  <c r="Q3562" i="8"/>
  <c r="Q3561" i="8"/>
  <c r="Q3560" i="8"/>
  <c r="Q3559" i="8"/>
  <c r="Q3558" i="8"/>
  <c r="Q3557" i="8"/>
  <c r="Q3556" i="8"/>
  <c r="Q3555" i="8"/>
  <c r="Q3554" i="8"/>
  <c r="Q3553" i="8"/>
  <c r="Q3552" i="8"/>
  <c r="Q3551" i="8"/>
  <c r="Q3550" i="8"/>
  <c r="Q3549" i="8"/>
  <c r="Q3548" i="8"/>
  <c r="Q3547" i="8"/>
  <c r="Q3546" i="8"/>
  <c r="Q3545" i="8"/>
  <c r="Q3544" i="8"/>
  <c r="Q3543" i="8"/>
  <c r="Q3542" i="8"/>
  <c r="Q3541" i="8"/>
  <c r="Q3540" i="8"/>
  <c r="Q3539" i="8"/>
  <c r="Q3538" i="8"/>
  <c r="Q3537" i="8"/>
  <c r="Q3536" i="8"/>
  <c r="Q3535" i="8"/>
  <c r="Q3534" i="8"/>
  <c r="Q3533" i="8"/>
  <c r="Q3532" i="8"/>
  <c r="Q3531" i="8"/>
  <c r="Q3530" i="8"/>
  <c r="Q3529" i="8"/>
  <c r="Q3528" i="8"/>
  <c r="Q3527" i="8"/>
  <c r="Q3526" i="8"/>
  <c r="Q3525" i="8"/>
  <c r="Q3524" i="8"/>
  <c r="Q3523" i="8"/>
  <c r="Q3522" i="8"/>
  <c r="Q3521" i="8"/>
  <c r="Q3520" i="8"/>
  <c r="Q3519" i="8"/>
  <c r="Q3518" i="8"/>
  <c r="Q3517" i="8"/>
  <c r="Q3516" i="8"/>
  <c r="Q3515" i="8"/>
  <c r="Q3514" i="8"/>
  <c r="Q3513" i="8"/>
  <c r="Q3512" i="8"/>
  <c r="Q3511" i="8"/>
  <c r="Q3510" i="8"/>
  <c r="Q3509" i="8"/>
  <c r="Q3508" i="8"/>
  <c r="Q3507" i="8"/>
  <c r="Q3506" i="8"/>
  <c r="Q3505" i="8"/>
  <c r="Q3504" i="8"/>
  <c r="Q3503" i="8"/>
  <c r="Q3502" i="8"/>
  <c r="Q3501" i="8"/>
  <c r="Q3500" i="8"/>
  <c r="Q3499" i="8"/>
  <c r="Q3498" i="8"/>
  <c r="Q3497" i="8"/>
  <c r="Q3496" i="8"/>
  <c r="Q3495" i="8"/>
  <c r="Q3494" i="8"/>
  <c r="Q3493" i="8"/>
  <c r="Q3492" i="8"/>
  <c r="Q3491" i="8"/>
  <c r="Q3490" i="8"/>
  <c r="Q3489" i="8"/>
  <c r="Q3488" i="8"/>
  <c r="Q3487" i="8"/>
  <c r="Q3486" i="8"/>
  <c r="Q3485" i="8"/>
  <c r="Q3484" i="8"/>
  <c r="Q3483" i="8"/>
  <c r="Q3482" i="8"/>
  <c r="Q3481" i="8"/>
  <c r="Q3480" i="8"/>
  <c r="Q3479" i="8"/>
  <c r="Q3478" i="8"/>
  <c r="Q3477" i="8"/>
  <c r="Q3476" i="8"/>
  <c r="Q3475" i="8"/>
  <c r="Q3474" i="8"/>
  <c r="Q3473" i="8"/>
  <c r="Q3472" i="8"/>
  <c r="Q3471" i="8"/>
  <c r="Q3470" i="8"/>
  <c r="Q3469" i="8"/>
  <c r="Q3468" i="8"/>
  <c r="Q3467" i="8"/>
  <c r="Q3466" i="8"/>
  <c r="Q3465" i="8"/>
  <c r="Q3464" i="8"/>
  <c r="Q3463" i="8"/>
  <c r="Q3462" i="8"/>
  <c r="Q3461" i="8"/>
  <c r="Q3460" i="8"/>
  <c r="Q3459" i="8"/>
  <c r="Q3458" i="8"/>
  <c r="Q3457" i="8"/>
  <c r="Q3456" i="8"/>
  <c r="Q3455" i="8"/>
  <c r="Q3454" i="8"/>
  <c r="Q3453" i="8"/>
  <c r="Q3452" i="8"/>
  <c r="Q3451" i="8"/>
  <c r="Q3450" i="8"/>
  <c r="Q3449" i="8"/>
  <c r="Q3448" i="8"/>
  <c r="Q3447" i="8"/>
  <c r="Q3446" i="8"/>
  <c r="Q3445" i="8"/>
  <c r="Q3444" i="8"/>
  <c r="Q3443" i="8"/>
  <c r="Q3442" i="8"/>
  <c r="Q3441" i="8"/>
  <c r="Q3440" i="8"/>
  <c r="Q3439" i="8"/>
  <c r="Q3438" i="8"/>
  <c r="Q3437" i="8"/>
  <c r="Q3436" i="8"/>
  <c r="Q3435" i="8"/>
  <c r="Q3434" i="8"/>
  <c r="Q3433" i="8"/>
  <c r="Q3432" i="8"/>
  <c r="Q3431" i="8"/>
  <c r="Q3430" i="8"/>
  <c r="Q3429" i="8"/>
  <c r="Q3428" i="8"/>
  <c r="Q3427" i="8"/>
  <c r="Q3426" i="8"/>
  <c r="Q3425" i="8"/>
  <c r="Q3424" i="8"/>
  <c r="Q3423" i="8"/>
  <c r="Q3422" i="8"/>
  <c r="Q3421" i="8"/>
  <c r="Q3420" i="8"/>
  <c r="Q3419" i="8"/>
  <c r="Q3418" i="8"/>
  <c r="Q3417" i="8"/>
  <c r="Q3416" i="8"/>
  <c r="Q3415" i="8"/>
  <c r="Q3414" i="8"/>
  <c r="Q3413" i="8"/>
  <c r="Q3412" i="8"/>
  <c r="Q3411" i="8"/>
  <c r="Q3410" i="8"/>
  <c r="Q3409" i="8"/>
  <c r="Q3408" i="8"/>
  <c r="Q3407" i="8"/>
  <c r="Q3406" i="8"/>
  <c r="Q3405" i="8"/>
  <c r="Q3404" i="8"/>
  <c r="Q3403" i="8"/>
  <c r="Q3402" i="8"/>
  <c r="Q3401" i="8"/>
  <c r="Q3400" i="8"/>
  <c r="Q3399" i="8"/>
  <c r="Q3398" i="8"/>
  <c r="Q3397" i="8"/>
  <c r="Q3396" i="8"/>
  <c r="Q3395" i="8"/>
  <c r="Q3394" i="8"/>
  <c r="Q3393" i="8"/>
  <c r="Q3392" i="8"/>
  <c r="Q3391" i="8"/>
  <c r="Q3390" i="8"/>
  <c r="Q3389" i="8"/>
  <c r="Q3388" i="8"/>
  <c r="Q3387" i="8"/>
  <c r="Q3386" i="8"/>
  <c r="Q3385" i="8"/>
  <c r="Q3384" i="8"/>
  <c r="Q3383" i="8"/>
  <c r="Q3382" i="8"/>
  <c r="Q3381" i="8"/>
  <c r="Q3380" i="8"/>
  <c r="Q3379" i="8"/>
  <c r="Q3378" i="8"/>
  <c r="Q3377" i="8"/>
  <c r="Q3376" i="8"/>
  <c r="Q3375" i="8"/>
  <c r="Q3374" i="8"/>
  <c r="Q3373" i="8"/>
  <c r="Q3372" i="8"/>
  <c r="Q3371" i="8"/>
  <c r="Q3370" i="8"/>
  <c r="Q3369" i="8"/>
  <c r="Q3368" i="8"/>
  <c r="Q3367" i="8"/>
  <c r="Q3366" i="8"/>
  <c r="Q3365" i="8"/>
  <c r="Q3364" i="8"/>
  <c r="Q3363" i="8"/>
  <c r="Q3362" i="8"/>
  <c r="Q3361" i="8"/>
  <c r="Q3360" i="8"/>
  <c r="Q3359" i="8"/>
  <c r="Q3358" i="8"/>
  <c r="Q3357" i="8"/>
  <c r="Q3356" i="8"/>
  <c r="Q3355" i="8"/>
  <c r="Q3354" i="8"/>
  <c r="Q3353" i="8"/>
  <c r="Q3352" i="8"/>
  <c r="Q3351" i="8"/>
  <c r="Q3350" i="8"/>
  <c r="Q3349" i="8"/>
  <c r="Q3348" i="8"/>
  <c r="Q3347" i="8"/>
  <c r="Q3346" i="8"/>
  <c r="Q3345" i="8"/>
  <c r="Q3344" i="8"/>
  <c r="Q3343" i="8"/>
  <c r="Q3342" i="8"/>
  <c r="Q3341" i="8"/>
  <c r="Q3340" i="8"/>
  <c r="Q3339" i="8"/>
  <c r="Q3338" i="8"/>
  <c r="Q3337" i="8"/>
  <c r="Q3336" i="8"/>
  <c r="Q3335" i="8"/>
  <c r="Q3334" i="8"/>
  <c r="Q3333" i="8"/>
  <c r="Q3332" i="8"/>
  <c r="Q3331" i="8"/>
  <c r="Q3330" i="8"/>
  <c r="Q3329" i="8"/>
  <c r="Q3328" i="8"/>
  <c r="Q3327" i="8"/>
  <c r="Q3326" i="8"/>
  <c r="Q3325" i="8"/>
  <c r="Q3324" i="8"/>
  <c r="Q3323" i="8"/>
  <c r="Q3322" i="8"/>
  <c r="Q3321" i="8"/>
  <c r="Q3320" i="8"/>
  <c r="Q3319" i="8"/>
  <c r="Q3318" i="8"/>
  <c r="Q3317" i="8"/>
  <c r="Q3316" i="8"/>
  <c r="Q3315" i="8"/>
  <c r="Q3314" i="8"/>
  <c r="Q3313" i="8"/>
  <c r="Q3312" i="8"/>
  <c r="Q3311" i="8"/>
  <c r="Q3310" i="8"/>
  <c r="Q3309" i="8"/>
  <c r="Q3308" i="8"/>
  <c r="Q3307" i="8"/>
  <c r="Q3306" i="8"/>
  <c r="Q3305" i="8"/>
  <c r="Q3304" i="8"/>
  <c r="Q3303" i="8"/>
  <c r="Q3302" i="8"/>
  <c r="Q3301" i="8"/>
  <c r="Q3300" i="8"/>
  <c r="Q3299" i="8"/>
  <c r="Q3298" i="8"/>
  <c r="Q3297" i="8"/>
  <c r="Q3296" i="8"/>
  <c r="Q3295" i="8"/>
  <c r="Q3294" i="8"/>
  <c r="Q3293" i="8"/>
  <c r="Q3292" i="8"/>
  <c r="Q3291" i="8"/>
  <c r="Q3290" i="8"/>
  <c r="Q3289" i="8"/>
  <c r="Q3288" i="8"/>
  <c r="Q3287" i="8"/>
  <c r="Q3286" i="8"/>
  <c r="Q3285" i="8"/>
  <c r="Q3284" i="8"/>
  <c r="Q3283" i="8"/>
  <c r="Q3282" i="8"/>
  <c r="Q3281" i="8"/>
  <c r="Q3280" i="8"/>
  <c r="Q3279" i="8"/>
  <c r="Q3278" i="8"/>
  <c r="Q3277" i="8"/>
  <c r="Q3276" i="8"/>
  <c r="Q3275" i="8"/>
  <c r="Q3274" i="8"/>
  <c r="Q3273" i="8"/>
  <c r="Q3272" i="8"/>
  <c r="Q3271" i="8"/>
  <c r="Q3270" i="8"/>
  <c r="Q3269" i="8"/>
  <c r="Q3268" i="8"/>
  <c r="Q3267" i="8"/>
  <c r="Q3266" i="8"/>
  <c r="Q3265" i="8"/>
  <c r="Q3264" i="8"/>
  <c r="Q3263" i="8"/>
  <c r="Q3262" i="8"/>
  <c r="Q3261" i="8"/>
  <c r="Q3260" i="8"/>
  <c r="Q3259" i="8"/>
  <c r="Q3258" i="8"/>
  <c r="Q3257" i="8"/>
  <c r="Q3256" i="8"/>
  <c r="Q3255" i="8"/>
  <c r="Q3254" i="8"/>
  <c r="Q3253" i="8"/>
  <c r="Q3252" i="8"/>
  <c r="Q3251" i="8"/>
  <c r="Q3250" i="8"/>
  <c r="Q3249" i="8"/>
  <c r="Q3248" i="8"/>
  <c r="Q3247" i="8"/>
  <c r="Q3246" i="8"/>
  <c r="Q3245" i="8"/>
  <c r="Q3244" i="8"/>
  <c r="Q3243" i="8"/>
  <c r="Q3242" i="8"/>
  <c r="Q3241" i="8"/>
  <c r="Q3240" i="8"/>
  <c r="Q3239" i="8"/>
  <c r="Q3238" i="8"/>
  <c r="Q3237" i="8"/>
  <c r="Q3236" i="8"/>
  <c r="Q3235" i="8"/>
  <c r="Q3234" i="8"/>
  <c r="Q3233" i="8"/>
  <c r="Q3232" i="8"/>
  <c r="Q3231" i="8"/>
  <c r="Q3230" i="8"/>
  <c r="Q3229" i="8"/>
  <c r="Q3228" i="8"/>
  <c r="Q3227" i="8"/>
  <c r="Q3226" i="8"/>
  <c r="Q3225" i="8"/>
  <c r="Q3224" i="8"/>
  <c r="Q3223" i="8"/>
  <c r="Q3222" i="8"/>
  <c r="Q3221" i="8"/>
  <c r="Q3220" i="8"/>
  <c r="Q3219" i="8"/>
  <c r="Q3218" i="8"/>
  <c r="Q3217" i="8"/>
  <c r="Q3216" i="8"/>
  <c r="Q3215" i="8"/>
  <c r="Q3214" i="8"/>
  <c r="Q3213" i="8"/>
  <c r="Q3212" i="8"/>
  <c r="Q3211" i="8"/>
  <c r="Q3210" i="8"/>
  <c r="Q3209" i="8"/>
  <c r="Q3208" i="8"/>
  <c r="Q3207" i="8"/>
  <c r="Q3206" i="8"/>
  <c r="Q3205" i="8"/>
  <c r="Q3204" i="8"/>
  <c r="Q3203" i="8"/>
  <c r="Q3202" i="8"/>
  <c r="Q3201" i="8"/>
  <c r="Q3200" i="8"/>
  <c r="Q3199" i="8"/>
  <c r="Q3198" i="8"/>
  <c r="Q3197" i="8"/>
  <c r="Q3196" i="8"/>
  <c r="Q3195" i="8"/>
  <c r="Q3194" i="8"/>
  <c r="Q3193" i="8"/>
  <c r="Q3192" i="8"/>
  <c r="Q3191" i="8"/>
  <c r="Q3190" i="8"/>
  <c r="Q3189" i="8"/>
  <c r="Q3188" i="8"/>
  <c r="Q3187" i="8"/>
  <c r="Q3186" i="8"/>
  <c r="Q3185" i="8"/>
  <c r="Q3184" i="8"/>
  <c r="Q3183" i="8"/>
  <c r="Q3182" i="8"/>
  <c r="Q3181" i="8"/>
  <c r="Q3180" i="8"/>
  <c r="Q3179" i="8"/>
  <c r="Q3178" i="8"/>
  <c r="Q3177" i="8"/>
  <c r="Q3176" i="8"/>
  <c r="Q3175" i="8"/>
  <c r="Q3174" i="8"/>
  <c r="Q3173" i="8"/>
  <c r="Q3172" i="8"/>
  <c r="Q3171" i="8"/>
  <c r="Q3170" i="8"/>
  <c r="Q3169" i="8"/>
  <c r="Q3168" i="8"/>
  <c r="Q3167" i="8"/>
  <c r="Q3166" i="8"/>
  <c r="Q3165" i="8"/>
  <c r="Q3164" i="8"/>
  <c r="Q3163" i="8"/>
  <c r="Q3162" i="8"/>
  <c r="Q3161" i="8"/>
  <c r="Q3160" i="8"/>
  <c r="Q3159" i="8"/>
  <c r="Q3158" i="8"/>
  <c r="Q3157" i="8"/>
  <c r="Q3156" i="8"/>
  <c r="Q3155" i="8"/>
  <c r="Q3154" i="8"/>
  <c r="Q3153" i="8"/>
  <c r="Q3152" i="8"/>
  <c r="Q3151" i="8"/>
  <c r="Q3150" i="8"/>
  <c r="Q3149" i="8"/>
  <c r="Q3148" i="8"/>
  <c r="Q3147" i="8"/>
  <c r="Q3146" i="8"/>
  <c r="Q3145" i="8"/>
  <c r="Q3144" i="8"/>
  <c r="Q3143" i="8"/>
  <c r="Q3142" i="8"/>
  <c r="Q3141" i="8"/>
  <c r="Q3140" i="8"/>
  <c r="Q3139" i="8"/>
  <c r="Q3138" i="8"/>
  <c r="Q3137" i="8"/>
  <c r="Q3136" i="8"/>
  <c r="Q3135" i="8"/>
  <c r="Q3134" i="8"/>
  <c r="Q3133" i="8"/>
  <c r="Q3132" i="8"/>
  <c r="Q3131" i="8"/>
  <c r="Q3130" i="8"/>
  <c r="Q3129" i="8"/>
  <c r="Q3128" i="8"/>
  <c r="Q3127" i="8"/>
  <c r="Q3126" i="8"/>
  <c r="Q3125" i="8"/>
  <c r="Q3124" i="8"/>
  <c r="Q3123" i="8"/>
  <c r="Q3122" i="8"/>
  <c r="Q3121" i="8"/>
  <c r="Q3120" i="8"/>
  <c r="Q3119" i="8"/>
  <c r="Q3118" i="8"/>
  <c r="Q3117" i="8"/>
  <c r="Q3116" i="8"/>
  <c r="Q3115" i="8"/>
  <c r="Q3114" i="8"/>
  <c r="Q3113" i="8"/>
  <c r="Q3112" i="8"/>
  <c r="Q3111" i="8"/>
  <c r="Q3110" i="8"/>
  <c r="Q3109" i="8"/>
  <c r="Q3108" i="8"/>
  <c r="Q3107" i="8"/>
  <c r="Q3106" i="8"/>
  <c r="Q3105" i="8"/>
  <c r="Q3104" i="8"/>
  <c r="Q3103" i="8"/>
  <c r="Q3102" i="8"/>
  <c r="Q3101" i="8"/>
  <c r="Q3100" i="8"/>
  <c r="Q3099" i="8"/>
  <c r="Q3098" i="8"/>
  <c r="Q3097" i="8"/>
  <c r="Q3096" i="8"/>
  <c r="Q3095" i="8"/>
  <c r="Q3094" i="8"/>
  <c r="Q3093" i="8"/>
  <c r="Q3092" i="8"/>
  <c r="Q3091" i="8"/>
  <c r="Q3090" i="8"/>
  <c r="Q3089" i="8"/>
  <c r="Q3088" i="8"/>
  <c r="Q3087" i="8"/>
  <c r="Q3086" i="8"/>
  <c r="Q3085" i="8"/>
  <c r="Q3084" i="8"/>
  <c r="Q3083" i="8"/>
  <c r="Q3082" i="8"/>
  <c r="Q3081" i="8"/>
  <c r="Q3080" i="8"/>
  <c r="Q3079" i="8"/>
  <c r="Q3078" i="8"/>
  <c r="Q3077" i="8"/>
  <c r="Q3076" i="8"/>
  <c r="Q3075" i="8"/>
  <c r="Q3074" i="8"/>
  <c r="Q3073" i="8"/>
  <c r="Q3072" i="8"/>
  <c r="Q3071" i="8"/>
  <c r="Q3070" i="8"/>
  <c r="Q3069" i="8"/>
  <c r="Q3068" i="8"/>
  <c r="Q3067" i="8"/>
  <c r="Q3066" i="8"/>
  <c r="Q3065" i="8"/>
  <c r="Q3064" i="8"/>
  <c r="Q3063" i="8"/>
  <c r="Q3062" i="8"/>
  <c r="Q3061" i="8"/>
  <c r="Q3060" i="8"/>
  <c r="Q3059" i="8"/>
  <c r="Q3058" i="8"/>
  <c r="Q3057" i="8"/>
  <c r="Q3056" i="8"/>
  <c r="Q3055" i="8"/>
  <c r="Q3054" i="8"/>
  <c r="Q3053" i="8"/>
  <c r="Q3052" i="8"/>
  <c r="Q3051" i="8"/>
  <c r="Q3050" i="8"/>
  <c r="Q3049" i="8"/>
  <c r="Q3048" i="8"/>
  <c r="Q3047" i="8"/>
  <c r="Q3046" i="8"/>
  <c r="Q3045" i="8"/>
  <c r="Q3044" i="8"/>
  <c r="Q3043" i="8"/>
  <c r="Q3042" i="8"/>
  <c r="Q3041" i="8"/>
  <c r="Q3040" i="8"/>
  <c r="Q3039" i="8"/>
  <c r="Q3038" i="8"/>
  <c r="Q3037" i="8"/>
  <c r="Q3036" i="8"/>
  <c r="Q3035" i="8"/>
  <c r="Q3034" i="8"/>
  <c r="Q3033" i="8"/>
  <c r="Q3032" i="8"/>
  <c r="Q3031" i="8"/>
  <c r="Q3030" i="8"/>
  <c r="Q3029" i="8"/>
  <c r="Q3028" i="8"/>
  <c r="Q3027" i="8"/>
  <c r="Q3026" i="8"/>
  <c r="Q3025" i="8"/>
  <c r="Q3024" i="8"/>
  <c r="Q3023" i="8"/>
  <c r="Q3022" i="8"/>
  <c r="Q3021" i="8"/>
  <c r="Q3020" i="8"/>
  <c r="Q3019" i="8"/>
  <c r="Q3018" i="8"/>
  <c r="Q3017" i="8"/>
  <c r="Q3016" i="8"/>
  <c r="Q3015" i="8"/>
  <c r="Q3014" i="8"/>
  <c r="Q3013" i="8"/>
  <c r="Q3012" i="8"/>
  <c r="Q3011" i="8"/>
  <c r="Q3010" i="8"/>
  <c r="Q3009" i="8"/>
  <c r="Q3008" i="8"/>
  <c r="Q3007" i="8"/>
  <c r="Q3006" i="8"/>
  <c r="Q3005" i="8"/>
  <c r="Q3004" i="8"/>
  <c r="Q3003" i="8"/>
  <c r="Q3002" i="8"/>
  <c r="Q3001" i="8"/>
  <c r="Q3000" i="8"/>
  <c r="Q2999" i="8"/>
  <c r="Q2998" i="8"/>
  <c r="Q2997" i="8"/>
  <c r="Q2996" i="8"/>
  <c r="Q2995" i="8"/>
  <c r="Q2994" i="8"/>
  <c r="Q2993" i="8"/>
  <c r="Q2992" i="8"/>
  <c r="Q2991" i="8"/>
  <c r="Q2990" i="8"/>
  <c r="Q2989" i="8"/>
  <c r="Q2988" i="8"/>
  <c r="Q2987" i="8"/>
  <c r="Q2986" i="8"/>
  <c r="Q2985" i="8"/>
  <c r="Q2984" i="8"/>
  <c r="Q2983" i="8"/>
  <c r="Q2982" i="8"/>
  <c r="Q2981" i="8"/>
  <c r="Q2980" i="8"/>
  <c r="Q2979" i="8"/>
  <c r="Q2978" i="8"/>
  <c r="Q2977" i="8"/>
  <c r="Q2976" i="8"/>
  <c r="Q2975" i="8"/>
  <c r="Q2974" i="8"/>
  <c r="Q2973" i="8"/>
  <c r="Q2972" i="8"/>
  <c r="Q2971" i="8"/>
  <c r="Q2970" i="8"/>
  <c r="Q2969" i="8"/>
  <c r="Q2968" i="8"/>
  <c r="Q2967" i="8"/>
  <c r="Q2966" i="8"/>
  <c r="Q2965" i="8"/>
  <c r="Q2964" i="8"/>
  <c r="Q2963" i="8"/>
  <c r="Q2962" i="8"/>
  <c r="Q2961" i="8"/>
  <c r="Q2960" i="8"/>
  <c r="Q2959" i="8"/>
  <c r="Q2958" i="8"/>
  <c r="Q2957" i="8"/>
  <c r="Q2956" i="8"/>
  <c r="Q2955" i="8"/>
  <c r="Q2954" i="8"/>
  <c r="Q2953" i="8"/>
  <c r="Q2952" i="8"/>
  <c r="Q2951" i="8"/>
  <c r="Q2950" i="8"/>
  <c r="Q2949" i="8"/>
  <c r="Q2948" i="8"/>
  <c r="Q2947" i="8"/>
  <c r="Q2946" i="8"/>
  <c r="Q2945" i="8"/>
  <c r="Q2944" i="8"/>
  <c r="Q2943" i="8"/>
  <c r="Q2942" i="8"/>
  <c r="Q2941" i="8"/>
  <c r="Q2940" i="8"/>
  <c r="Q2939" i="8"/>
  <c r="Q2938" i="8"/>
  <c r="Q2937" i="8"/>
  <c r="Q2936" i="8"/>
  <c r="Q2935" i="8"/>
  <c r="Q2934" i="8"/>
  <c r="Q2933" i="8"/>
  <c r="Q2932" i="8"/>
  <c r="Q2931" i="8"/>
  <c r="Q2930" i="8"/>
  <c r="Q2929" i="8"/>
  <c r="Q2928" i="8"/>
  <c r="Q2927" i="8"/>
  <c r="Q2926" i="8"/>
  <c r="Q2925" i="8"/>
  <c r="Q2924" i="8"/>
  <c r="Q2923" i="8"/>
  <c r="Q2922" i="8"/>
  <c r="Q2921" i="8"/>
  <c r="Q2920" i="8"/>
  <c r="Q2919" i="8"/>
  <c r="Q2918" i="8"/>
  <c r="Q2917" i="8"/>
  <c r="Q2916" i="8"/>
  <c r="Q2915" i="8"/>
  <c r="Q2914" i="8"/>
  <c r="Q2913" i="8"/>
  <c r="Q2912" i="8"/>
  <c r="Q2911" i="8"/>
  <c r="Q2910" i="8"/>
  <c r="Q2909" i="8"/>
  <c r="Q2908" i="8"/>
  <c r="Q2907" i="8"/>
  <c r="Q2906" i="8"/>
  <c r="Q2905" i="8"/>
  <c r="Q2904" i="8"/>
  <c r="Q2903" i="8"/>
  <c r="Q2902" i="8"/>
  <c r="Q2901" i="8"/>
  <c r="Q2900" i="8"/>
  <c r="Q2899" i="8"/>
  <c r="Q2898" i="8"/>
  <c r="Q2897" i="8"/>
  <c r="Q2896" i="8"/>
  <c r="Q2895" i="8"/>
  <c r="Q2894" i="8"/>
  <c r="Q2893" i="8"/>
  <c r="Q2892" i="8"/>
  <c r="Q2891" i="8"/>
  <c r="Q2890" i="8"/>
  <c r="Q2889" i="8"/>
  <c r="Q2888" i="8"/>
  <c r="Q2887" i="8"/>
  <c r="Q2886" i="8"/>
  <c r="Q2885" i="8"/>
  <c r="Q2884" i="8"/>
  <c r="Q2883" i="8"/>
  <c r="Q2882" i="8"/>
  <c r="Q2881" i="8"/>
  <c r="Q2880" i="8"/>
  <c r="Q2879" i="8"/>
  <c r="Q2878" i="8"/>
  <c r="Q2877" i="8"/>
  <c r="Q2876" i="8"/>
  <c r="Q2875" i="8"/>
  <c r="Q2874" i="8"/>
  <c r="Q2873" i="8"/>
  <c r="Q2872" i="8"/>
  <c r="Q2871" i="8"/>
  <c r="Q2870" i="8"/>
  <c r="Q2869" i="8"/>
  <c r="Q2868" i="8"/>
  <c r="Q2867" i="8"/>
  <c r="Q2866" i="8"/>
  <c r="Q2865" i="8"/>
  <c r="Q2864" i="8"/>
  <c r="Q2863" i="8"/>
  <c r="Q2862" i="8"/>
  <c r="Q2861" i="8"/>
  <c r="Q2860" i="8"/>
  <c r="Q2859" i="8"/>
  <c r="Q2858" i="8"/>
  <c r="Q2857" i="8"/>
  <c r="Q2856" i="8"/>
  <c r="Q2855" i="8"/>
  <c r="Q2854" i="8"/>
  <c r="Q2853" i="8"/>
  <c r="Q2852" i="8"/>
  <c r="Q2851" i="8"/>
  <c r="Q2850" i="8"/>
  <c r="Q2849" i="8"/>
  <c r="Q2848" i="8"/>
  <c r="Q2847" i="8"/>
  <c r="Q2846" i="8"/>
  <c r="Q2845" i="8"/>
  <c r="Q2844" i="8"/>
  <c r="Q2843" i="8"/>
  <c r="Q2842" i="8"/>
  <c r="Q2841" i="8"/>
  <c r="Q2840" i="8"/>
  <c r="Q2839" i="8"/>
  <c r="Q2838" i="8"/>
  <c r="Q2837" i="8"/>
  <c r="Q2836" i="8"/>
  <c r="Q2835" i="8"/>
  <c r="Q2834" i="8"/>
  <c r="Q2833" i="8"/>
  <c r="Q2832" i="8"/>
  <c r="Q2831" i="8"/>
  <c r="Q2830" i="8"/>
  <c r="Q2829" i="8"/>
  <c r="Q2828" i="8"/>
  <c r="Q2827" i="8"/>
  <c r="Q2826" i="8"/>
  <c r="Q2825" i="8"/>
  <c r="Q2824" i="8"/>
  <c r="Q2823" i="8"/>
  <c r="Q2822" i="8"/>
  <c r="Q2821" i="8"/>
  <c r="Q2820" i="8"/>
  <c r="Q2819" i="8"/>
  <c r="Q2818" i="8"/>
  <c r="Q2817" i="8"/>
  <c r="Q2816" i="8"/>
  <c r="Q2815" i="8"/>
  <c r="Q2814" i="8"/>
  <c r="Q2813" i="8"/>
  <c r="Q2812" i="8"/>
  <c r="Q2811" i="8"/>
  <c r="Q2810" i="8"/>
  <c r="Q2809" i="8"/>
  <c r="Q2808" i="8"/>
  <c r="Q2807" i="8"/>
  <c r="Q2806" i="8"/>
  <c r="Q2805" i="8"/>
  <c r="Q2804" i="8"/>
  <c r="Q2803" i="8"/>
  <c r="Q2802" i="8"/>
  <c r="Q2801" i="8"/>
  <c r="Q2800" i="8"/>
  <c r="Q2799" i="8"/>
  <c r="Q2798" i="8"/>
  <c r="Q2797" i="8"/>
  <c r="Q2796" i="8"/>
  <c r="Q2795" i="8"/>
  <c r="Q2794" i="8"/>
  <c r="Q2793" i="8"/>
  <c r="Q2792" i="8"/>
  <c r="Q2791" i="8"/>
  <c r="Q2790" i="8"/>
  <c r="Q2789" i="8"/>
  <c r="Q2788" i="8"/>
  <c r="Q2787" i="8"/>
  <c r="Q2786" i="8"/>
  <c r="Q2785" i="8"/>
  <c r="Q2784" i="8"/>
  <c r="Q2783" i="8"/>
  <c r="Q2782" i="8"/>
  <c r="Q2781" i="8"/>
  <c r="Q2780" i="8"/>
  <c r="Q2779" i="8"/>
  <c r="Q2778" i="8"/>
  <c r="Q2777" i="8"/>
  <c r="Q2776" i="8"/>
  <c r="Q2775" i="8"/>
  <c r="Q2774" i="8"/>
  <c r="Q2773" i="8"/>
  <c r="Q2772" i="8"/>
  <c r="Q2771" i="8"/>
  <c r="Q2770" i="8"/>
  <c r="Q2769" i="8"/>
  <c r="Q2768" i="8"/>
  <c r="Q2767" i="8"/>
  <c r="Q2766" i="8"/>
  <c r="Q2765" i="8"/>
  <c r="Q2764" i="8"/>
  <c r="Q2763" i="8"/>
  <c r="Q2762" i="8"/>
  <c r="Q2761" i="8"/>
  <c r="Q2760" i="8"/>
  <c r="Q2759" i="8"/>
  <c r="Q2758" i="8"/>
  <c r="Q2757" i="8"/>
  <c r="Q2756" i="8"/>
  <c r="Q2755" i="8"/>
  <c r="Q2754" i="8"/>
  <c r="Q2753" i="8"/>
  <c r="Q2752" i="8"/>
  <c r="Q2751" i="8"/>
  <c r="Q2750" i="8"/>
  <c r="Q2749" i="8"/>
  <c r="Q2748" i="8"/>
  <c r="Q2747" i="8"/>
  <c r="Q2746" i="8"/>
  <c r="Q2745" i="8"/>
  <c r="Q2744" i="8"/>
  <c r="Q2743" i="8"/>
  <c r="Q2742" i="8"/>
  <c r="Q2741" i="8"/>
  <c r="Q2740" i="8"/>
  <c r="Q2739" i="8"/>
  <c r="Q2738" i="8"/>
  <c r="Q2737" i="8"/>
  <c r="Q2736" i="8"/>
  <c r="Q2735" i="8"/>
  <c r="Q2734" i="8"/>
  <c r="Q2733" i="8"/>
  <c r="Q2732" i="8"/>
  <c r="Q2731" i="8"/>
  <c r="Q2730" i="8"/>
  <c r="Q2729" i="8"/>
  <c r="Q2728" i="8"/>
  <c r="Q2727" i="8"/>
  <c r="Q2726" i="8"/>
  <c r="Q2725" i="8"/>
  <c r="Q2724" i="8"/>
  <c r="Q2723" i="8"/>
  <c r="Q2722" i="8"/>
  <c r="Q2721" i="8"/>
  <c r="Q2720" i="8"/>
  <c r="Q2719" i="8"/>
  <c r="Q2718" i="8"/>
  <c r="Q2717" i="8"/>
  <c r="Q2716" i="8"/>
  <c r="Q2715" i="8"/>
  <c r="Q2714" i="8"/>
  <c r="Q2713" i="8"/>
  <c r="Q2712" i="8"/>
  <c r="Q2711" i="8"/>
  <c r="Q2710" i="8"/>
  <c r="Q2709" i="8"/>
  <c r="Q2708" i="8"/>
  <c r="Q2707" i="8"/>
  <c r="Q2706" i="8"/>
  <c r="Q2705" i="8"/>
  <c r="Q2704" i="8"/>
  <c r="Q2703" i="8"/>
  <c r="Q2702" i="8"/>
  <c r="Q2701" i="8"/>
  <c r="Q2700" i="8"/>
  <c r="Q2699" i="8"/>
  <c r="Q2698" i="8"/>
  <c r="Q2697" i="8"/>
  <c r="Q2696" i="8"/>
  <c r="Q2695" i="8"/>
  <c r="Q2694" i="8"/>
  <c r="Q2693" i="8"/>
  <c r="Q2692" i="8"/>
  <c r="Q2691" i="8"/>
  <c r="Q2690" i="8"/>
  <c r="Q2689" i="8"/>
  <c r="Q2688" i="8"/>
  <c r="Q2687" i="8"/>
  <c r="Q2686" i="8"/>
  <c r="Q2685" i="8"/>
  <c r="Q2684" i="8"/>
  <c r="Q2683" i="8"/>
  <c r="Q2682" i="8"/>
  <c r="Q2681" i="8"/>
  <c r="Q2680" i="8"/>
  <c r="Q2679" i="8"/>
  <c r="Q2678" i="8"/>
  <c r="Q2677" i="8"/>
  <c r="Q2676" i="8"/>
  <c r="Q2675" i="8"/>
  <c r="Q2674" i="8"/>
  <c r="Q2673" i="8"/>
  <c r="Q2672" i="8"/>
  <c r="Q2671" i="8"/>
  <c r="Q2670" i="8"/>
  <c r="Q2669" i="8"/>
  <c r="Q2668" i="8"/>
  <c r="Q2667" i="8"/>
  <c r="Q2666" i="8"/>
  <c r="Q2665" i="8"/>
  <c r="Q2664" i="8"/>
  <c r="Q2663" i="8"/>
  <c r="Q2662" i="8"/>
  <c r="Q2661" i="8"/>
  <c r="Q2660" i="8"/>
  <c r="Q2659" i="8"/>
  <c r="Q2658" i="8"/>
  <c r="Q2657" i="8"/>
  <c r="Q2656" i="8"/>
  <c r="Q2655" i="8"/>
  <c r="Q2654" i="8"/>
  <c r="Q2653" i="8"/>
  <c r="Q2652" i="8"/>
  <c r="Q2651" i="8"/>
  <c r="Q2650" i="8"/>
  <c r="Q2649" i="8"/>
  <c r="Q2648" i="8"/>
  <c r="Q2647" i="8"/>
  <c r="Q2646" i="8"/>
  <c r="Q2645" i="8"/>
  <c r="Q2644" i="8"/>
  <c r="Q2643" i="8"/>
  <c r="Q2642" i="8"/>
  <c r="Q2641" i="8"/>
  <c r="Q2640" i="8"/>
  <c r="Q2639" i="8"/>
  <c r="Q2638" i="8"/>
  <c r="Q2637" i="8"/>
  <c r="Q2636" i="8"/>
  <c r="Q2635" i="8"/>
  <c r="Q2634" i="8"/>
  <c r="Q2633" i="8"/>
  <c r="Q2632" i="8"/>
  <c r="Q2631" i="8"/>
  <c r="Q2630" i="8"/>
  <c r="Q2629" i="8"/>
  <c r="Q2628" i="8"/>
  <c r="Q2627" i="8"/>
  <c r="Q2626" i="8"/>
  <c r="Q2625" i="8"/>
  <c r="Q2624" i="8"/>
  <c r="Q2623" i="8"/>
  <c r="Q2622" i="8"/>
  <c r="Q2621" i="8"/>
  <c r="Q2620" i="8"/>
  <c r="Q2619" i="8"/>
  <c r="Q2618" i="8"/>
  <c r="Q2617" i="8"/>
  <c r="Q2616" i="8"/>
  <c r="Q2615" i="8"/>
  <c r="Q2614" i="8"/>
  <c r="Q2613" i="8"/>
  <c r="Q2612" i="8"/>
  <c r="Q2611" i="8"/>
  <c r="Q2610" i="8"/>
  <c r="Q2609" i="8"/>
  <c r="Q2608" i="8"/>
  <c r="Q2607" i="8"/>
  <c r="Q2606" i="8"/>
  <c r="Q2605" i="8"/>
  <c r="Q2604" i="8"/>
  <c r="Q2603" i="8"/>
  <c r="Q2602" i="8"/>
  <c r="Q2601" i="8"/>
  <c r="Q2600" i="8"/>
  <c r="Q2599" i="8"/>
  <c r="Q2598" i="8"/>
  <c r="Q2597" i="8"/>
  <c r="Q2596" i="8"/>
  <c r="Q2595" i="8"/>
  <c r="Q2594" i="8"/>
  <c r="Q2593" i="8"/>
  <c r="Q2592" i="8"/>
  <c r="Q2591" i="8"/>
  <c r="Q2590" i="8"/>
  <c r="Q2589" i="8"/>
  <c r="Q2588" i="8"/>
  <c r="Q2587" i="8"/>
  <c r="Q2586" i="8"/>
  <c r="Q2585" i="8"/>
  <c r="Q2584" i="8"/>
  <c r="Q2583" i="8"/>
  <c r="Q2582" i="8"/>
  <c r="Q2581" i="8"/>
  <c r="Q2580" i="8"/>
  <c r="Q2579" i="8"/>
  <c r="Q2578" i="8"/>
  <c r="Q2577" i="8"/>
  <c r="Q2576" i="8"/>
  <c r="Q2575" i="8"/>
  <c r="Q2574" i="8"/>
  <c r="Q2573" i="8"/>
  <c r="Q2572" i="8"/>
  <c r="Q2571" i="8"/>
  <c r="Q2570" i="8"/>
  <c r="Q2569" i="8"/>
  <c r="Q2568" i="8"/>
  <c r="Q2567" i="8"/>
  <c r="Q2566" i="8"/>
  <c r="Q2565" i="8"/>
  <c r="Q2564" i="8"/>
  <c r="Q2563" i="8"/>
  <c r="Q2562" i="8"/>
  <c r="Q2561" i="8"/>
  <c r="Q2560" i="8"/>
  <c r="Q2559" i="8"/>
  <c r="Q2558" i="8"/>
  <c r="Q2557" i="8"/>
  <c r="Q2556" i="8"/>
  <c r="Q2555" i="8"/>
  <c r="Q2554" i="8"/>
  <c r="Q2553" i="8"/>
  <c r="Q2552" i="8"/>
  <c r="Q2551" i="8"/>
  <c r="Q2550" i="8"/>
  <c r="Q2549" i="8"/>
  <c r="Q2548" i="8"/>
  <c r="Q2547" i="8"/>
  <c r="Q2546" i="8"/>
  <c r="Q2545" i="8"/>
  <c r="Q2544" i="8"/>
  <c r="Q2543" i="8"/>
  <c r="Q2542" i="8"/>
  <c r="Q2541" i="8"/>
  <c r="Q2540" i="8"/>
  <c r="Q2539" i="8"/>
  <c r="Q2538" i="8"/>
  <c r="Q2537" i="8"/>
  <c r="Q2536" i="8"/>
  <c r="Q2535" i="8"/>
  <c r="Q2534" i="8"/>
  <c r="Q2533" i="8"/>
  <c r="Q2532" i="8"/>
  <c r="Q2531" i="8"/>
  <c r="Q2530" i="8"/>
  <c r="Q2529" i="8"/>
  <c r="Q2528" i="8"/>
  <c r="Q2527" i="8"/>
  <c r="Q2526" i="8"/>
  <c r="Q2525" i="8"/>
  <c r="Q2524" i="8"/>
  <c r="Q2523" i="8"/>
  <c r="Q2522" i="8"/>
  <c r="Q2521" i="8"/>
  <c r="Q2520" i="8"/>
  <c r="Q2519" i="8"/>
  <c r="Q2518" i="8"/>
  <c r="Q2517" i="8"/>
  <c r="Q2516" i="8"/>
  <c r="Q2515" i="8"/>
  <c r="Q2514" i="8"/>
  <c r="Q2513" i="8"/>
  <c r="Q2512" i="8"/>
  <c r="Q2511" i="8"/>
  <c r="Q2510" i="8"/>
  <c r="Q2509" i="8"/>
  <c r="Q2508" i="8"/>
  <c r="Q2507" i="8"/>
  <c r="Q2506" i="8"/>
  <c r="Q2505" i="8"/>
  <c r="Q2504" i="8"/>
  <c r="Q2503" i="8"/>
  <c r="Q2502" i="8"/>
  <c r="Q2501" i="8"/>
  <c r="Q2500" i="8"/>
  <c r="Q2499" i="8"/>
  <c r="Q2498" i="8"/>
  <c r="Q2497" i="8"/>
  <c r="Q2496" i="8"/>
  <c r="Q2495" i="8"/>
  <c r="Q2494" i="8"/>
  <c r="Q2493" i="8"/>
  <c r="Q2492" i="8"/>
  <c r="Q2491" i="8"/>
  <c r="Q2490" i="8"/>
  <c r="Q2489" i="8"/>
  <c r="Q2488" i="8"/>
  <c r="Q2487" i="8"/>
  <c r="Q2486" i="8"/>
  <c r="Q2485" i="8"/>
  <c r="Q2484" i="8"/>
  <c r="Q2483" i="8"/>
  <c r="Q2482" i="8"/>
  <c r="Q2481" i="8"/>
  <c r="Q2480" i="8"/>
  <c r="Q2479" i="8"/>
  <c r="Q2478" i="8"/>
  <c r="Q2477" i="8"/>
  <c r="Q2476" i="8"/>
  <c r="Q2475" i="8"/>
  <c r="Q2474" i="8"/>
  <c r="Q2473" i="8"/>
  <c r="Q2472" i="8"/>
  <c r="Q2471" i="8"/>
  <c r="Q2470" i="8"/>
  <c r="Q2469" i="8"/>
  <c r="Q2468" i="8"/>
  <c r="Q2467" i="8"/>
  <c r="Q2466" i="8"/>
  <c r="Q2465" i="8"/>
  <c r="Q2464" i="8"/>
  <c r="Q2463" i="8"/>
  <c r="Q2462" i="8"/>
  <c r="Q2461" i="8"/>
  <c r="Q2460" i="8"/>
  <c r="Q2459" i="8"/>
  <c r="Q2458" i="8"/>
  <c r="Q2457" i="8"/>
  <c r="Q2456" i="8"/>
  <c r="Q2455" i="8"/>
  <c r="Q2454" i="8"/>
  <c r="Q2453" i="8"/>
  <c r="Q2452" i="8"/>
  <c r="Q2451" i="8"/>
  <c r="Q2450" i="8"/>
  <c r="Q2449" i="8"/>
  <c r="Q2448" i="8"/>
  <c r="Q2447" i="8"/>
  <c r="Q2446" i="8"/>
  <c r="Q2445" i="8"/>
  <c r="Q2444" i="8"/>
  <c r="Q2443" i="8"/>
  <c r="Q2442" i="8"/>
  <c r="Q2441" i="8"/>
  <c r="Q2440" i="8"/>
  <c r="Q2439" i="8"/>
  <c r="Q2438" i="8"/>
  <c r="Q2437" i="8"/>
  <c r="Q2436" i="8"/>
  <c r="Q2435" i="8"/>
  <c r="Q2434" i="8"/>
  <c r="Q2433" i="8"/>
  <c r="Q2432" i="8"/>
  <c r="Q2431" i="8"/>
  <c r="Q2430" i="8"/>
  <c r="Q2429" i="8"/>
  <c r="Q2428" i="8"/>
  <c r="Q2427" i="8"/>
  <c r="Q2426" i="8"/>
  <c r="Q2425" i="8"/>
  <c r="Q2424" i="8"/>
  <c r="Q2423" i="8"/>
  <c r="Q2422" i="8"/>
  <c r="Q2421" i="8"/>
  <c r="Q2420" i="8"/>
  <c r="Q2419" i="8"/>
  <c r="Q2418" i="8"/>
  <c r="Q2417" i="8"/>
  <c r="Q2416" i="8"/>
  <c r="Q2415" i="8"/>
  <c r="Q2414" i="8"/>
  <c r="Q2413" i="8"/>
  <c r="Q2412" i="8"/>
  <c r="Q2411" i="8"/>
  <c r="Q2410" i="8"/>
  <c r="Q2409" i="8"/>
  <c r="Q2408" i="8"/>
  <c r="Q2407" i="8"/>
  <c r="Q2406" i="8"/>
  <c r="Q2405" i="8"/>
  <c r="Q2404" i="8"/>
  <c r="Q2403" i="8"/>
  <c r="Q2402" i="8"/>
  <c r="Q2401" i="8"/>
  <c r="Q2400" i="8"/>
  <c r="Q2399" i="8"/>
  <c r="Q2398" i="8"/>
  <c r="Q2397" i="8"/>
  <c r="Q2396" i="8"/>
  <c r="Q2395" i="8"/>
  <c r="Q2394" i="8"/>
  <c r="Q2393" i="8"/>
  <c r="Q2392" i="8"/>
  <c r="Q2391" i="8"/>
  <c r="Q2390" i="8"/>
  <c r="Q2389" i="8"/>
  <c r="Q2388" i="8"/>
  <c r="Q2387" i="8"/>
  <c r="Q2386" i="8"/>
  <c r="Q2385" i="8"/>
  <c r="Q2384" i="8"/>
  <c r="Q2383" i="8"/>
  <c r="Q2382" i="8"/>
  <c r="Q2381" i="8"/>
  <c r="Q2380" i="8"/>
  <c r="Q2379" i="8"/>
  <c r="Q2378" i="8"/>
  <c r="Q2377" i="8"/>
  <c r="Q2376" i="8"/>
  <c r="Q2375" i="8"/>
  <c r="Q2374" i="8"/>
  <c r="Q2373" i="8"/>
  <c r="Q2372" i="8"/>
  <c r="Q2371" i="8"/>
  <c r="Q2370" i="8"/>
  <c r="Q2369" i="8"/>
  <c r="Q2368" i="8"/>
  <c r="Q2367" i="8"/>
  <c r="Q2366" i="8"/>
  <c r="Q2365" i="8"/>
  <c r="Q2364" i="8"/>
  <c r="Q2363" i="8"/>
  <c r="Q2362" i="8"/>
  <c r="Q2361" i="8"/>
  <c r="Q2360" i="8"/>
  <c r="Q2359" i="8"/>
  <c r="Q2358" i="8"/>
  <c r="Q2357" i="8"/>
  <c r="Q2356" i="8"/>
  <c r="Q2355" i="8"/>
  <c r="Q2354" i="8"/>
  <c r="Q2353" i="8"/>
  <c r="Q2352" i="8"/>
  <c r="Q2351" i="8"/>
  <c r="Q2350" i="8"/>
  <c r="Q2349" i="8"/>
  <c r="Q2348" i="8"/>
  <c r="Q2347" i="8"/>
  <c r="Q2346" i="8"/>
  <c r="Q2345" i="8"/>
  <c r="Q2344" i="8"/>
  <c r="Q2343" i="8"/>
  <c r="Q2342" i="8"/>
  <c r="Q2341" i="8"/>
  <c r="Q2340" i="8"/>
  <c r="Q2339" i="8"/>
  <c r="Q2338" i="8"/>
  <c r="Q2337" i="8"/>
  <c r="Q2336" i="8"/>
  <c r="Q2335" i="8"/>
  <c r="Q2334" i="8"/>
  <c r="Q2333" i="8"/>
  <c r="Q2332" i="8"/>
  <c r="Q2331" i="8"/>
  <c r="Q2330" i="8"/>
  <c r="Q2329" i="8"/>
  <c r="Q2328" i="8"/>
  <c r="Q2327" i="8"/>
  <c r="Q2326" i="8"/>
  <c r="Q2325" i="8"/>
  <c r="Q2324" i="8"/>
  <c r="Q2323" i="8"/>
  <c r="Q2322" i="8"/>
  <c r="Q2321" i="8"/>
  <c r="Q2320" i="8"/>
  <c r="Q2319" i="8"/>
  <c r="Q2318" i="8"/>
  <c r="Q2317" i="8"/>
  <c r="Q2316" i="8"/>
  <c r="Q2315" i="8"/>
  <c r="Q2314" i="8"/>
  <c r="Q2313" i="8"/>
  <c r="Q2312" i="8"/>
  <c r="Q2311" i="8"/>
  <c r="Q2310" i="8"/>
  <c r="Q2309" i="8"/>
  <c r="Q2308" i="8"/>
  <c r="Q2307" i="8"/>
  <c r="Q2306" i="8"/>
  <c r="Q2305" i="8"/>
  <c r="Q2304" i="8"/>
  <c r="Q2303" i="8"/>
  <c r="Q2302" i="8"/>
  <c r="Q2301" i="8"/>
  <c r="Q2300" i="8"/>
  <c r="Q2299" i="8"/>
  <c r="Q2298" i="8"/>
  <c r="Q2297" i="8"/>
  <c r="Q2296" i="8"/>
  <c r="Q2295" i="8"/>
  <c r="Q2294" i="8"/>
  <c r="Q2293" i="8"/>
  <c r="Q2292" i="8"/>
  <c r="Q2291" i="8"/>
  <c r="Q2290" i="8"/>
  <c r="Q2289" i="8"/>
  <c r="Q2288" i="8"/>
  <c r="Q2287" i="8"/>
  <c r="Q2286" i="8"/>
  <c r="Q2285" i="8"/>
  <c r="Q2284" i="8"/>
  <c r="Q2283" i="8"/>
  <c r="Q2282" i="8"/>
  <c r="Q2281" i="8"/>
  <c r="Q2280" i="8"/>
  <c r="Q2279" i="8"/>
  <c r="Q2278" i="8"/>
  <c r="Q2277" i="8"/>
  <c r="Q2276" i="8"/>
  <c r="Q2275" i="8"/>
  <c r="Q2274" i="8"/>
  <c r="Q2273" i="8"/>
  <c r="Q2272" i="8"/>
  <c r="Q2271" i="8"/>
  <c r="Q2270" i="8"/>
  <c r="Q2269" i="8"/>
  <c r="Q2268" i="8"/>
  <c r="Q2267" i="8"/>
  <c r="Q2266" i="8"/>
  <c r="Q2265" i="8"/>
  <c r="Q2264" i="8"/>
  <c r="Q2263" i="8"/>
  <c r="Q2262" i="8"/>
  <c r="Q2261" i="8"/>
  <c r="Q2260" i="8"/>
  <c r="Q2259" i="8"/>
  <c r="Q2258" i="8"/>
  <c r="Q2257" i="8"/>
  <c r="Q2256" i="8"/>
  <c r="Q2255" i="8"/>
  <c r="Q2254" i="8"/>
  <c r="Q2253" i="8"/>
  <c r="Q2252" i="8"/>
  <c r="Q2251" i="8"/>
  <c r="Q2250" i="8"/>
  <c r="Q2249" i="8"/>
  <c r="Q2248" i="8"/>
  <c r="Q2247" i="8"/>
  <c r="Q2246" i="8"/>
  <c r="Q2245" i="8"/>
  <c r="Q2244" i="8"/>
  <c r="Q2243" i="8"/>
  <c r="Q2242" i="8"/>
  <c r="Q2241" i="8"/>
  <c r="Q2240" i="8"/>
  <c r="Q2239" i="8"/>
  <c r="Q2238" i="8"/>
  <c r="Q2237" i="8"/>
  <c r="Q2236" i="8"/>
  <c r="Q2235" i="8"/>
  <c r="Q2234" i="8"/>
  <c r="Q2233" i="8"/>
  <c r="Q2232" i="8"/>
  <c r="Q2231" i="8"/>
  <c r="Q2230" i="8"/>
  <c r="Q2229" i="8"/>
  <c r="Q2228" i="8"/>
  <c r="Q2227" i="8"/>
  <c r="Q2226" i="8"/>
  <c r="Q2225" i="8"/>
  <c r="Q2224" i="8"/>
  <c r="Q2223" i="8"/>
  <c r="Q2222" i="8"/>
  <c r="Q2221" i="8"/>
  <c r="Q2220" i="8"/>
  <c r="Q2219" i="8"/>
  <c r="Q2218" i="8"/>
  <c r="Q2217" i="8"/>
  <c r="Q2216" i="8"/>
  <c r="Q2215" i="8"/>
  <c r="Q2214" i="8"/>
  <c r="Q2213" i="8"/>
  <c r="Q2212" i="8"/>
  <c r="Q2211" i="8"/>
  <c r="Q2210" i="8"/>
  <c r="Q2209" i="8"/>
  <c r="Q2208" i="8"/>
  <c r="Q2207" i="8"/>
  <c r="Q2206" i="8"/>
  <c r="Q2205" i="8"/>
  <c r="Q2204" i="8"/>
  <c r="Q2203" i="8"/>
  <c r="Q2202" i="8"/>
  <c r="Q2201" i="8"/>
  <c r="Q2200" i="8"/>
  <c r="Q2199" i="8"/>
  <c r="Q2198" i="8"/>
  <c r="Q2197" i="8"/>
  <c r="Q2196" i="8"/>
  <c r="Q2195" i="8"/>
  <c r="Q2194" i="8"/>
  <c r="Q2193" i="8"/>
  <c r="Q2192" i="8"/>
  <c r="Q2191" i="8"/>
  <c r="Q2190" i="8"/>
  <c r="Q2189" i="8"/>
  <c r="Q2188" i="8"/>
  <c r="Q2187" i="8"/>
  <c r="Q2186" i="8"/>
  <c r="Q2185" i="8"/>
  <c r="Q2184" i="8"/>
  <c r="Q2183" i="8"/>
  <c r="Q2182" i="8"/>
  <c r="Q2181" i="8"/>
  <c r="Q2180" i="8"/>
  <c r="Q2179" i="8"/>
  <c r="Q2178" i="8"/>
  <c r="Q2177" i="8"/>
  <c r="Q2176" i="8"/>
  <c r="Q2175" i="8"/>
  <c r="Q2174" i="8"/>
  <c r="Q2173" i="8"/>
  <c r="Q2172" i="8"/>
  <c r="Q2171" i="8"/>
  <c r="Q2170" i="8"/>
  <c r="Q2169" i="8"/>
  <c r="Q2168" i="8"/>
  <c r="Q2167" i="8"/>
  <c r="Q2166" i="8"/>
  <c r="Q2165" i="8"/>
  <c r="Q2164" i="8"/>
  <c r="Q2163" i="8"/>
  <c r="Q2162" i="8"/>
  <c r="Q2161" i="8"/>
  <c r="Q2160" i="8"/>
  <c r="Q2159" i="8"/>
  <c r="Q2158" i="8"/>
  <c r="Q2157" i="8"/>
  <c r="Q2156" i="8"/>
  <c r="Q2155" i="8"/>
  <c r="Q2154" i="8"/>
  <c r="Q2153" i="8"/>
  <c r="Q2152" i="8"/>
  <c r="Q2151" i="8"/>
  <c r="Q2150" i="8"/>
  <c r="Q2149" i="8"/>
  <c r="Q2148" i="8"/>
  <c r="Q2147" i="8"/>
  <c r="Q2146" i="8"/>
  <c r="Q2145" i="8"/>
  <c r="Q2144" i="8"/>
  <c r="Q2143" i="8"/>
  <c r="Q2142" i="8"/>
  <c r="Q2141" i="8"/>
  <c r="Q2140" i="8"/>
  <c r="Q2139" i="8"/>
  <c r="Q2138" i="8"/>
  <c r="Q2137" i="8"/>
  <c r="Q2136" i="8"/>
  <c r="Q2135" i="8"/>
  <c r="Q2134" i="8"/>
  <c r="Q2133" i="8"/>
  <c r="Q2132" i="8"/>
  <c r="Q2131" i="8"/>
  <c r="Q2130" i="8"/>
  <c r="Q2129" i="8"/>
  <c r="Q2128" i="8"/>
  <c r="Q2127" i="8"/>
  <c r="Q2126" i="8"/>
  <c r="Q2125" i="8"/>
  <c r="Q2124" i="8"/>
  <c r="Q2123" i="8"/>
  <c r="Q2122" i="8"/>
  <c r="Q2121" i="8"/>
  <c r="Q2120" i="8"/>
  <c r="Q2119" i="8"/>
  <c r="Q2118" i="8"/>
  <c r="Q2117" i="8"/>
  <c r="Q2116" i="8"/>
  <c r="Q2115" i="8"/>
  <c r="Q2114" i="8"/>
  <c r="Q2113" i="8"/>
  <c r="Q2112" i="8"/>
  <c r="Q2111" i="8"/>
  <c r="Q2110" i="8"/>
  <c r="Q2109" i="8"/>
  <c r="Q2108" i="8"/>
  <c r="Q2107" i="8"/>
  <c r="Q2106" i="8"/>
  <c r="Q2105" i="8"/>
  <c r="Q2104" i="8"/>
  <c r="Q2103" i="8"/>
  <c r="Q2102" i="8"/>
  <c r="Q2101" i="8"/>
  <c r="Q2100" i="8"/>
  <c r="Q2099" i="8"/>
  <c r="Q2098" i="8"/>
  <c r="Q2097" i="8"/>
  <c r="Q2096" i="8"/>
  <c r="Q2095" i="8"/>
  <c r="Q2094" i="8"/>
  <c r="Q2093" i="8"/>
  <c r="Q2092" i="8"/>
  <c r="Q2091" i="8"/>
  <c r="Q2090" i="8"/>
  <c r="Q2089" i="8"/>
  <c r="Q2088" i="8"/>
  <c r="Q2087" i="8"/>
  <c r="Q2086" i="8"/>
  <c r="Q2085" i="8"/>
  <c r="Q2084" i="8"/>
  <c r="Q2083" i="8"/>
  <c r="Q2082" i="8"/>
  <c r="Q2081" i="8"/>
  <c r="Q2080" i="8"/>
  <c r="Q2079" i="8"/>
  <c r="Q2078" i="8"/>
  <c r="Q2077" i="8"/>
  <c r="Q2076" i="8"/>
  <c r="Q2075" i="8"/>
  <c r="Q2074" i="8"/>
  <c r="Q2073" i="8"/>
  <c r="Q2072" i="8"/>
  <c r="Q2071" i="8"/>
  <c r="Q2070" i="8"/>
  <c r="Q2069" i="8"/>
  <c r="Q2068" i="8"/>
  <c r="Q2067" i="8"/>
  <c r="Q2066" i="8"/>
  <c r="Q2065" i="8"/>
  <c r="Q2064" i="8"/>
  <c r="Q2063" i="8"/>
  <c r="Q2062" i="8"/>
  <c r="Q2061" i="8"/>
  <c r="Q2060" i="8"/>
  <c r="Q2059" i="8"/>
  <c r="Q2058" i="8"/>
  <c r="Q2057" i="8"/>
  <c r="Q2056" i="8"/>
  <c r="Q2055" i="8"/>
  <c r="Q2054" i="8"/>
  <c r="Q2053" i="8"/>
  <c r="Q2052" i="8"/>
  <c r="Q2051" i="8"/>
  <c r="Q2050" i="8"/>
  <c r="Q2049" i="8"/>
  <c r="Q2048" i="8"/>
  <c r="Q2047" i="8"/>
  <c r="Q2046" i="8"/>
  <c r="Q2045" i="8"/>
  <c r="Q2044" i="8"/>
  <c r="Q2043" i="8"/>
  <c r="Q2042" i="8"/>
  <c r="Q2041" i="8"/>
  <c r="Q2040" i="8"/>
  <c r="Q2039" i="8"/>
  <c r="Q2038" i="8"/>
  <c r="Q2037" i="8"/>
  <c r="Q2036" i="8"/>
  <c r="Q2035" i="8"/>
  <c r="Q2034" i="8"/>
  <c r="Q2033" i="8"/>
  <c r="Q2032" i="8"/>
  <c r="Q2031" i="8"/>
  <c r="Q2030" i="8"/>
  <c r="Q2029" i="8"/>
  <c r="Q2028" i="8"/>
  <c r="Q2027" i="8"/>
  <c r="Q2026" i="8"/>
  <c r="Q2025" i="8"/>
  <c r="Q2024" i="8"/>
  <c r="Q2023" i="8"/>
  <c r="Q2022" i="8"/>
  <c r="Q2021" i="8"/>
  <c r="Q2020" i="8"/>
  <c r="Q2019" i="8"/>
  <c r="Q2018" i="8"/>
  <c r="Q2017" i="8"/>
  <c r="Q2016" i="8"/>
  <c r="Q2015" i="8"/>
  <c r="Q2014" i="8"/>
  <c r="Q2013" i="8"/>
  <c r="Q2012" i="8"/>
  <c r="Q2011" i="8"/>
  <c r="Q2010" i="8"/>
  <c r="Q2009" i="8"/>
  <c r="Q2008" i="8"/>
  <c r="Q2007" i="8"/>
  <c r="Q2006" i="8"/>
  <c r="Q2005" i="8"/>
  <c r="Q2004" i="8"/>
  <c r="Q2003" i="8"/>
  <c r="Q2002" i="8"/>
  <c r="Q2001" i="8"/>
  <c r="Q2000" i="8"/>
  <c r="Q1999" i="8"/>
  <c r="Q1998" i="8"/>
  <c r="Q1997" i="8"/>
  <c r="Q1996" i="8"/>
  <c r="Q1995" i="8"/>
  <c r="Q1994" i="8"/>
  <c r="Q1993" i="8"/>
  <c r="Q1992" i="8"/>
  <c r="Q1991" i="8"/>
  <c r="Q1990" i="8"/>
  <c r="Q1989" i="8"/>
  <c r="Q1988" i="8"/>
  <c r="Q1987" i="8"/>
  <c r="Q1986" i="8"/>
  <c r="Q1985" i="8"/>
  <c r="Q1984" i="8"/>
  <c r="Q1983" i="8"/>
  <c r="Q1982" i="8"/>
  <c r="Q1981" i="8"/>
  <c r="Q1980" i="8"/>
  <c r="Q1979" i="8"/>
  <c r="Q1978" i="8"/>
  <c r="Q1977" i="8"/>
  <c r="Q1976" i="8"/>
  <c r="Q1975" i="8"/>
  <c r="Q1974" i="8"/>
  <c r="Q1973" i="8"/>
  <c r="Q1972" i="8"/>
  <c r="Q1971" i="8"/>
  <c r="Q1970" i="8"/>
  <c r="Q1969" i="8"/>
  <c r="Q1968" i="8"/>
  <c r="Q1967" i="8"/>
  <c r="Q1966" i="8"/>
  <c r="Q1965" i="8"/>
  <c r="Q1964" i="8"/>
  <c r="Q1963" i="8"/>
  <c r="Q1962" i="8"/>
  <c r="Q1961" i="8"/>
  <c r="Q1960" i="8"/>
  <c r="Q1959" i="8"/>
  <c r="Q1958" i="8"/>
  <c r="Q1957" i="8"/>
  <c r="Q1956" i="8"/>
  <c r="Q1955" i="8"/>
  <c r="Q1954" i="8"/>
  <c r="Q1953" i="8"/>
  <c r="Q1952" i="8"/>
  <c r="Q1951" i="8"/>
  <c r="Q1950" i="8"/>
  <c r="Q1949" i="8"/>
  <c r="Q1948" i="8"/>
  <c r="Q1947" i="8"/>
  <c r="Q1946" i="8"/>
  <c r="Q1945" i="8"/>
  <c r="Q1944" i="8"/>
  <c r="Q1943" i="8"/>
  <c r="Q1942" i="8"/>
  <c r="Q1941" i="8"/>
  <c r="Q1940" i="8"/>
  <c r="Q1939" i="8"/>
  <c r="Q1938" i="8"/>
  <c r="Q1937" i="8"/>
  <c r="Q1936" i="8"/>
  <c r="Q1935" i="8"/>
  <c r="Q1934" i="8"/>
  <c r="Q1933" i="8"/>
  <c r="Q1932" i="8"/>
  <c r="Q1931" i="8"/>
  <c r="Q1930" i="8"/>
  <c r="Q1929" i="8"/>
  <c r="Q1928" i="8"/>
  <c r="Q1927" i="8"/>
  <c r="Q1926" i="8"/>
  <c r="Q1925" i="8"/>
  <c r="Q1924" i="8"/>
  <c r="Q1923" i="8"/>
  <c r="Q1922" i="8"/>
  <c r="Q1921" i="8"/>
  <c r="Q1920" i="8"/>
  <c r="Q1919" i="8"/>
  <c r="Q1918" i="8"/>
  <c r="Q1917" i="8"/>
  <c r="Q1916" i="8"/>
  <c r="Q1915" i="8"/>
  <c r="Q1914" i="8"/>
  <c r="Q1913" i="8"/>
  <c r="Q1912" i="8"/>
  <c r="Q1911" i="8"/>
  <c r="Q1910" i="8"/>
  <c r="Q1909" i="8"/>
  <c r="Q1908" i="8"/>
  <c r="Q1907" i="8"/>
  <c r="Q1906" i="8"/>
  <c r="Q1905" i="8"/>
  <c r="Q1904" i="8"/>
  <c r="Q1903" i="8"/>
  <c r="Q1902" i="8"/>
  <c r="Q1901" i="8"/>
  <c r="Q1900" i="8"/>
  <c r="Q1899" i="8"/>
  <c r="Q1898" i="8"/>
  <c r="Q1897" i="8"/>
  <c r="Q1896" i="8"/>
  <c r="Q1895" i="8"/>
  <c r="Q1894" i="8"/>
  <c r="Q1893" i="8"/>
  <c r="Q1892" i="8"/>
  <c r="Q1891" i="8"/>
  <c r="Q1890" i="8"/>
  <c r="Q1889" i="8"/>
  <c r="Q1888" i="8"/>
  <c r="Q1887" i="8"/>
  <c r="Q1886" i="8"/>
  <c r="Q1885" i="8"/>
  <c r="Q1884" i="8"/>
  <c r="Q1883" i="8"/>
  <c r="Q1882" i="8"/>
  <c r="Q1881" i="8"/>
  <c r="Q1880" i="8"/>
  <c r="Q1879" i="8"/>
  <c r="Q1878" i="8"/>
  <c r="Q1877" i="8"/>
  <c r="Q1876" i="8"/>
  <c r="Q1875" i="8"/>
  <c r="Q1874" i="8"/>
  <c r="Q1873" i="8"/>
  <c r="Q1872" i="8"/>
  <c r="Q1871" i="8"/>
  <c r="Q1870" i="8"/>
  <c r="Q1869" i="8"/>
  <c r="Q1868" i="8"/>
  <c r="Q1867" i="8"/>
  <c r="Q1866" i="8"/>
  <c r="Q1865" i="8"/>
  <c r="Q1864" i="8"/>
  <c r="Q1863" i="8"/>
  <c r="Q1862" i="8"/>
  <c r="Q1861" i="8"/>
  <c r="Q1860" i="8"/>
  <c r="Q1859" i="8"/>
  <c r="Q1858" i="8"/>
  <c r="Q1857" i="8"/>
  <c r="Q1856" i="8"/>
  <c r="Q1855" i="8"/>
  <c r="Q1854" i="8"/>
  <c r="Q1853" i="8"/>
  <c r="Q1852" i="8"/>
  <c r="Q1851" i="8"/>
  <c r="Q1850" i="8"/>
  <c r="Q1849" i="8"/>
  <c r="Q1848" i="8"/>
  <c r="Q1847" i="8"/>
  <c r="Q1846" i="8"/>
  <c r="Q1845" i="8"/>
  <c r="Q1844" i="8"/>
  <c r="Q1843" i="8"/>
  <c r="Q1842" i="8"/>
  <c r="Q1841" i="8"/>
  <c r="Q1840" i="8"/>
  <c r="Q1839" i="8"/>
  <c r="Q1838" i="8"/>
  <c r="Q1837" i="8"/>
  <c r="Q1836" i="8"/>
  <c r="Q1835" i="8"/>
  <c r="Q1834" i="8"/>
  <c r="Q1833" i="8"/>
  <c r="Q1832" i="8"/>
  <c r="Q1831" i="8"/>
  <c r="Q1830" i="8"/>
  <c r="Q1829" i="8"/>
  <c r="Q1828" i="8"/>
  <c r="Q1827" i="8"/>
  <c r="Q1826" i="8"/>
  <c r="Q1825" i="8"/>
  <c r="Q1824" i="8"/>
  <c r="Q1823" i="8"/>
  <c r="Q1822" i="8"/>
  <c r="Q1821" i="8"/>
  <c r="Q1820" i="8"/>
  <c r="Q1819" i="8"/>
  <c r="Q1818" i="8"/>
  <c r="Q1817" i="8"/>
  <c r="Q1816" i="8"/>
  <c r="Q1815" i="8"/>
  <c r="Q1814" i="8"/>
  <c r="Q1813" i="8"/>
  <c r="Q1812" i="8"/>
  <c r="Q1811" i="8"/>
  <c r="Q1810" i="8"/>
  <c r="Q1809" i="8"/>
  <c r="Q1808" i="8"/>
  <c r="Q1807" i="8"/>
  <c r="Q1806" i="8"/>
  <c r="Q1805" i="8"/>
  <c r="Q1804" i="8"/>
  <c r="Q1803" i="8"/>
  <c r="Q1802" i="8"/>
  <c r="Q1801" i="8"/>
  <c r="Q1800" i="8"/>
  <c r="Q1799" i="8"/>
  <c r="Q1798" i="8"/>
  <c r="Q1797" i="8"/>
  <c r="Q1796" i="8"/>
  <c r="Q1795" i="8"/>
  <c r="Q1794" i="8"/>
  <c r="Q1793" i="8"/>
  <c r="Q1792" i="8"/>
  <c r="Q1791" i="8"/>
  <c r="Q1790" i="8"/>
  <c r="Q1789" i="8"/>
  <c r="Q1788" i="8"/>
  <c r="Q1787" i="8"/>
  <c r="Q1786" i="8"/>
  <c r="Q1785" i="8"/>
  <c r="Q1784" i="8"/>
  <c r="Q1783" i="8"/>
  <c r="Q1782" i="8"/>
  <c r="Q1781" i="8"/>
  <c r="Q1780" i="8"/>
  <c r="Q1779" i="8"/>
  <c r="Q1778" i="8"/>
  <c r="Q1777" i="8"/>
  <c r="Q1776" i="8"/>
  <c r="Q1775" i="8"/>
  <c r="Q1774" i="8"/>
  <c r="Q1773" i="8"/>
  <c r="Q1772" i="8"/>
  <c r="Q1771" i="8"/>
  <c r="Q1770" i="8"/>
  <c r="Q1769" i="8"/>
  <c r="Q1768" i="8"/>
  <c r="Q1767" i="8"/>
  <c r="Q1766" i="8"/>
  <c r="Q1765" i="8"/>
  <c r="Q1764" i="8"/>
  <c r="Q1763" i="8"/>
  <c r="Q1762" i="8"/>
  <c r="Q1761" i="8"/>
  <c r="Q1760" i="8"/>
  <c r="Q1759" i="8"/>
  <c r="Q1758" i="8"/>
  <c r="Q1757" i="8"/>
  <c r="Q1756" i="8"/>
  <c r="Q1755" i="8"/>
  <c r="Q1754" i="8"/>
  <c r="Q1753" i="8"/>
  <c r="Q1752" i="8"/>
  <c r="Q1751" i="8"/>
  <c r="Q1750" i="8"/>
  <c r="Q1749" i="8"/>
  <c r="Q1748" i="8"/>
  <c r="Q1747" i="8"/>
  <c r="Q1746" i="8"/>
  <c r="Q1745" i="8"/>
  <c r="Q1744" i="8"/>
  <c r="Q1743" i="8"/>
  <c r="Q1742" i="8"/>
  <c r="Q1741" i="8"/>
  <c r="Q1740" i="8"/>
  <c r="Q1739" i="8"/>
  <c r="Q1738" i="8"/>
  <c r="Q1737" i="8"/>
  <c r="Q1736" i="8"/>
  <c r="Q1735" i="8"/>
  <c r="Q1734" i="8"/>
  <c r="Q1733" i="8"/>
  <c r="Q1732" i="8"/>
  <c r="Q1731" i="8"/>
  <c r="Q1730" i="8"/>
  <c r="Q1729" i="8"/>
  <c r="Q1728" i="8"/>
  <c r="Q1727" i="8"/>
  <c r="Q1726" i="8"/>
  <c r="Q1725" i="8"/>
  <c r="Q1724" i="8"/>
  <c r="Q1723" i="8"/>
  <c r="Q1722" i="8"/>
  <c r="Q1721" i="8"/>
  <c r="Q1720" i="8"/>
  <c r="Q1719" i="8"/>
  <c r="Q1718" i="8"/>
  <c r="Q1717" i="8"/>
  <c r="Q1716" i="8"/>
  <c r="Q1715" i="8"/>
  <c r="Q1714" i="8"/>
  <c r="Q1713" i="8"/>
  <c r="Q1712" i="8"/>
  <c r="Q1711" i="8"/>
  <c r="Q1710" i="8"/>
  <c r="Q1709" i="8"/>
  <c r="Q1708" i="8"/>
  <c r="Q1707" i="8"/>
  <c r="Q1706" i="8"/>
  <c r="Q1705" i="8"/>
  <c r="Q1704" i="8"/>
  <c r="Q1703" i="8"/>
  <c r="Q1702" i="8"/>
  <c r="Q1701" i="8"/>
  <c r="Q1700" i="8"/>
  <c r="Q1699" i="8"/>
  <c r="Q1698" i="8"/>
  <c r="Q1697" i="8"/>
  <c r="Q1696" i="8"/>
  <c r="Q1695" i="8"/>
  <c r="Q1694" i="8"/>
  <c r="Q1693" i="8"/>
  <c r="Q1692" i="8"/>
  <c r="Q1691" i="8"/>
  <c r="Q1690" i="8"/>
  <c r="Q1689" i="8"/>
  <c r="Q1688" i="8"/>
  <c r="Q1687" i="8"/>
  <c r="Q1686" i="8"/>
  <c r="Q1685" i="8"/>
  <c r="Q1684" i="8"/>
  <c r="Q1683" i="8"/>
  <c r="Q1682" i="8"/>
  <c r="Q1681" i="8"/>
  <c r="Q1680" i="8"/>
  <c r="Q1679" i="8"/>
  <c r="Q1678" i="8"/>
  <c r="Q1677" i="8"/>
  <c r="Q1676" i="8"/>
  <c r="Q1675" i="8"/>
  <c r="Q1674" i="8"/>
  <c r="Q1673" i="8"/>
  <c r="Q1672" i="8"/>
  <c r="Q1671" i="8"/>
  <c r="Q1670" i="8"/>
  <c r="Q1669" i="8"/>
  <c r="Q1668" i="8"/>
  <c r="Q1667" i="8"/>
  <c r="Q1666" i="8"/>
  <c r="Q1665" i="8"/>
  <c r="Q1664" i="8"/>
  <c r="Q1663" i="8"/>
  <c r="Q1662" i="8"/>
  <c r="Q1661" i="8"/>
  <c r="Q1660" i="8"/>
  <c r="Q1659" i="8"/>
  <c r="Q1658" i="8"/>
  <c r="Q1657" i="8"/>
  <c r="Q1656" i="8"/>
  <c r="Q1655" i="8"/>
  <c r="Q1654" i="8"/>
  <c r="Q1653" i="8"/>
  <c r="Q1652" i="8"/>
  <c r="Q1651" i="8"/>
  <c r="Q1650" i="8"/>
  <c r="Q1649" i="8"/>
  <c r="Q1648" i="8"/>
  <c r="Q1647" i="8"/>
  <c r="Q1646" i="8"/>
  <c r="Q1645" i="8"/>
  <c r="Q1644" i="8"/>
  <c r="Q1643" i="8"/>
  <c r="Q1642" i="8"/>
  <c r="Q1641" i="8"/>
  <c r="Q1640" i="8"/>
  <c r="Q1639" i="8"/>
  <c r="Q1638" i="8"/>
  <c r="Q1637" i="8"/>
  <c r="Q1636" i="8"/>
  <c r="Q1635" i="8"/>
  <c r="Q1634" i="8"/>
  <c r="Q1633" i="8"/>
  <c r="Q1632" i="8"/>
  <c r="Q1631" i="8"/>
  <c r="Q1630" i="8"/>
  <c r="Q1629" i="8"/>
  <c r="Q1628" i="8"/>
  <c r="Q1627" i="8"/>
  <c r="Q1626" i="8"/>
  <c r="Q1625" i="8"/>
  <c r="Q1624" i="8"/>
  <c r="Q1623" i="8"/>
  <c r="Q1622" i="8"/>
  <c r="Q1621" i="8"/>
  <c r="Q1620" i="8"/>
  <c r="Q1619" i="8"/>
  <c r="Q1618" i="8"/>
  <c r="Q1617" i="8"/>
  <c r="Q1616" i="8"/>
  <c r="Q1615" i="8"/>
  <c r="Q1614" i="8"/>
  <c r="Q1613" i="8"/>
  <c r="Q1612" i="8"/>
  <c r="Q1611" i="8"/>
  <c r="Q1610" i="8"/>
  <c r="Q1609" i="8"/>
  <c r="Q1608" i="8"/>
  <c r="Q1607" i="8"/>
  <c r="Q1606" i="8"/>
  <c r="Q1605" i="8"/>
  <c r="Q1604" i="8"/>
  <c r="Q1603" i="8"/>
  <c r="Q1602" i="8"/>
  <c r="Q1601" i="8"/>
  <c r="Q1600" i="8"/>
  <c r="Q1599" i="8"/>
  <c r="Q1598" i="8"/>
  <c r="Q1597" i="8"/>
  <c r="Q1596" i="8"/>
  <c r="Q1595" i="8"/>
  <c r="Q1594" i="8"/>
  <c r="Q1593" i="8"/>
  <c r="Q1592" i="8"/>
  <c r="Q1591" i="8"/>
  <c r="Q1590" i="8"/>
  <c r="Q1589" i="8"/>
  <c r="Q1588" i="8"/>
  <c r="Q1587" i="8"/>
  <c r="Q1586" i="8"/>
  <c r="Q1585" i="8"/>
  <c r="Q1584" i="8"/>
  <c r="Q1583" i="8"/>
  <c r="Q1582" i="8"/>
  <c r="Q1581" i="8"/>
  <c r="Q1580" i="8"/>
  <c r="Q1579" i="8"/>
  <c r="Q1578" i="8"/>
  <c r="Q1577" i="8"/>
  <c r="Q1576" i="8"/>
  <c r="Q1575" i="8"/>
  <c r="Q1574" i="8"/>
  <c r="Q1573" i="8"/>
  <c r="Q1572" i="8"/>
  <c r="Q1571" i="8"/>
  <c r="Q1570" i="8"/>
  <c r="Q1569" i="8"/>
  <c r="Q1568" i="8"/>
  <c r="Q1567" i="8"/>
  <c r="Q1566" i="8"/>
  <c r="Q1565" i="8"/>
  <c r="Q1564" i="8"/>
  <c r="Q1563" i="8"/>
  <c r="Q1562" i="8"/>
  <c r="Q1561" i="8"/>
  <c r="Q1560" i="8"/>
  <c r="Q1559" i="8"/>
  <c r="Q1558" i="8"/>
  <c r="Q1557" i="8"/>
  <c r="Q1556" i="8"/>
  <c r="Q1555" i="8"/>
  <c r="Q1554" i="8"/>
  <c r="Q1553" i="8"/>
  <c r="Q1552" i="8"/>
  <c r="Q1551" i="8"/>
  <c r="Q1550" i="8"/>
  <c r="Q1549" i="8"/>
  <c r="Q1548" i="8"/>
  <c r="Q1547" i="8"/>
  <c r="Q1546" i="8"/>
  <c r="Q1545" i="8"/>
  <c r="Q1544" i="8"/>
  <c r="Q1543" i="8"/>
  <c r="Q1542" i="8"/>
  <c r="Q1541" i="8"/>
  <c r="Q1540" i="8"/>
  <c r="Q1539" i="8"/>
  <c r="Q1538" i="8"/>
  <c r="Q1537" i="8"/>
  <c r="Q1536" i="8"/>
  <c r="Q1535" i="8"/>
  <c r="Q1534" i="8"/>
  <c r="Q1533" i="8"/>
  <c r="Q1532" i="8"/>
  <c r="Q1531" i="8"/>
  <c r="Q1530" i="8"/>
  <c r="Q1529" i="8"/>
  <c r="Q1528" i="8"/>
  <c r="Q1527" i="8"/>
  <c r="Q1526" i="8"/>
  <c r="Q1525" i="8"/>
  <c r="Q1524" i="8"/>
  <c r="Q1523" i="8"/>
  <c r="Q1522" i="8"/>
  <c r="Q1521" i="8"/>
  <c r="Q1520" i="8"/>
  <c r="Q1519" i="8"/>
  <c r="Q1518" i="8"/>
  <c r="Q1517" i="8"/>
  <c r="Q1516" i="8"/>
  <c r="Q1515" i="8"/>
  <c r="Q1514" i="8"/>
  <c r="Q1513" i="8"/>
  <c r="Q1512" i="8"/>
  <c r="Q1511" i="8"/>
  <c r="Q1510" i="8"/>
  <c r="Q1509" i="8"/>
  <c r="Q1508" i="8"/>
  <c r="Q1507" i="8"/>
  <c r="Q1506" i="8"/>
  <c r="Q1505" i="8"/>
  <c r="Q1504" i="8"/>
  <c r="Q1503" i="8"/>
  <c r="Q1502" i="8"/>
  <c r="Q1501" i="8"/>
  <c r="Q1500" i="8"/>
  <c r="Q1499" i="8"/>
  <c r="Q1498" i="8"/>
  <c r="Q1497" i="8"/>
  <c r="Q1496" i="8"/>
  <c r="Q1495" i="8"/>
  <c r="Q1494" i="8"/>
  <c r="Q1493" i="8"/>
  <c r="Q1492" i="8"/>
  <c r="Q1491" i="8"/>
  <c r="Q1490" i="8"/>
  <c r="Q1489" i="8"/>
  <c r="Q1488" i="8"/>
  <c r="Q1487" i="8"/>
  <c r="Q1486" i="8"/>
  <c r="Q1485" i="8"/>
  <c r="Q1484" i="8"/>
  <c r="Q1483" i="8"/>
  <c r="Q1482" i="8"/>
  <c r="Q1481" i="8"/>
  <c r="Q1480" i="8"/>
  <c r="Q1479" i="8"/>
  <c r="Q1478" i="8"/>
  <c r="Q1477" i="8"/>
  <c r="Q1476" i="8"/>
  <c r="Q1475" i="8"/>
  <c r="Q1474" i="8"/>
  <c r="Q1473" i="8"/>
  <c r="Q1472" i="8"/>
  <c r="Q1471" i="8"/>
  <c r="Q1470" i="8"/>
  <c r="Q1469" i="8"/>
  <c r="Q1468" i="8"/>
  <c r="Q1467" i="8"/>
  <c r="Q1466" i="8"/>
  <c r="Q1465" i="8"/>
  <c r="Q1464" i="8"/>
  <c r="Q1463" i="8"/>
  <c r="Q1462" i="8"/>
  <c r="Q1461" i="8"/>
  <c r="Q1460" i="8"/>
  <c r="Q1459" i="8"/>
  <c r="Q1458" i="8"/>
  <c r="Q1457" i="8"/>
  <c r="Q1456" i="8"/>
  <c r="Q1455" i="8"/>
  <c r="Q1454" i="8"/>
  <c r="Q1453" i="8"/>
  <c r="Q1452" i="8"/>
  <c r="Q1451" i="8"/>
  <c r="Q1450" i="8"/>
  <c r="Q1449" i="8"/>
  <c r="Q1448" i="8"/>
  <c r="Q1447" i="8"/>
  <c r="Q1446" i="8"/>
  <c r="Q1445" i="8"/>
  <c r="Q1444" i="8"/>
  <c r="Q1443" i="8"/>
  <c r="Q1442" i="8"/>
  <c r="Q1441" i="8"/>
  <c r="Q1440" i="8"/>
  <c r="Q1439" i="8"/>
  <c r="Q1438" i="8"/>
  <c r="Q1437" i="8"/>
  <c r="Q1436" i="8"/>
  <c r="Q1435" i="8"/>
  <c r="Q1434" i="8"/>
  <c r="Q1433" i="8"/>
  <c r="Q1432" i="8"/>
  <c r="Q1431" i="8"/>
  <c r="Q1430" i="8"/>
  <c r="Q1429" i="8"/>
  <c r="Q1428" i="8"/>
  <c r="Q1427" i="8"/>
  <c r="Q1426" i="8"/>
  <c r="Q1425" i="8"/>
  <c r="Q1424" i="8"/>
  <c r="Q1423" i="8"/>
  <c r="Q1422" i="8"/>
  <c r="Q1421" i="8"/>
  <c r="Q1420" i="8"/>
  <c r="Q1419" i="8"/>
  <c r="Q1418" i="8"/>
  <c r="Q1417" i="8"/>
  <c r="Q1416" i="8"/>
  <c r="Q1415" i="8"/>
  <c r="Q1414" i="8"/>
  <c r="Q1413" i="8"/>
  <c r="Q1412" i="8"/>
  <c r="Q1411" i="8"/>
  <c r="Q1410" i="8"/>
  <c r="Q1409" i="8"/>
  <c r="Q1408" i="8"/>
  <c r="Q1407" i="8"/>
  <c r="Q1406" i="8"/>
  <c r="Q1405" i="8"/>
  <c r="Q1404" i="8"/>
  <c r="Q1403" i="8"/>
  <c r="Q1402" i="8"/>
  <c r="Q1401" i="8"/>
  <c r="Q1400" i="8"/>
  <c r="Q1399" i="8"/>
  <c r="Q1398" i="8"/>
  <c r="Q1397" i="8"/>
  <c r="Q1396" i="8"/>
  <c r="Q1395" i="8"/>
  <c r="Q1394" i="8"/>
  <c r="Q1393" i="8"/>
  <c r="Q1392" i="8"/>
  <c r="Q1391" i="8"/>
  <c r="Q1390" i="8"/>
  <c r="Q1389" i="8"/>
  <c r="Q1388" i="8"/>
  <c r="Q1387" i="8"/>
  <c r="Q1386" i="8"/>
  <c r="Q1385" i="8"/>
  <c r="Q1384" i="8"/>
  <c r="Q1383" i="8"/>
  <c r="Q1382" i="8"/>
  <c r="Q1381" i="8"/>
  <c r="Q1380" i="8"/>
  <c r="Q1379" i="8"/>
  <c r="Q1378" i="8"/>
  <c r="Q1377" i="8"/>
  <c r="Q1376" i="8"/>
  <c r="Q1375" i="8"/>
  <c r="Q1374" i="8"/>
  <c r="Q1373" i="8"/>
  <c r="Q1372" i="8"/>
  <c r="Q1371" i="8"/>
  <c r="Q1370" i="8"/>
  <c r="Q1369" i="8"/>
  <c r="Q1368" i="8"/>
  <c r="Q1367" i="8"/>
  <c r="Q1366" i="8"/>
  <c r="Q1365" i="8"/>
  <c r="Q1364" i="8"/>
  <c r="Q1363" i="8"/>
  <c r="Q1362" i="8"/>
  <c r="Q1361" i="8"/>
  <c r="Q1360" i="8"/>
  <c r="Q1359" i="8"/>
  <c r="Q1358" i="8"/>
  <c r="Q1357" i="8"/>
  <c r="Q1356" i="8"/>
  <c r="Q1355" i="8"/>
  <c r="Q1354" i="8"/>
  <c r="Q1353" i="8"/>
  <c r="Q1352" i="8"/>
  <c r="Q1351" i="8"/>
  <c r="Q1350" i="8"/>
  <c r="Q1349" i="8"/>
  <c r="Q1348" i="8"/>
  <c r="Q1347" i="8"/>
  <c r="Q1346" i="8"/>
  <c r="Q1345" i="8"/>
  <c r="Q1344" i="8"/>
  <c r="Q1343" i="8"/>
  <c r="Q1342" i="8"/>
  <c r="Q1341" i="8"/>
  <c r="Q1340" i="8"/>
  <c r="Q1339" i="8"/>
  <c r="Q1338" i="8"/>
  <c r="Q1337" i="8"/>
  <c r="Q1336" i="8"/>
  <c r="Q1335" i="8"/>
  <c r="Q1334" i="8"/>
  <c r="Q1333" i="8"/>
  <c r="Q1332" i="8"/>
  <c r="Q1331" i="8"/>
  <c r="Q1330" i="8"/>
  <c r="Q1329" i="8"/>
  <c r="Q1328" i="8"/>
  <c r="Q1327" i="8"/>
  <c r="Q1326" i="8"/>
  <c r="Q1325" i="8"/>
  <c r="Q1324" i="8"/>
  <c r="Q1323" i="8"/>
  <c r="Q1322" i="8"/>
  <c r="Q1321" i="8"/>
  <c r="Q1320" i="8"/>
  <c r="Q1319" i="8"/>
  <c r="Q1318" i="8"/>
  <c r="Q1317" i="8"/>
  <c r="Q1316" i="8"/>
  <c r="Q1315" i="8"/>
  <c r="Q1314" i="8"/>
  <c r="Q1313" i="8"/>
  <c r="Q1312" i="8"/>
  <c r="Q1311" i="8"/>
  <c r="Q1310" i="8"/>
  <c r="Q1309" i="8"/>
  <c r="Q1308" i="8"/>
  <c r="Q1307" i="8"/>
  <c r="Q1306" i="8"/>
  <c r="Q1305" i="8"/>
  <c r="Q1304" i="8"/>
  <c r="Q1303" i="8"/>
  <c r="Q1302" i="8"/>
  <c r="Q1301" i="8"/>
  <c r="Q1300" i="8"/>
  <c r="Q1299" i="8"/>
  <c r="Q1298" i="8"/>
  <c r="Q1297" i="8"/>
  <c r="Q1296" i="8"/>
  <c r="Q1295" i="8"/>
  <c r="Q1294" i="8"/>
  <c r="Q1293" i="8"/>
  <c r="Q1292" i="8"/>
  <c r="Q1291" i="8"/>
  <c r="Q1290" i="8"/>
  <c r="Q1289" i="8"/>
  <c r="Q1288" i="8"/>
  <c r="Q1287" i="8"/>
  <c r="Q1286" i="8"/>
  <c r="Q1285" i="8"/>
  <c r="Q1284" i="8"/>
  <c r="Q1283" i="8"/>
  <c r="Q1282" i="8"/>
  <c r="Q1281" i="8"/>
  <c r="Q1280" i="8"/>
  <c r="Q1279" i="8"/>
  <c r="Q1278" i="8"/>
  <c r="Q1277" i="8"/>
  <c r="Q1276" i="8"/>
  <c r="Q1275" i="8"/>
  <c r="Q1274" i="8"/>
  <c r="Q1273" i="8"/>
  <c r="Q1272" i="8"/>
  <c r="Q1271" i="8"/>
  <c r="Q1270" i="8"/>
  <c r="Q1269" i="8"/>
  <c r="Q1268" i="8"/>
  <c r="Q1267" i="8"/>
  <c r="Q1266" i="8"/>
  <c r="Q1265" i="8"/>
  <c r="Q1264" i="8"/>
  <c r="Q1263" i="8"/>
  <c r="Q1262" i="8"/>
  <c r="Q1261" i="8"/>
  <c r="Q1260" i="8"/>
  <c r="Q1259" i="8"/>
  <c r="Q1258" i="8"/>
  <c r="Q1257" i="8"/>
  <c r="Q1256" i="8"/>
  <c r="Q1255" i="8"/>
  <c r="Q1254" i="8"/>
  <c r="Q1253" i="8"/>
  <c r="Q1252" i="8"/>
  <c r="Q1251" i="8"/>
  <c r="Q1250" i="8"/>
  <c r="Q1249" i="8"/>
  <c r="Q1248" i="8"/>
  <c r="Q1247" i="8"/>
  <c r="Q1246" i="8"/>
  <c r="Q1245" i="8"/>
  <c r="Q1244" i="8"/>
  <c r="Q1243" i="8"/>
  <c r="Q1242" i="8"/>
  <c r="Q1241" i="8"/>
  <c r="Q1240" i="8"/>
  <c r="Q1239" i="8"/>
  <c r="Q1238" i="8"/>
  <c r="Q1237" i="8"/>
  <c r="Q1236" i="8"/>
  <c r="Q1235" i="8"/>
  <c r="Q1234" i="8"/>
  <c r="Q1233" i="8"/>
  <c r="Q1232" i="8"/>
  <c r="Q1231" i="8"/>
  <c r="Q1230" i="8"/>
  <c r="Q1229" i="8"/>
  <c r="Q1228" i="8"/>
  <c r="Q1227" i="8"/>
  <c r="Q1226" i="8"/>
  <c r="Q1225" i="8"/>
  <c r="Q1224" i="8"/>
  <c r="Q1223" i="8"/>
  <c r="Q1222" i="8"/>
  <c r="Q1221" i="8"/>
  <c r="Q1220" i="8"/>
  <c r="Q1219" i="8"/>
  <c r="Q1218" i="8"/>
  <c r="Q1217" i="8"/>
  <c r="Q1216" i="8"/>
  <c r="Q1215" i="8"/>
  <c r="Q1214" i="8"/>
  <c r="Q1213" i="8"/>
  <c r="Q1212" i="8"/>
  <c r="Q1211" i="8"/>
  <c r="Q1210" i="8"/>
  <c r="Q1209" i="8"/>
  <c r="Q1208" i="8"/>
  <c r="Q1207" i="8"/>
  <c r="Q1206" i="8"/>
  <c r="Q1205" i="8"/>
  <c r="Q1204" i="8"/>
  <c r="Q1203" i="8"/>
  <c r="Q1202" i="8"/>
  <c r="Q1201" i="8"/>
  <c r="Q1200" i="8"/>
  <c r="Q1199" i="8"/>
  <c r="Q1198" i="8"/>
  <c r="Q1197" i="8"/>
  <c r="Q1196" i="8"/>
  <c r="Q1195" i="8"/>
  <c r="Q1194" i="8"/>
  <c r="Q1193" i="8"/>
  <c r="Q1192" i="8"/>
  <c r="Q1191" i="8"/>
  <c r="Q1190" i="8"/>
  <c r="Q1189" i="8"/>
  <c r="Q1188" i="8"/>
  <c r="Q1187" i="8"/>
  <c r="Q1186" i="8"/>
  <c r="Q1185" i="8"/>
  <c r="Q1184" i="8"/>
  <c r="Q1183" i="8"/>
  <c r="Q1182" i="8"/>
  <c r="Q1181" i="8"/>
  <c r="Q1180" i="8"/>
  <c r="Q1179" i="8"/>
  <c r="Q1178" i="8"/>
  <c r="Q1177" i="8"/>
  <c r="Q1176" i="8"/>
  <c r="Q1175" i="8"/>
  <c r="Q1174" i="8"/>
  <c r="Q1173" i="8"/>
  <c r="Q1172" i="8"/>
  <c r="Q1171" i="8"/>
  <c r="Q1170" i="8"/>
  <c r="Q1169" i="8"/>
  <c r="Q1168" i="8"/>
  <c r="Q1167" i="8"/>
  <c r="Q1166" i="8"/>
  <c r="Q1165" i="8"/>
  <c r="Q1164" i="8"/>
  <c r="Q1163" i="8"/>
  <c r="Q1162" i="8"/>
  <c r="Q1161" i="8"/>
  <c r="Q1160" i="8"/>
  <c r="Q1159" i="8"/>
  <c r="Q1158" i="8"/>
  <c r="Q1157" i="8"/>
  <c r="Q1156" i="8"/>
  <c r="Q1155" i="8"/>
  <c r="Q1154" i="8"/>
  <c r="Q1153" i="8"/>
  <c r="Q1152" i="8"/>
  <c r="Q1151" i="8"/>
  <c r="Q1150" i="8"/>
  <c r="Q1149" i="8"/>
  <c r="Q1148" i="8"/>
  <c r="Q1147" i="8"/>
  <c r="Q1146" i="8"/>
  <c r="Q1145" i="8"/>
  <c r="Q1144" i="8"/>
  <c r="Q1143" i="8"/>
  <c r="Q1142" i="8"/>
  <c r="Q1141" i="8"/>
  <c r="Q1140" i="8"/>
  <c r="Q1139" i="8"/>
  <c r="Q1138" i="8"/>
  <c r="Q1137" i="8"/>
  <c r="Q1136" i="8"/>
  <c r="Q1135" i="8"/>
  <c r="Q1134" i="8"/>
  <c r="Q1133" i="8"/>
  <c r="Q1132" i="8"/>
  <c r="Q1131" i="8"/>
  <c r="Q1130" i="8"/>
  <c r="Q1129" i="8"/>
  <c r="Q1128" i="8"/>
  <c r="Q1127" i="8"/>
  <c r="Q1126" i="8"/>
  <c r="Q1125" i="8"/>
  <c r="Q1124" i="8"/>
  <c r="Q1123" i="8"/>
  <c r="Q1122" i="8"/>
  <c r="Q1121" i="8"/>
  <c r="Q1120" i="8"/>
  <c r="Q1119" i="8"/>
  <c r="Q1118" i="8"/>
  <c r="Q1117" i="8"/>
  <c r="Q1116" i="8"/>
  <c r="Q1115" i="8"/>
  <c r="Q1114" i="8"/>
  <c r="Q1113" i="8"/>
  <c r="Q1112" i="8"/>
  <c r="Q1111" i="8"/>
  <c r="Q1110" i="8"/>
  <c r="Q1109" i="8"/>
  <c r="Q1108" i="8"/>
  <c r="Q1107" i="8"/>
  <c r="Q1106" i="8"/>
  <c r="Q1105" i="8"/>
  <c r="Q1104" i="8"/>
  <c r="Q1103" i="8"/>
  <c r="Q1102" i="8"/>
  <c r="Q1101" i="8"/>
  <c r="Q1100" i="8"/>
  <c r="Q1099" i="8"/>
  <c r="Q1098" i="8"/>
  <c r="Q1097" i="8"/>
  <c r="Q1096" i="8"/>
  <c r="Q1095" i="8"/>
  <c r="Q1094" i="8"/>
  <c r="Q1093" i="8"/>
  <c r="Q1092" i="8"/>
  <c r="Q1091" i="8"/>
  <c r="Q1090" i="8"/>
  <c r="Q1089" i="8"/>
  <c r="Q1088" i="8"/>
  <c r="Q1087" i="8"/>
  <c r="Q1086" i="8"/>
  <c r="Q1085" i="8"/>
  <c r="Q1084" i="8"/>
  <c r="Q1083" i="8"/>
  <c r="Q1082" i="8"/>
  <c r="Q1081" i="8"/>
  <c r="Q1080" i="8"/>
  <c r="Q1079" i="8"/>
  <c r="Q1078" i="8"/>
  <c r="Q1077" i="8"/>
  <c r="Q1076" i="8"/>
  <c r="Q1075" i="8"/>
  <c r="Q1074" i="8"/>
  <c r="Q1073" i="8"/>
  <c r="Q1072" i="8"/>
  <c r="Q1071" i="8"/>
  <c r="Q1070" i="8"/>
  <c r="Q1069" i="8"/>
  <c r="Q1068" i="8"/>
  <c r="Q1067" i="8"/>
  <c r="Q1066" i="8"/>
  <c r="Q1065" i="8"/>
  <c r="Q1064" i="8"/>
  <c r="Q1063" i="8"/>
  <c r="Q1062" i="8"/>
  <c r="Q1061" i="8"/>
  <c r="Q1060" i="8"/>
  <c r="Q1059" i="8"/>
  <c r="Q1058" i="8"/>
  <c r="Q1057" i="8"/>
  <c r="Q1056" i="8"/>
  <c r="Q1055" i="8"/>
  <c r="Q1054" i="8"/>
  <c r="Q1053" i="8"/>
  <c r="Q1052" i="8"/>
  <c r="Q1051" i="8"/>
  <c r="Q1050" i="8"/>
  <c r="Q1049" i="8"/>
  <c r="Q1048" i="8"/>
  <c r="Q1047" i="8"/>
  <c r="Q1046" i="8"/>
  <c r="Q1045" i="8"/>
  <c r="Q1044" i="8"/>
  <c r="Q1043" i="8"/>
  <c r="Q1042" i="8"/>
  <c r="Q1041" i="8"/>
  <c r="Q1040" i="8"/>
  <c r="Q1039" i="8"/>
  <c r="Q1038" i="8"/>
  <c r="Q1037" i="8"/>
  <c r="Q1036" i="8"/>
  <c r="Q1035" i="8"/>
  <c r="Q1034" i="8"/>
  <c r="Q1033" i="8"/>
  <c r="Q1032" i="8"/>
  <c r="Q1031" i="8"/>
  <c r="Q1030" i="8"/>
  <c r="Q1029" i="8"/>
  <c r="Q1028" i="8"/>
  <c r="Q1027" i="8"/>
  <c r="Q1026" i="8"/>
  <c r="Q1025" i="8"/>
  <c r="Q1024" i="8"/>
  <c r="Q1023" i="8"/>
  <c r="Q1022" i="8"/>
  <c r="Q1021" i="8"/>
  <c r="Q1020" i="8"/>
  <c r="Q1019" i="8"/>
  <c r="Q1018" i="8"/>
  <c r="Q1017" i="8"/>
  <c r="Q1016" i="8"/>
  <c r="Q1015" i="8"/>
  <c r="Q1014" i="8"/>
  <c r="Q1013" i="8"/>
  <c r="Q1012" i="8"/>
  <c r="Q1011" i="8"/>
  <c r="Q1010" i="8"/>
  <c r="Q1009" i="8"/>
  <c r="Q1008" i="8"/>
  <c r="Q1007" i="8"/>
  <c r="Q1006" i="8"/>
  <c r="Q1005" i="8"/>
  <c r="Q1004" i="8"/>
  <c r="Q1003" i="8"/>
  <c r="Q1002" i="8"/>
  <c r="Q1001" i="8"/>
  <c r="Q1000" i="8"/>
  <c r="Q999" i="8"/>
  <c r="Q998" i="8"/>
  <c r="Q997" i="8"/>
  <c r="Q996" i="8"/>
  <c r="Q995" i="8"/>
  <c r="Q994" i="8"/>
  <c r="Q993" i="8"/>
  <c r="Q992" i="8"/>
  <c r="Q991" i="8"/>
  <c r="Q990" i="8"/>
  <c r="Q989" i="8"/>
  <c r="Q988" i="8"/>
  <c r="Q987" i="8"/>
  <c r="Q986" i="8"/>
  <c r="Q985" i="8"/>
  <c r="Q984" i="8"/>
  <c r="Q983" i="8"/>
  <c r="Q982" i="8"/>
  <c r="Q981" i="8"/>
  <c r="Q980" i="8"/>
  <c r="Q979" i="8"/>
  <c r="Q978" i="8"/>
  <c r="Q977" i="8"/>
  <c r="Q976" i="8"/>
  <c r="Q975" i="8"/>
  <c r="Q974" i="8"/>
  <c r="Q973" i="8"/>
  <c r="Q972" i="8"/>
  <c r="Q971" i="8"/>
  <c r="Q970" i="8"/>
  <c r="Q969" i="8"/>
  <c r="Q968" i="8"/>
  <c r="Q967" i="8"/>
  <c r="Q966" i="8"/>
  <c r="Q965" i="8"/>
  <c r="Q964" i="8"/>
  <c r="Q963" i="8"/>
  <c r="Q962" i="8"/>
  <c r="Q961" i="8"/>
  <c r="Q960" i="8"/>
  <c r="Q959" i="8"/>
  <c r="Q958" i="8"/>
  <c r="Q957" i="8"/>
  <c r="Q956" i="8"/>
  <c r="Q955" i="8"/>
  <c r="Q954" i="8"/>
  <c r="Q953" i="8"/>
  <c r="Q952" i="8"/>
  <c r="Q951" i="8"/>
  <c r="Q950" i="8"/>
  <c r="Q949" i="8"/>
  <c r="Q948" i="8"/>
  <c r="Q947" i="8"/>
  <c r="Q946" i="8"/>
  <c r="Q945" i="8"/>
  <c r="Q944" i="8"/>
  <c r="Q943" i="8"/>
  <c r="Q942" i="8"/>
  <c r="Q941" i="8"/>
  <c r="Q940" i="8"/>
  <c r="Q939" i="8"/>
  <c r="Q938" i="8"/>
  <c r="Q937" i="8"/>
  <c r="Q936" i="8"/>
  <c r="Q935" i="8"/>
  <c r="Q934" i="8"/>
  <c r="Q933" i="8"/>
  <c r="Q932" i="8"/>
  <c r="Q931" i="8"/>
  <c r="Q930" i="8"/>
  <c r="Q929" i="8"/>
  <c r="Q928" i="8"/>
  <c r="Q927" i="8"/>
  <c r="Q926" i="8"/>
  <c r="Q925" i="8"/>
  <c r="Q924" i="8"/>
  <c r="Q923" i="8"/>
  <c r="Q922" i="8"/>
  <c r="Q921" i="8"/>
  <c r="Q920" i="8"/>
  <c r="Q919" i="8"/>
  <c r="Q918" i="8"/>
  <c r="Q917" i="8"/>
  <c r="Q916" i="8"/>
  <c r="Q915" i="8"/>
  <c r="Q914" i="8"/>
  <c r="Q913" i="8"/>
  <c r="Q912" i="8"/>
  <c r="Q911" i="8"/>
  <c r="Q910" i="8"/>
  <c r="Q909" i="8"/>
  <c r="Q908" i="8"/>
  <c r="Q907" i="8"/>
  <c r="Q906" i="8"/>
  <c r="Q905" i="8"/>
  <c r="Q904" i="8"/>
  <c r="Q903" i="8"/>
  <c r="Q902" i="8"/>
  <c r="Q901" i="8"/>
  <c r="Q900" i="8"/>
  <c r="Q899" i="8"/>
  <c r="Q898" i="8"/>
  <c r="Q897" i="8"/>
  <c r="Q896" i="8"/>
  <c r="Q895" i="8"/>
  <c r="Q894" i="8"/>
  <c r="Q893" i="8"/>
  <c r="Q892" i="8"/>
  <c r="Q891" i="8"/>
  <c r="Q890" i="8"/>
  <c r="Q889" i="8"/>
  <c r="Q888" i="8"/>
  <c r="Q887" i="8"/>
  <c r="Q886" i="8"/>
  <c r="Q885" i="8"/>
  <c r="Q884" i="8"/>
  <c r="Q883" i="8"/>
  <c r="Q882" i="8"/>
  <c r="Q881" i="8"/>
  <c r="Q880" i="8"/>
  <c r="Q879" i="8"/>
  <c r="Q878" i="8"/>
  <c r="Q877" i="8"/>
  <c r="Q876" i="8"/>
  <c r="Q875" i="8"/>
  <c r="Q874" i="8"/>
  <c r="Q873" i="8"/>
  <c r="Q872" i="8"/>
  <c r="Q871" i="8"/>
  <c r="Q870" i="8"/>
  <c r="Q869" i="8"/>
  <c r="Q868" i="8"/>
  <c r="Q867" i="8"/>
  <c r="Q866" i="8"/>
  <c r="Q865" i="8"/>
  <c r="Q864" i="8"/>
  <c r="Q863" i="8"/>
  <c r="Q862" i="8"/>
  <c r="Q861" i="8"/>
  <c r="Q860" i="8"/>
  <c r="Q859" i="8"/>
  <c r="Q858" i="8"/>
  <c r="Q857" i="8"/>
  <c r="Q856" i="8"/>
  <c r="Q855" i="8"/>
  <c r="Q854" i="8"/>
  <c r="Q853" i="8"/>
  <c r="Q852" i="8"/>
  <c r="Q851" i="8"/>
  <c r="Q850" i="8"/>
  <c r="Q849" i="8"/>
  <c r="Q848" i="8"/>
  <c r="Q847" i="8"/>
  <c r="Q846" i="8"/>
  <c r="Q845" i="8"/>
  <c r="Q844" i="8"/>
  <c r="Q843" i="8"/>
  <c r="Q842" i="8"/>
  <c r="Q841" i="8"/>
  <c r="Q840" i="8"/>
  <c r="Q839" i="8"/>
  <c r="Q838" i="8"/>
  <c r="Q837" i="8"/>
  <c r="Q836" i="8"/>
  <c r="Q835" i="8"/>
  <c r="Q834" i="8"/>
  <c r="Q833" i="8"/>
  <c r="Q832" i="8"/>
  <c r="Q831" i="8"/>
  <c r="Q830" i="8"/>
  <c r="Q829" i="8"/>
  <c r="Q828" i="8"/>
  <c r="Q827" i="8"/>
  <c r="Q826" i="8"/>
  <c r="Q825" i="8"/>
  <c r="Q824" i="8"/>
  <c r="Q823" i="8"/>
  <c r="Q822" i="8"/>
  <c r="Q821" i="8"/>
  <c r="Q820" i="8"/>
  <c r="Q819" i="8"/>
  <c r="Q818" i="8"/>
  <c r="Q817" i="8"/>
  <c r="Q816" i="8"/>
  <c r="Q815" i="8"/>
  <c r="Q814" i="8"/>
  <c r="Q813" i="8"/>
  <c r="Q812" i="8"/>
  <c r="Q811" i="8"/>
  <c r="Q810" i="8"/>
  <c r="Q809" i="8"/>
  <c r="Q808" i="8"/>
  <c r="Q807" i="8"/>
  <c r="Q806" i="8"/>
  <c r="Q805" i="8"/>
  <c r="Q804" i="8"/>
  <c r="Q803" i="8"/>
  <c r="Q802" i="8"/>
  <c r="Q801" i="8"/>
  <c r="Q800" i="8"/>
  <c r="Q799" i="8"/>
  <c r="Q798" i="8"/>
  <c r="Q797" i="8"/>
  <c r="Q796" i="8"/>
  <c r="Q795" i="8"/>
  <c r="Q794" i="8"/>
  <c r="Q793" i="8"/>
  <c r="Q792" i="8"/>
  <c r="Q791" i="8"/>
  <c r="Q790" i="8"/>
  <c r="Q789" i="8"/>
  <c r="Q788" i="8"/>
  <c r="Q787" i="8"/>
  <c r="Q786" i="8"/>
  <c r="Q785" i="8"/>
  <c r="Q784" i="8"/>
  <c r="Q783" i="8"/>
  <c r="Q782" i="8"/>
  <c r="Q781" i="8"/>
  <c r="Q780" i="8"/>
  <c r="Q779" i="8"/>
  <c r="Q778" i="8"/>
  <c r="Q777" i="8"/>
  <c r="Q776" i="8"/>
  <c r="Q775" i="8"/>
  <c r="Q774" i="8"/>
  <c r="Q773" i="8"/>
  <c r="Q772" i="8"/>
  <c r="Q771" i="8"/>
  <c r="Q770" i="8"/>
  <c r="Q769" i="8"/>
  <c r="Q768" i="8"/>
  <c r="Q767" i="8"/>
  <c r="Q766" i="8"/>
  <c r="Q765" i="8"/>
  <c r="Q764" i="8"/>
  <c r="Q763" i="8"/>
  <c r="Q762" i="8"/>
  <c r="Q761" i="8"/>
  <c r="Q760" i="8"/>
  <c r="Q759" i="8"/>
  <c r="Q758" i="8"/>
  <c r="Q757" i="8"/>
  <c r="Q756" i="8"/>
  <c r="Q755" i="8"/>
  <c r="Q754" i="8"/>
  <c r="Q753" i="8"/>
  <c r="Q752" i="8"/>
  <c r="Q751" i="8"/>
  <c r="Q750" i="8"/>
  <c r="Q749" i="8"/>
  <c r="Q748" i="8"/>
  <c r="Q747" i="8"/>
  <c r="Q746" i="8"/>
  <c r="Q745" i="8"/>
  <c r="Q744" i="8"/>
  <c r="Q743" i="8"/>
  <c r="Q742" i="8"/>
  <c r="Q741" i="8"/>
  <c r="Q740" i="8"/>
  <c r="Q739" i="8"/>
  <c r="Q738" i="8"/>
  <c r="Q737" i="8"/>
  <c r="Q736" i="8"/>
  <c r="Q735" i="8"/>
  <c r="Q734" i="8"/>
  <c r="Q733" i="8"/>
  <c r="Q732" i="8"/>
  <c r="Q731" i="8"/>
  <c r="Q730" i="8"/>
  <c r="Q729" i="8"/>
  <c r="Q728" i="8"/>
  <c r="Q727" i="8"/>
  <c r="Q726" i="8"/>
  <c r="Q725" i="8"/>
  <c r="Q724" i="8"/>
  <c r="Q723" i="8"/>
  <c r="Q722" i="8"/>
  <c r="Q721" i="8"/>
  <c r="Q720" i="8"/>
  <c r="Q719" i="8"/>
  <c r="Q718" i="8"/>
  <c r="Q717" i="8"/>
  <c r="Q716" i="8"/>
  <c r="Q715" i="8"/>
  <c r="Q714" i="8"/>
  <c r="Q713" i="8"/>
  <c r="Q712" i="8"/>
  <c r="Q711" i="8"/>
  <c r="Q710" i="8"/>
  <c r="Q709" i="8"/>
  <c r="Q708" i="8"/>
  <c r="Q707" i="8"/>
  <c r="Q706" i="8"/>
  <c r="Q705" i="8"/>
  <c r="Q704" i="8"/>
  <c r="Q703" i="8"/>
  <c r="Q702" i="8"/>
  <c r="Q701" i="8"/>
  <c r="Q700" i="8"/>
  <c r="Q699" i="8"/>
  <c r="Q698" i="8"/>
  <c r="Q697" i="8"/>
  <c r="Q696" i="8"/>
  <c r="Q695" i="8"/>
  <c r="Q694" i="8"/>
  <c r="Q693" i="8"/>
  <c r="Q692" i="8"/>
  <c r="Q691" i="8"/>
  <c r="Q690" i="8"/>
  <c r="Q689" i="8"/>
  <c r="Q688" i="8"/>
  <c r="Q687" i="8"/>
  <c r="Q686" i="8"/>
  <c r="Q685" i="8"/>
  <c r="Q684" i="8"/>
  <c r="Q683" i="8"/>
  <c r="Q682" i="8"/>
  <c r="Q681" i="8"/>
  <c r="Q680" i="8"/>
  <c r="Q679" i="8"/>
  <c r="Q678" i="8"/>
  <c r="Q677" i="8"/>
  <c r="Q676" i="8"/>
  <c r="Q675" i="8"/>
  <c r="Q674" i="8"/>
  <c r="Q673" i="8"/>
  <c r="Q672" i="8"/>
  <c r="Q671" i="8"/>
  <c r="Q670" i="8"/>
  <c r="Q669" i="8"/>
  <c r="Q668" i="8"/>
  <c r="Q667" i="8"/>
  <c r="Q666" i="8"/>
  <c r="Q665" i="8"/>
  <c r="Q664" i="8"/>
  <c r="Q663" i="8"/>
  <c r="Q662" i="8"/>
  <c r="Q661" i="8"/>
  <c r="Q660" i="8"/>
  <c r="Q659" i="8"/>
  <c r="Q658" i="8"/>
  <c r="Q657" i="8"/>
  <c r="Q656" i="8"/>
  <c r="Q655" i="8"/>
  <c r="Q654" i="8"/>
  <c r="Q653" i="8"/>
  <c r="Q652" i="8"/>
  <c r="Q651" i="8"/>
  <c r="Q650" i="8"/>
  <c r="Q649" i="8"/>
  <c r="Q648" i="8"/>
  <c r="Q647" i="8"/>
  <c r="Q646" i="8"/>
  <c r="Q645" i="8"/>
  <c r="Q644" i="8"/>
  <c r="Q643" i="8"/>
  <c r="Q642" i="8"/>
  <c r="Q641" i="8"/>
  <c r="Q640" i="8"/>
  <c r="Q639" i="8"/>
  <c r="Q638" i="8"/>
  <c r="Q637" i="8"/>
  <c r="Q636" i="8"/>
  <c r="Q635" i="8"/>
  <c r="Q634" i="8"/>
  <c r="Q633" i="8"/>
  <c r="Q632" i="8"/>
  <c r="Q631" i="8"/>
  <c r="Q630" i="8"/>
  <c r="Q629" i="8"/>
  <c r="Q628" i="8"/>
  <c r="Q627" i="8"/>
  <c r="Q626" i="8"/>
  <c r="Q625" i="8"/>
  <c r="Q624" i="8"/>
  <c r="Q623" i="8"/>
  <c r="Q622" i="8"/>
  <c r="Q621" i="8"/>
  <c r="Q620" i="8"/>
  <c r="Q619" i="8"/>
  <c r="Q618" i="8"/>
  <c r="Q617" i="8"/>
  <c r="Q616" i="8"/>
  <c r="Q615" i="8"/>
  <c r="Q614" i="8"/>
  <c r="Q613" i="8"/>
  <c r="Q612" i="8"/>
  <c r="Q611" i="8"/>
  <c r="Q610" i="8"/>
  <c r="Q609" i="8"/>
  <c r="Q608" i="8"/>
  <c r="Q607" i="8"/>
  <c r="Q606" i="8"/>
  <c r="Q605" i="8"/>
  <c r="Q604" i="8"/>
  <c r="Q603" i="8"/>
  <c r="Q602" i="8"/>
  <c r="Q601" i="8"/>
  <c r="Q600" i="8"/>
  <c r="Q599" i="8"/>
  <c r="Q598" i="8"/>
  <c r="Q597" i="8"/>
  <c r="Q596" i="8"/>
  <c r="Q595" i="8"/>
  <c r="Q594" i="8"/>
  <c r="Q593" i="8"/>
  <c r="Q592" i="8"/>
  <c r="Q591" i="8"/>
  <c r="Q590" i="8"/>
  <c r="Q589" i="8"/>
  <c r="Q588" i="8"/>
  <c r="Q587" i="8"/>
  <c r="Q586" i="8"/>
  <c r="Q585" i="8"/>
  <c r="Q584" i="8"/>
  <c r="Q583" i="8"/>
  <c r="Q582" i="8"/>
  <c r="Q581" i="8"/>
  <c r="Q580" i="8"/>
  <c r="Q579" i="8"/>
  <c r="Q578" i="8"/>
  <c r="Q577" i="8"/>
  <c r="Q576" i="8"/>
  <c r="Q575" i="8"/>
  <c r="Q574" i="8"/>
  <c r="Q573" i="8"/>
  <c r="Q572" i="8"/>
  <c r="Q571" i="8"/>
  <c r="Q570" i="8"/>
  <c r="Q569" i="8"/>
  <c r="Q568" i="8"/>
  <c r="Q567" i="8"/>
  <c r="Q566" i="8"/>
  <c r="Q565" i="8"/>
  <c r="Q564" i="8"/>
  <c r="Q563" i="8"/>
  <c r="Q562" i="8"/>
  <c r="Q561" i="8"/>
  <c r="Q560" i="8"/>
  <c r="Q559" i="8"/>
  <c r="Q558" i="8"/>
  <c r="Q557" i="8"/>
  <c r="Q556" i="8"/>
  <c r="Q555" i="8"/>
  <c r="Q554" i="8"/>
  <c r="Q553" i="8"/>
  <c r="Q552" i="8"/>
  <c r="Q551" i="8"/>
  <c r="Q550" i="8"/>
  <c r="Q549" i="8"/>
  <c r="Q548" i="8"/>
  <c r="Q547" i="8"/>
  <c r="Q546" i="8"/>
  <c r="Q545" i="8"/>
  <c r="Q544" i="8"/>
  <c r="Q543" i="8"/>
  <c r="Q542" i="8"/>
  <c r="Q541" i="8"/>
  <c r="Q540" i="8"/>
  <c r="Q539" i="8"/>
  <c r="Q538" i="8"/>
  <c r="Q537" i="8"/>
  <c r="Q536" i="8"/>
  <c r="Q535" i="8"/>
  <c r="Q534" i="8"/>
  <c r="Q533" i="8"/>
  <c r="Q532" i="8"/>
  <c r="Q531" i="8"/>
  <c r="Q530" i="8"/>
  <c r="Q529" i="8"/>
  <c r="Q528" i="8"/>
  <c r="Q527" i="8"/>
  <c r="Q526" i="8"/>
  <c r="Q525" i="8"/>
  <c r="Q524" i="8"/>
  <c r="Q523" i="8"/>
  <c r="Q522" i="8"/>
  <c r="Q521" i="8"/>
  <c r="Q520" i="8"/>
  <c r="Q519" i="8"/>
  <c r="Q518" i="8"/>
  <c r="Q517" i="8"/>
  <c r="Q516" i="8"/>
  <c r="Q515" i="8"/>
  <c r="Q514" i="8"/>
  <c r="Q513" i="8"/>
  <c r="Q512" i="8"/>
  <c r="Q511" i="8"/>
  <c r="Q510" i="8"/>
  <c r="Q509" i="8"/>
  <c r="Q508" i="8"/>
  <c r="Q507" i="8"/>
  <c r="Q506" i="8"/>
  <c r="Q505" i="8"/>
  <c r="Q504" i="8"/>
  <c r="Q503" i="8"/>
  <c r="Q502" i="8"/>
  <c r="Q501" i="8"/>
  <c r="Q500" i="8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AL6" i="8"/>
  <c r="AL5" i="8"/>
  <c r="AL4" i="8"/>
  <c r="AL3" i="8"/>
  <c r="AL2" i="8"/>
  <c r="AJ7" i="8"/>
  <c r="AJ6" i="8"/>
  <c r="AK6" i="8" s="1"/>
  <c r="AJ5" i="8"/>
  <c r="AK5" i="8" s="1"/>
  <c r="AJ4" i="8"/>
  <c r="AK4" i="8" s="1"/>
  <c r="AJ3" i="8"/>
  <c r="AK3" i="8" s="1"/>
  <c r="AJ2" i="8"/>
  <c r="AK2" i="8" s="1"/>
  <c r="DV4" i="6"/>
  <c r="DU4" i="6"/>
  <c r="DS4" i="6"/>
  <c r="DR4" i="6"/>
  <c r="DP4" i="6"/>
  <c r="DO4" i="6"/>
  <c r="DM4" i="6"/>
  <c r="DL4" i="6"/>
  <c r="DV3" i="6"/>
  <c r="DU3" i="6"/>
  <c r="DS3" i="6"/>
  <c r="DR3" i="6"/>
  <c r="DP3" i="6"/>
  <c r="DO3" i="6"/>
  <c r="DM3" i="6"/>
  <c r="DL3" i="6"/>
  <c r="DV2" i="6"/>
  <c r="DU2" i="6"/>
  <c r="DS2" i="6"/>
  <c r="DR2" i="6"/>
  <c r="DP2" i="6"/>
  <c r="DO2" i="6"/>
  <c r="DM2" i="6"/>
  <c r="DL2" i="6"/>
  <c r="DI4" i="6"/>
  <c r="DH4" i="6"/>
  <c r="DF4" i="6"/>
  <c r="DE4" i="6"/>
  <c r="DC4" i="6"/>
  <c r="DB4" i="6"/>
  <c r="CZ4" i="6"/>
  <c r="CY4" i="6"/>
  <c r="DI3" i="6"/>
  <c r="DH3" i="6"/>
  <c r="DF3" i="6"/>
  <c r="DE3" i="6"/>
  <c r="DC3" i="6"/>
  <c r="DB3" i="6"/>
  <c r="CZ3" i="6"/>
  <c r="CY3" i="6"/>
  <c r="DI2" i="6"/>
  <c r="DH2" i="6"/>
  <c r="DF2" i="6"/>
  <c r="DE2" i="6"/>
  <c r="DC2" i="6"/>
  <c r="DB2" i="6"/>
  <c r="CZ2" i="6"/>
  <c r="CY2" i="6"/>
  <c r="EA180" i="7"/>
  <c r="DZ180" i="7"/>
  <c r="DY180" i="7"/>
  <c r="EA179" i="7"/>
  <c r="DZ179" i="7"/>
  <c r="DY179" i="7"/>
  <c r="EA178" i="7"/>
  <c r="DZ178" i="7"/>
  <c r="DY178" i="7"/>
  <c r="EA177" i="7"/>
  <c r="DZ177" i="7"/>
  <c r="DY177" i="7"/>
  <c r="EA176" i="7"/>
  <c r="DZ176" i="7"/>
  <c r="DY176" i="7"/>
  <c r="EA175" i="7"/>
  <c r="DZ175" i="7"/>
  <c r="DY175" i="7"/>
  <c r="EA174" i="7"/>
  <c r="DZ174" i="7"/>
  <c r="DY174" i="7"/>
  <c r="EA173" i="7"/>
  <c r="DZ173" i="7"/>
  <c r="DY173" i="7"/>
  <c r="EA170" i="7"/>
  <c r="DZ170" i="7"/>
  <c r="DY170" i="7"/>
  <c r="EA169" i="7"/>
  <c r="DZ169" i="7"/>
  <c r="DY169" i="7"/>
  <c r="EA168" i="7"/>
  <c r="DZ168" i="7"/>
  <c r="DY168" i="7"/>
  <c r="EA167" i="7"/>
  <c r="DZ167" i="7"/>
  <c r="DY167" i="7"/>
  <c r="EA166" i="7"/>
  <c r="DZ166" i="7"/>
  <c r="DY166" i="7"/>
  <c r="EA165" i="7"/>
  <c r="DZ165" i="7"/>
  <c r="DY165" i="7"/>
  <c r="EA164" i="7"/>
  <c r="DZ164" i="7"/>
  <c r="DY164" i="7"/>
  <c r="EA161" i="7"/>
  <c r="DZ161" i="7"/>
  <c r="DY161" i="7"/>
  <c r="EA160" i="7"/>
  <c r="DZ160" i="7"/>
  <c r="DY160" i="7"/>
  <c r="EA159" i="7"/>
  <c r="DZ159" i="7"/>
  <c r="DY159" i="7"/>
  <c r="EA158" i="7"/>
  <c r="DZ158" i="7"/>
  <c r="DY158" i="7"/>
  <c r="EA157" i="7"/>
  <c r="DZ157" i="7"/>
  <c r="DY157" i="7"/>
  <c r="EA156" i="7"/>
  <c r="DZ156" i="7"/>
  <c r="DY156" i="7"/>
  <c r="EA155" i="7"/>
  <c r="DZ155" i="7"/>
  <c r="DY155" i="7"/>
  <c r="EA154" i="7"/>
  <c r="DZ154" i="7"/>
  <c r="DY154" i="7"/>
  <c r="EA150" i="7"/>
  <c r="DZ150" i="7"/>
  <c r="DY150" i="7"/>
  <c r="EA149" i="7"/>
  <c r="DZ149" i="7"/>
  <c r="DY149" i="7"/>
  <c r="EA148" i="7"/>
  <c r="DZ148" i="7"/>
  <c r="DY148" i="7"/>
  <c r="EA147" i="7"/>
  <c r="DZ147" i="7"/>
  <c r="DY147" i="7"/>
  <c r="EA146" i="7"/>
  <c r="DZ146" i="7"/>
  <c r="DY146" i="7"/>
  <c r="EA145" i="7"/>
  <c r="DZ145" i="7"/>
  <c r="DY145" i="7"/>
  <c r="EA144" i="7"/>
  <c r="DZ144" i="7"/>
  <c r="DY144" i="7"/>
  <c r="EA141" i="7"/>
  <c r="DZ141" i="7"/>
  <c r="DY141" i="7"/>
  <c r="EA140" i="7"/>
  <c r="DZ140" i="7"/>
  <c r="DY140" i="7"/>
  <c r="EA139" i="7"/>
  <c r="DZ139" i="7"/>
  <c r="DY139" i="7"/>
  <c r="EA138" i="7"/>
  <c r="DZ138" i="7"/>
  <c r="DY138" i="7"/>
  <c r="EA137" i="7"/>
  <c r="DZ137" i="7"/>
  <c r="DY137" i="7"/>
  <c r="EA136" i="7"/>
  <c r="DZ136" i="7"/>
  <c r="DY136" i="7"/>
  <c r="EA135" i="7"/>
  <c r="DZ135" i="7"/>
  <c r="DY135" i="7"/>
  <c r="EA134" i="7"/>
  <c r="DZ134" i="7"/>
  <c r="DY134" i="7"/>
  <c r="EA131" i="7"/>
  <c r="DZ131" i="7"/>
  <c r="DY131" i="7"/>
  <c r="EA130" i="7"/>
  <c r="DZ130" i="7"/>
  <c r="DY130" i="7"/>
  <c r="EA129" i="7"/>
  <c r="DZ129" i="7"/>
  <c r="DY129" i="7"/>
  <c r="EA128" i="7"/>
  <c r="DZ128" i="7"/>
  <c r="DY128" i="7"/>
  <c r="EA127" i="7"/>
  <c r="DZ127" i="7"/>
  <c r="DY127" i="7"/>
  <c r="EA126" i="7"/>
  <c r="DZ126" i="7"/>
  <c r="DY126" i="7"/>
  <c r="EA125" i="7"/>
  <c r="DZ125" i="7"/>
  <c r="DY125" i="7"/>
  <c r="EA124" i="7"/>
  <c r="DZ124" i="7"/>
  <c r="DY124" i="7"/>
  <c r="EA121" i="7"/>
  <c r="DZ121" i="7"/>
  <c r="DY121" i="7"/>
  <c r="EA120" i="7"/>
  <c r="DZ120" i="7"/>
  <c r="DY120" i="7"/>
  <c r="EA119" i="7"/>
  <c r="DZ119" i="7"/>
  <c r="DY119" i="7"/>
  <c r="EA118" i="7"/>
  <c r="DZ118" i="7"/>
  <c r="DY118" i="7"/>
  <c r="EA117" i="7"/>
  <c r="DZ117" i="7"/>
  <c r="DY117" i="7"/>
  <c r="EA116" i="7"/>
  <c r="DZ116" i="7"/>
  <c r="DY116" i="7"/>
  <c r="EA115" i="7"/>
  <c r="DZ115" i="7"/>
  <c r="DY115" i="7"/>
  <c r="EA111" i="7"/>
  <c r="DZ111" i="7"/>
  <c r="DY111" i="7"/>
  <c r="EA110" i="7"/>
  <c r="DZ110" i="7"/>
  <c r="DY110" i="7"/>
  <c r="EA109" i="7"/>
  <c r="DZ109" i="7"/>
  <c r="DY109" i="7"/>
  <c r="EA108" i="7"/>
  <c r="DZ108" i="7"/>
  <c r="DY108" i="7"/>
  <c r="EA107" i="7"/>
  <c r="DZ107" i="7"/>
  <c r="DY107" i="7"/>
  <c r="EA106" i="7"/>
  <c r="DZ106" i="7"/>
  <c r="DY106" i="7"/>
  <c r="EA105" i="7"/>
  <c r="DZ105" i="7"/>
  <c r="DY105" i="7"/>
  <c r="EA104" i="7"/>
  <c r="DZ104" i="7"/>
  <c r="DY104" i="7"/>
  <c r="EA103" i="7"/>
  <c r="DZ103" i="7"/>
  <c r="DY103" i="7"/>
  <c r="EA99" i="7"/>
  <c r="DZ99" i="7"/>
  <c r="DY99" i="7"/>
  <c r="EA98" i="7"/>
  <c r="DZ98" i="7"/>
  <c r="DY98" i="7"/>
  <c r="EA97" i="7"/>
  <c r="DZ97" i="7"/>
  <c r="DY97" i="7"/>
  <c r="EA96" i="7"/>
  <c r="DZ96" i="7"/>
  <c r="DY96" i="7"/>
  <c r="EA95" i="7"/>
  <c r="DZ95" i="7"/>
  <c r="DY95" i="7"/>
  <c r="EA94" i="7"/>
  <c r="DZ94" i="7"/>
  <c r="DY94" i="7"/>
  <c r="EA93" i="7"/>
  <c r="DZ93" i="7"/>
  <c r="DY93" i="7"/>
  <c r="EA92" i="7"/>
  <c r="DZ92" i="7"/>
  <c r="DY92" i="7"/>
  <c r="EA88" i="7"/>
  <c r="DZ88" i="7"/>
  <c r="DY88" i="7"/>
  <c r="EA87" i="7"/>
  <c r="DZ87" i="7"/>
  <c r="DY87" i="7"/>
  <c r="EA86" i="7"/>
  <c r="DZ86" i="7"/>
  <c r="DY86" i="7"/>
  <c r="EA85" i="7"/>
  <c r="DZ85" i="7"/>
  <c r="DY85" i="7"/>
  <c r="EA84" i="7"/>
  <c r="DZ84" i="7"/>
  <c r="DY84" i="7"/>
  <c r="EA83" i="7"/>
  <c r="DZ83" i="7"/>
  <c r="DY83" i="7"/>
  <c r="EA82" i="7"/>
  <c r="DZ82" i="7"/>
  <c r="DY82" i="7"/>
  <c r="EA79" i="7"/>
  <c r="DZ79" i="7"/>
  <c r="DY79" i="7"/>
  <c r="EA78" i="7"/>
  <c r="DZ78" i="7"/>
  <c r="DY78" i="7"/>
  <c r="EA77" i="7"/>
  <c r="DZ77" i="7"/>
  <c r="DY77" i="7"/>
  <c r="EA76" i="7"/>
  <c r="DZ76" i="7"/>
  <c r="DY76" i="7"/>
  <c r="EA75" i="7"/>
  <c r="DZ75" i="7"/>
  <c r="DY75" i="7"/>
  <c r="EA74" i="7"/>
  <c r="DZ74" i="7"/>
  <c r="DY74" i="7"/>
  <c r="EA73" i="7"/>
  <c r="DZ73" i="7"/>
  <c r="DY73" i="7"/>
  <c r="EA72" i="7"/>
  <c r="DZ72" i="7"/>
  <c r="DY72" i="7"/>
  <c r="EA70" i="7"/>
  <c r="DZ70" i="7"/>
  <c r="DY70" i="7"/>
  <c r="EA69" i="7"/>
  <c r="DZ69" i="7"/>
  <c r="DY69" i="7"/>
  <c r="EA68" i="7"/>
  <c r="DZ68" i="7"/>
  <c r="DY68" i="7"/>
  <c r="EA67" i="7"/>
  <c r="DZ67" i="7"/>
  <c r="DY67" i="7"/>
  <c r="EA66" i="7"/>
  <c r="DZ66" i="7"/>
  <c r="DY66" i="7"/>
  <c r="EA65" i="7"/>
  <c r="DZ65" i="7"/>
  <c r="DY65" i="7"/>
  <c r="EA64" i="7"/>
  <c r="DZ64" i="7"/>
  <c r="DY64" i="7"/>
  <c r="EA63" i="7"/>
  <c r="DZ63" i="7"/>
  <c r="DY63" i="7"/>
  <c r="EA62" i="7"/>
  <c r="DZ62" i="7"/>
  <c r="DY62" i="7"/>
  <c r="EA59" i="7"/>
  <c r="DZ59" i="7"/>
  <c r="DY59" i="7"/>
  <c r="EA58" i="7"/>
  <c r="DZ58" i="7"/>
  <c r="DY58" i="7"/>
  <c r="EA57" i="7"/>
  <c r="DZ57" i="7"/>
  <c r="DY57" i="7"/>
  <c r="EA56" i="7"/>
  <c r="DZ56" i="7"/>
  <c r="DY56" i="7"/>
  <c r="EA55" i="7"/>
  <c r="DZ55" i="7"/>
  <c r="DY55" i="7"/>
  <c r="EA54" i="7"/>
  <c r="DZ54" i="7"/>
  <c r="DY54" i="7"/>
  <c r="EA53" i="7"/>
  <c r="DZ53" i="7"/>
  <c r="DY53" i="7"/>
  <c r="EA50" i="7"/>
  <c r="DZ50" i="7"/>
  <c r="DY50" i="7"/>
  <c r="EA49" i="7"/>
  <c r="DZ49" i="7"/>
  <c r="DY49" i="7"/>
  <c r="EA48" i="7"/>
  <c r="DZ48" i="7"/>
  <c r="DY48" i="7"/>
  <c r="EA47" i="7"/>
  <c r="DZ47" i="7"/>
  <c r="DY47" i="7"/>
  <c r="EA46" i="7"/>
  <c r="DZ46" i="7"/>
  <c r="DY46" i="7"/>
  <c r="EA45" i="7"/>
  <c r="DZ45" i="7"/>
  <c r="DY45" i="7"/>
  <c r="EA44" i="7"/>
  <c r="DZ44" i="7"/>
  <c r="DY44" i="7"/>
  <c r="EA40" i="7"/>
  <c r="DZ40" i="7"/>
  <c r="DY40" i="7"/>
  <c r="EA39" i="7"/>
  <c r="DZ39" i="7"/>
  <c r="DY39" i="7"/>
  <c r="EA38" i="7"/>
  <c r="DZ38" i="7"/>
  <c r="DY38" i="7"/>
  <c r="EA37" i="7"/>
  <c r="DZ37" i="7"/>
  <c r="DY37" i="7"/>
  <c r="EA36" i="7"/>
  <c r="DZ36" i="7"/>
  <c r="DY36" i="7"/>
  <c r="EA35" i="7"/>
  <c r="DZ35" i="7"/>
  <c r="DY35" i="7"/>
  <c r="EA34" i="7"/>
  <c r="DZ34" i="7"/>
  <c r="DY34" i="7"/>
  <c r="EA31" i="7"/>
  <c r="DZ31" i="7"/>
  <c r="DY31" i="7"/>
  <c r="EA30" i="7"/>
  <c r="DZ30" i="7"/>
  <c r="DY30" i="7"/>
  <c r="EA29" i="7"/>
  <c r="DZ29" i="7"/>
  <c r="DY29" i="7"/>
  <c r="EA28" i="7"/>
  <c r="DZ28" i="7"/>
  <c r="DY28" i="7"/>
  <c r="EA27" i="7"/>
  <c r="DZ27" i="7"/>
  <c r="DY27" i="7"/>
  <c r="EA26" i="7"/>
  <c r="DZ26" i="7"/>
  <c r="DY26" i="7"/>
  <c r="EA25" i="7"/>
  <c r="DZ25" i="7"/>
  <c r="DY25" i="7"/>
  <c r="EA24" i="7"/>
  <c r="DZ24" i="7"/>
  <c r="DY24" i="7"/>
  <c r="EA23" i="7"/>
  <c r="DZ23" i="7"/>
  <c r="DY23" i="7"/>
  <c r="EA20" i="7"/>
  <c r="DZ20" i="7"/>
  <c r="DY20" i="7"/>
  <c r="EA19" i="7"/>
  <c r="DZ19" i="7"/>
  <c r="DY19" i="7"/>
  <c r="EA18" i="7"/>
  <c r="DZ18" i="7"/>
  <c r="DY18" i="7"/>
  <c r="EA17" i="7"/>
  <c r="DZ17" i="7"/>
  <c r="DY17" i="7"/>
  <c r="EA16" i="7"/>
  <c r="DZ16" i="7"/>
  <c r="DY16" i="7"/>
  <c r="EA15" i="7"/>
  <c r="DZ15" i="7"/>
  <c r="DY15" i="7"/>
  <c r="EA14" i="7"/>
  <c r="DZ14" i="7"/>
  <c r="DY14" i="7"/>
  <c r="EA13" i="7"/>
  <c r="DZ13" i="7"/>
  <c r="DY13" i="7"/>
  <c r="EA11" i="7"/>
  <c r="DZ11" i="7"/>
  <c r="DY11" i="7"/>
  <c r="EA10" i="7"/>
  <c r="DZ10" i="7"/>
  <c r="DY10" i="7"/>
  <c r="EA9" i="7"/>
  <c r="DZ9" i="7"/>
  <c r="DY9" i="7"/>
  <c r="EA8" i="7"/>
  <c r="DZ8" i="7"/>
  <c r="DY8" i="7"/>
  <c r="EA7" i="7"/>
  <c r="DZ7" i="7"/>
  <c r="DY7" i="7"/>
  <c r="EA6" i="7"/>
  <c r="DZ6" i="7"/>
  <c r="DY6" i="7"/>
  <c r="EA5" i="7"/>
  <c r="DZ5" i="7"/>
  <c r="DY5" i="7"/>
  <c r="EA4" i="7"/>
  <c r="CV4" i="6" s="1"/>
  <c r="DZ4" i="7"/>
  <c r="DY4" i="7"/>
  <c r="EA3" i="7"/>
  <c r="DZ3" i="7"/>
  <c r="DY3" i="7"/>
  <c r="EA2" i="7"/>
  <c r="DZ2" i="7"/>
  <c r="CV3" i="6" s="1"/>
  <c r="DY2" i="7"/>
  <c r="CV2" i="6" s="1"/>
  <c r="DX181" i="7"/>
  <c r="DW181" i="7"/>
  <c r="DV181" i="7"/>
  <c r="DX180" i="7"/>
  <c r="DW180" i="7"/>
  <c r="DV180" i="7"/>
  <c r="DX179" i="7"/>
  <c r="DW179" i="7"/>
  <c r="DV179" i="7"/>
  <c r="DX178" i="7"/>
  <c r="DW178" i="7"/>
  <c r="DV178" i="7"/>
  <c r="DX177" i="7"/>
  <c r="DW177" i="7"/>
  <c r="DV177" i="7"/>
  <c r="DX176" i="7"/>
  <c r="DW176" i="7"/>
  <c r="DV176" i="7"/>
  <c r="DX175" i="7"/>
  <c r="DW175" i="7"/>
  <c r="DV175" i="7"/>
  <c r="DX174" i="7"/>
  <c r="DW174" i="7"/>
  <c r="DV174" i="7"/>
  <c r="DX173" i="7"/>
  <c r="DW173" i="7"/>
  <c r="DV173" i="7"/>
  <c r="DX170" i="7"/>
  <c r="DW170" i="7"/>
  <c r="DV170" i="7"/>
  <c r="DX169" i="7"/>
  <c r="DW169" i="7"/>
  <c r="DV169" i="7"/>
  <c r="DX168" i="7"/>
  <c r="DW168" i="7"/>
  <c r="DV168" i="7"/>
  <c r="DX167" i="7"/>
  <c r="DW167" i="7"/>
  <c r="DV167" i="7"/>
  <c r="DX166" i="7"/>
  <c r="DW166" i="7"/>
  <c r="DV166" i="7"/>
  <c r="DX165" i="7"/>
  <c r="DW165" i="7"/>
  <c r="DV165" i="7"/>
  <c r="DX164" i="7"/>
  <c r="DW164" i="7"/>
  <c r="DV164" i="7"/>
  <c r="DX161" i="7"/>
  <c r="DW161" i="7"/>
  <c r="DV161" i="7"/>
  <c r="DX160" i="7"/>
  <c r="DW160" i="7"/>
  <c r="DV160" i="7"/>
  <c r="DX159" i="7"/>
  <c r="DW159" i="7"/>
  <c r="DV159" i="7"/>
  <c r="DX158" i="7"/>
  <c r="DW158" i="7"/>
  <c r="DV158" i="7"/>
  <c r="DX157" i="7"/>
  <c r="DW157" i="7"/>
  <c r="DV157" i="7"/>
  <c r="DX156" i="7"/>
  <c r="DW156" i="7"/>
  <c r="DV156" i="7"/>
  <c r="DX155" i="7"/>
  <c r="DW155" i="7"/>
  <c r="DV155" i="7"/>
  <c r="DX154" i="7"/>
  <c r="DW154" i="7"/>
  <c r="DV154" i="7"/>
  <c r="DX150" i="7"/>
  <c r="DW150" i="7"/>
  <c r="DV150" i="7"/>
  <c r="DX149" i="7"/>
  <c r="DW149" i="7"/>
  <c r="DV149" i="7"/>
  <c r="DX148" i="7"/>
  <c r="DW148" i="7"/>
  <c r="DV148" i="7"/>
  <c r="DX147" i="7"/>
  <c r="DW147" i="7"/>
  <c r="DV147" i="7"/>
  <c r="DX146" i="7"/>
  <c r="DW146" i="7"/>
  <c r="DV146" i="7"/>
  <c r="DX145" i="7"/>
  <c r="DW145" i="7"/>
  <c r="DV145" i="7"/>
  <c r="DX144" i="7"/>
  <c r="DW144" i="7"/>
  <c r="DV144" i="7"/>
  <c r="DX141" i="7"/>
  <c r="DW141" i="7"/>
  <c r="DV141" i="7"/>
  <c r="DX140" i="7"/>
  <c r="DW140" i="7"/>
  <c r="DV140" i="7"/>
  <c r="DX139" i="7"/>
  <c r="DW139" i="7"/>
  <c r="DV139" i="7"/>
  <c r="DX138" i="7"/>
  <c r="DW138" i="7"/>
  <c r="DV138" i="7"/>
  <c r="DX137" i="7"/>
  <c r="DW137" i="7"/>
  <c r="DV137" i="7"/>
  <c r="DX136" i="7"/>
  <c r="DW136" i="7"/>
  <c r="DV136" i="7"/>
  <c r="DX135" i="7"/>
  <c r="DW135" i="7"/>
  <c r="DV135" i="7"/>
  <c r="DX134" i="7"/>
  <c r="DW134" i="7"/>
  <c r="DV134" i="7"/>
  <c r="DX131" i="7"/>
  <c r="DW131" i="7"/>
  <c r="DV131" i="7"/>
  <c r="DX130" i="7"/>
  <c r="DW130" i="7"/>
  <c r="DV130" i="7"/>
  <c r="DX129" i="7"/>
  <c r="DW129" i="7"/>
  <c r="DV129" i="7"/>
  <c r="DX128" i="7"/>
  <c r="DW128" i="7"/>
  <c r="DV128" i="7"/>
  <c r="DX127" i="7"/>
  <c r="DW127" i="7"/>
  <c r="DV127" i="7"/>
  <c r="DX126" i="7"/>
  <c r="DW126" i="7"/>
  <c r="DV126" i="7"/>
  <c r="DX125" i="7"/>
  <c r="DW125" i="7"/>
  <c r="DV125" i="7"/>
  <c r="DX124" i="7"/>
  <c r="DW124" i="7"/>
  <c r="DV124" i="7"/>
  <c r="DX121" i="7"/>
  <c r="DW121" i="7"/>
  <c r="DV121" i="7"/>
  <c r="DX120" i="7"/>
  <c r="DW120" i="7"/>
  <c r="DV120" i="7"/>
  <c r="DX119" i="7"/>
  <c r="DW119" i="7"/>
  <c r="DV119" i="7"/>
  <c r="DX118" i="7"/>
  <c r="DW118" i="7"/>
  <c r="DV118" i="7"/>
  <c r="DX117" i="7"/>
  <c r="DW117" i="7"/>
  <c r="DV117" i="7"/>
  <c r="DX116" i="7"/>
  <c r="DW116" i="7"/>
  <c r="DV116" i="7"/>
  <c r="DX115" i="7"/>
  <c r="DW115" i="7"/>
  <c r="DV115" i="7"/>
  <c r="DX112" i="7"/>
  <c r="DW112" i="7"/>
  <c r="DV112" i="7"/>
  <c r="DX111" i="7"/>
  <c r="DW111" i="7"/>
  <c r="DV111" i="7"/>
  <c r="DX110" i="7"/>
  <c r="DW110" i="7"/>
  <c r="DV110" i="7"/>
  <c r="DX109" i="7"/>
  <c r="DW109" i="7"/>
  <c r="DV109" i="7"/>
  <c r="DX108" i="7"/>
  <c r="DW108" i="7"/>
  <c r="DV108" i="7"/>
  <c r="DX107" i="7"/>
  <c r="DW107" i="7"/>
  <c r="DV107" i="7"/>
  <c r="DX106" i="7"/>
  <c r="DW106" i="7"/>
  <c r="DV106" i="7"/>
  <c r="DX105" i="7"/>
  <c r="DW105" i="7"/>
  <c r="DV105" i="7"/>
  <c r="DX104" i="7"/>
  <c r="DW104" i="7"/>
  <c r="DV104" i="7"/>
  <c r="DX103" i="7"/>
  <c r="DW103" i="7"/>
  <c r="DV103" i="7"/>
  <c r="DX100" i="7"/>
  <c r="DW100" i="7"/>
  <c r="DV100" i="7"/>
  <c r="DX99" i="7"/>
  <c r="DW99" i="7"/>
  <c r="DV99" i="7"/>
  <c r="DX98" i="7"/>
  <c r="DW98" i="7"/>
  <c r="DV98" i="7"/>
  <c r="DX97" i="7"/>
  <c r="DW97" i="7"/>
  <c r="DV97" i="7"/>
  <c r="DX96" i="7"/>
  <c r="DW96" i="7"/>
  <c r="DV96" i="7"/>
  <c r="DX95" i="7"/>
  <c r="DW95" i="7"/>
  <c r="DV95" i="7"/>
  <c r="DX94" i="7"/>
  <c r="DW94" i="7"/>
  <c r="DV94" i="7"/>
  <c r="DX93" i="7"/>
  <c r="DW93" i="7"/>
  <c r="DV93" i="7"/>
  <c r="DX92" i="7"/>
  <c r="DW92" i="7"/>
  <c r="DV92" i="7"/>
  <c r="DX88" i="7"/>
  <c r="DW88" i="7"/>
  <c r="DV88" i="7"/>
  <c r="DX87" i="7"/>
  <c r="DW87" i="7"/>
  <c r="DV87" i="7"/>
  <c r="DX86" i="7"/>
  <c r="DW86" i="7"/>
  <c r="DV86" i="7"/>
  <c r="DX85" i="7"/>
  <c r="DW85" i="7"/>
  <c r="DV85" i="7"/>
  <c r="DX84" i="7"/>
  <c r="DW84" i="7"/>
  <c r="DV84" i="7"/>
  <c r="DX83" i="7"/>
  <c r="DW83" i="7"/>
  <c r="DV83" i="7"/>
  <c r="DX82" i="7"/>
  <c r="DW82" i="7"/>
  <c r="DV82" i="7"/>
  <c r="DX79" i="7"/>
  <c r="DW79" i="7"/>
  <c r="DV79" i="7"/>
  <c r="DX78" i="7"/>
  <c r="DW78" i="7"/>
  <c r="DV78" i="7"/>
  <c r="DX77" i="7"/>
  <c r="DW77" i="7"/>
  <c r="DV77" i="7"/>
  <c r="DX76" i="7"/>
  <c r="DW76" i="7"/>
  <c r="DV76" i="7"/>
  <c r="DX75" i="7"/>
  <c r="DW75" i="7"/>
  <c r="DV75" i="7"/>
  <c r="DX74" i="7"/>
  <c r="DW74" i="7"/>
  <c r="DV74" i="7"/>
  <c r="DX73" i="7"/>
  <c r="DW73" i="7"/>
  <c r="DV73" i="7"/>
  <c r="DX72" i="7"/>
  <c r="DW72" i="7"/>
  <c r="DV72" i="7"/>
  <c r="DX69" i="7"/>
  <c r="DW69" i="7"/>
  <c r="DV69" i="7"/>
  <c r="DX68" i="7"/>
  <c r="DW68" i="7"/>
  <c r="DV68" i="7"/>
  <c r="DX67" i="7"/>
  <c r="DW67" i="7"/>
  <c r="DV67" i="7"/>
  <c r="DX66" i="7"/>
  <c r="DW66" i="7"/>
  <c r="DV66" i="7"/>
  <c r="DX65" i="7"/>
  <c r="DW65" i="7"/>
  <c r="DV65" i="7"/>
  <c r="DX64" i="7"/>
  <c r="DW64" i="7"/>
  <c r="DV64" i="7"/>
  <c r="DX63" i="7"/>
  <c r="DW63" i="7"/>
  <c r="DV63" i="7"/>
  <c r="DX62" i="7"/>
  <c r="DW62" i="7"/>
  <c r="DV62" i="7"/>
  <c r="DX59" i="7"/>
  <c r="DW59" i="7"/>
  <c r="DV59" i="7"/>
  <c r="DX58" i="7"/>
  <c r="DW58" i="7"/>
  <c r="DV58" i="7"/>
  <c r="DX57" i="7"/>
  <c r="DW57" i="7"/>
  <c r="DV57" i="7"/>
  <c r="DX56" i="7"/>
  <c r="DW56" i="7"/>
  <c r="DV56" i="7"/>
  <c r="DX55" i="7"/>
  <c r="DW55" i="7"/>
  <c r="DV55" i="7"/>
  <c r="DX54" i="7"/>
  <c r="DW54" i="7"/>
  <c r="DV54" i="7"/>
  <c r="DX53" i="7"/>
  <c r="DW53" i="7"/>
  <c r="DV53" i="7"/>
  <c r="DX50" i="7"/>
  <c r="DW50" i="7"/>
  <c r="DV50" i="7"/>
  <c r="DX49" i="7"/>
  <c r="DW49" i="7"/>
  <c r="DV49" i="7"/>
  <c r="DX48" i="7"/>
  <c r="DW48" i="7"/>
  <c r="DV48" i="7"/>
  <c r="DX47" i="7"/>
  <c r="DW47" i="7"/>
  <c r="DV47" i="7"/>
  <c r="DX46" i="7"/>
  <c r="DW46" i="7"/>
  <c r="DV46" i="7"/>
  <c r="DX45" i="7"/>
  <c r="DW45" i="7"/>
  <c r="DV45" i="7"/>
  <c r="DX44" i="7"/>
  <c r="DW44" i="7"/>
  <c r="DV44" i="7"/>
  <c r="DX40" i="7"/>
  <c r="DW40" i="7"/>
  <c r="DV40" i="7"/>
  <c r="DX39" i="7"/>
  <c r="DW39" i="7"/>
  <c r="DV39" i="7"/>
  <c r="DX38" i="7"/>
  <c r="DW38" i="7"/>
  <c r="DV38" i="7"/>
  <c r="DX37" i="7"/>
  <c r="DW37" i="7"/>
  <c r="DV37" i="7"/>
  <c r="DX36" i="7"/>
  <c r="DW36" i="7"/>
  <c r="DV36" i="7"/>
  <c r="DX35" i="7"/>
  <c r="DW35" i="7"/>
  <c r="DV35" i="7"/>
  <c r="DX34" i="7"/>
  <c r="DW34" i="7"/>
  <c r="DV34" i="7"/>
  <c r="DX30" i="7"/>
  <c r="DW30" i="7"/>
  <c r="DV30" i="7"/>
  <c r="DX29" i="7"/>
  <c r="DW29" i="7"/>
  <c r="DV29" i="7"/>
  <c r="DX28" i="7"/>
  <c r="DW28" i="7"/>
  <c r="DV28" i="7"/>
  <c r="DX27" i="7"/>
  <c r="DW27" i="7"/>
  <c r="DV27" i="7"/>
  <c r="DX26" i="7"/>
  <c r="DW26" i="7"/>
  <c r="DV26" i="7"/>
  <c r="DX25" i="7"/>
  <c r="DW25" i="7"/>
  <c r="DV25" i="7"/>
  <c r="DX24" i="7"/>
  <c r="DW24" i="7"/>
  <c r="DV24" i="7"/>
  <c r="DX23" i="7"/>
  <c r="DW23" i="7"/>
  <c r="DV23" i="7"/>
  <c r="DX20" i="7"/>
  <c r="DW20" i="7"/>
  <c r="DV20" i="7"/>
  <c r="DX19" i="7"/>
  <c r="DW19" i="7"/>
  <c r="DV19" i="7"/>
  <c r="DX18" i="7"/>
  <c r="DW18" i="7"/>
  <c r="DV18" i="7"/>
  <c r="DX17" i="7"/>
  <c r="DW17" i="7"/>
  <c r="DV17" i="7"/>
  <c r="DX16" i="7"/>
  <c r="DW16" i="7"/>
  <c r="DV16" i="7"/>
  <c r="DX15" i="7"/>
  <c r="DW15" i="7"/>
  <c r="DV15" i="7"/>
  <c r="DX14" i="7"/>
  <c r="DW14" i="7"/>
  <c r="DV14" i="7"/>
  <c r="DX13" i="7"/>
  <c r="DW13" i="7"/>
  <c r="DV13" i="7"/>
  <c r="DX10" i="7"/>
  <c r="DW10" i="7"/>
  <c r="DV10" i="7"/>
  <c r="DX9" i="7"/>
  <c r="DW9" i="7"/>
  <c r="DV9" i="7"/>
  <c r="DX8" i="7"/>
  <c r="DW8" i="7"/>
  <c r="DV8" i="7"/>
  <c r="DX7" i="7"/>
  <c r="DW7" i="7"/>
  <c r="DV7" i="7"/>
  <c r="DX6" i="7"/>
  <c r="DW6" i="7"/>
  <c r="DV6" i="7"/>
  <c r="DX5" i="7"/>
  <c r="DW5" i="7"/>
  <c r="DV5" i="7"/>
  <c r="DX4" i="7"/>
  <c r="DW4" i="7"/>
  <c r="DV4" i="7"/>
  <c r="DX3" i="7"/>
  <c r="DW3" i="7"/>
  <c r="CS3" i="6" s="1"/>
  <c r="DV3" i="7"/>
  <c r="DX2" i="7"/>
  <c r="CS4" i="6" s="1"/>
  <c r="DW2" i="7"/>
  <c r="DV2" i="7"/>
  <c r="CS2" i="6" s="1"/>
  <c r="DU181" i="7"/>
  <c r="DT181" i="7"/>
  <c r="DS181" i="7"/>
  <c r="DU180" i="7"/>
  <c r="DT180" i="7"/>
  <c r="DS180" i="7"/>
  <c r="DU179" i="7"/>
  <c r="DT179" i="7"/>
  <c r="DS179" i="7"/>
  <c r="DU178" i="7"/>
  <c r="DT178" i="7"/>
  <c r="DS178" i="7"/>
  <c r="DU177" i="7"/>
  <c r="DT177" i="7"/>
  <c r="DS177" i="7"/>
  <c r="DU176" i="7"/>
  <c r="DT176" i="7"/>
  <c r="DS176" i="7"/>
  <c r="DU175" i="7"/>
  <c r="DT175" i="7"/>
  <c r="DS175" i="7"/>
  <c r="DU174" i="7"/>
  <c r="DT174" i="7"/>
  <c r="DS174" i="7"/>
  <c r="DU173" i="7"/>
  <c r="DT173" i="7"/>
  <c r="DS173" i="7"/>
  <c r="DU171" i="7"/>
  <c r="DT171" i="7"/>
  <c r="DS171" i="7"/>
  <c r="DU170" i="7"/>
  <c r="DT170" i="7"/>
  <c r="DS170" i="7"/>
  <c r="DU169" i="7"/>
  <c r="DT169" i="7"/>
  <c r="DS169" i="7"/>
  <c r="DU168" i="7"/>
  <c r="DT168" i="7"/>
  <c r="DS168" i="7"/>
  <c r="DU167" i="7"/>
  <c r="DT167" i="7"/>
  <c r="DS167" i="7"/>
  <c r="DU166" i="7"/>
  <c r="DT166" i="7"/>
  <c r="DS166" i="7"/>
  <c r="DU165" i="7"/>
  <c r="DT165" i="7"/>
  <c r="DS165" i="7"/>
  <c r="DU164" i="7"/>
  <c r="DT164" i="7"/>
  <c r="DS164" i="7"/>
  <c r="DU161" i="7"/>
  <c r="DT161" i="7"/>
  <c r="DS161" i="7"/>
  <c r="DU160" i="7"/>
  <c r="DT160" i="7"/>
  <c r="DS160" i="7"/>
  <c r="DU159" i="7"/>
  <c r="DT159" i="7"/>
  <c r="DS159" i="7"/>
  <c r="DU158" i="7"/>
  <c r="DT158" i="7"/>
  <c r="DS158" i="7"/>
  <c r="DU157" i="7"/>
  <c r="DT157" i="7"/>
  <c r="DS157" i="7"/>
  <c r="DU156" i="7"/>
  <c r="DT156" i="7"/>
  <c r="DS156" i="7"/>
  <c r="DU155" i="7"/>
  <c r="DT155" i="7"/>
  <c r="DS155" i="7"/>
  <c r="DU154" i="7"/>
  <c r="DT154" i="7"/>
  <c r="DS154" i="7"/>
  <c r="DU151" i="7"/>
  <c r="DT151" i="7"/>
  <c r="DS151" i="7"/>
  <c r="DU150" i="7"/>
  <c r="DT150" i="7"/>
  <c r="DS150" i="7"/>
  <c r="DU149" i="7"/>
  <c r="DT149" i="7"/>
  <c r="DS149" i="7"/>
  <c r="DU148" i="7"/>
  <c r="DT148" i="7"/>
  <c r="DS148" i="7"/>
  <c r="DU147" i="7"/>
  <c r="DT147" i="7"/>
  <c r="DS147" i="7"/>
  <c r="DU146" i="7"/>
  <c r="DT146" i="7"/>
  <c r="DS146" i="7"/>
  <c r="DU145" i="7"/>
  <c r="DT145" i="7"/>
  <c r="DS145" i="7"/>
  <c r="DU144" i="7"/>
  <c r="DT144" i="7"/>
  <c r="DS144" i="7"/>
  <c r="DU141" i="7"/>
  <c r="DT141" i="7"/>
  <c r="DS141" i="7"/>
  <c r="DU140" i="7"/>
  <c r="DT140" i="7"/>
  <c r="DS140" i="7"/>
  <c r="DU139" i="7"/>
  <c r="DT139" i="7"/>
  <c r="DS139" i="7"/>
  <c r="DU138" i="7"/>
  <c r="DT138" i="7"/>
  <c r="DS138" i="7"/>
  <c r="DU137" i="7"/>
  <c r="DT137" i="7"/>
  <c r="DS137" i="7"/>
  <c r="DU136" i="7"/>
  <c r="DT136" i="7"/>
  <c r="DS136" i="7"/>
  <c r="DU135" i="7"/>
  <c r="DT135" i="7"/>
  <c r="DS135" i="7"/>
  <c r="DU134" i="7"/>
  <c r="DT134" i="7"/>
  <c r="DS134" i="7"/>
  <c r="DU131" i="7"/>
  <c r="DT131" i="7"/>
  <c r="DS131" i="7"/>
  <c r="DU130" i="7"/>
  <c r="DT130" i="7"/>
  <c r="DS130" i="7"/>
  <c r="DU129" i="7"/>
  <c r="DT129" i="7"/>
  <c r="DS129" i="7"/>
  <c r="DU128" i="7"/>
  <c r="DT128" i="7"/>
  <c r="DS128" i="7"/>
  <c r="DU127" i="7"/>
  <c r="DT127" i="7"/>
  <c r="DS127" i="7"/>
  <c r="DU126" i="7"/>
  <c r="DT126" i="7"/>
  <c r="DS126" i="7"/>
  <c r="DU125" i="7"/>
  <c r="DT125" i="7"/>
  <c r="DS125" i="7"/>
  <c r="DU124" i="7"/>
  <c r="DT124" i="7"/>
  <c r="DS124" i="7"/>
  <c r="DU122" i="7"/>
  <c r="DT122" i="7"/>
  <c r="DS122" i="7"/>
  <c r="DU121" i="7"/>
  <c r="DT121" i="7"/>
  <c r="DS121" i="7"/>
  <c r="DU120" i="7"/>
  <c r="DT120" i="7"/>
  <c r="DS120" i="7"/>
  <c r="DU119" i="7"/>
  <c r="DT119" i="7"/>
  <c r="DS119" i="7"/>
  <c r="DU118" i="7"/>
  <c r="DT118" i="7"/>
  <c r="DS118" i="7"/>
  <c r="DU117" i="7"/>
  <c r="DT117" i="7"/>
  <c r="DS117" i="7"/>
  <c r="DU116" i="7"/>
  <c r="DT116" i="7"/>
  <c r="DS116" i="7"/>
  <c r="DU115" i="7"/>
  <c r="DT115" i="7"/>
  <c r="DS115" i="7"/>
  <c r="DU112" i="7"/>
  <c r="DT112" i="7"/>
  <c r="DS112" i="7"/>
  <c r="DU111" i="7"/>
  <c r="DT111" i="7"/>
  <c r="DS111" i="7"/>
  <c r="DU110" i="7"/>
  <c r="DT110" i="7"/>
  <c r="DS110" i="7"/>
  <c r="DU109" i="7"/>
  <c r="DT109" i="7"/>
  <c r="DS109" i="7"/>
  <c r="DU108" i="7"/>
  <c r="DT108" i="7"/>
  <c r="DS108" i="7"/>
  <c r="DU107" i="7"/>
  <c r="DT107" i="7"/>
  <c r="DS107" i="7"/>
  <c r="DU106" i="7"/>
  <c r="DT106" i="7"/>
  <c r="DS106" i="7"/>
  <c r="DU105" i="7"/>
  <c r="DT105" i="7"/>
  <c r="DS105" i="7"/>
  <c r="DU104" i="7"/>
  <c r="DT104" i="7"/>
  <c r="DS104" i="7"/>
  <c r="DU103" i="7"/>
  <c r="DT103" i="7"/>
  <c r="DS103" i="7"/>
  <c r="DU100" i="7"/>
  <c r="DT100" i="7"/>
  <c r="DS100" i="7"/>
  <c r="DU99" i="7"/>
  <c r="DT99" i="7"/>
  <c r="DS99" i="7"/>
  <c r="DU98" i="7"/>
  <c r="DT98" i="7"/>
  <c r="DS98" i="7"/>
  <c r="DU97" i="7"/>
  <c r="DT97" i="7"/>
  <c r="DS97" i="7"/>
  <c r="DU96" i="7"/>
  <c r="DT96" i="7"/>
  <c r="DS96" i="7"/>
  <c r="DU95" i="7"/>
  <c r="DT95" i="7"/>
  <c r="DS95" i="7"/>
  <c r="DU94" i="7"/>
  <c r="DT94" i="7"/>
  <c r="DS94" i="7"/>
  <c r="DU93" i="7"/>
  <c r="DT93" i="7"/>
  <c r="DS93" i="7"/>
  <c r="DU92" i="7"/>
  <c r="DT92" i="7"/>
  <c r="DS92" i="7"/>
  <c r="DU89" i="7"/>
  <c r="DT89" i="7"/>
  <c r="DS89" i="7"/>
  <c r="DU88" i="7"/>
  <c r="DT88" i="7"/>
  <c r="DS88" i="7"/>
  <c r="DU87" i="7"/>
  <c r="DT87" i="7"/>
  <c r="DS87" i="7"/>
  <c r="DU86" i="7"/>
  <c r="DT86" i="7"/>
  <c r="DS86" i="7"/>
  <c r="DU85" i="7"/>
  <c r="DT85" i="7"/>
  <c r="DS85" i="7"/>
  <c r="DU84" i="7"/>
  <c r="DT84" i="7"/>
  <c r="DS84" i="7"/>
  <c r="DU83" i="7"/>
  <c r="DT83" i="7"/>
  <c r="DS83" i="7"/>
  <c r="DU82" i="7"/>
  <c r="DT82" i="7"/>
  <c r="DS82" i="7"/>
  <c r="DU80" i="7"/>
  <c r="DT80" i="7"/>
  <c r="DS80" i="7"/>
  <c r="DU79" i="7"/>
  <c r="DT79" i="7"/>
  <c r="DS79" i="7"/>
  <c r="DU78" i="7"/>
  <c r="DT78" i="7"/>
  <c r="DS78" i="7"/>
  <c r="DU77" i="7"/>
  <c r="DT77" i="7"/>
  <c r="DS77" i="7"/>
  <c r="DU76" i="7"/>
  <c r="DT76" i="7"/>
  <c r="DS76" i="7"/>
  <c r="DU75" i="7"/>
  <c r="DT75" i="7"/>
  <c r="DS75" i="7"/>
  <c r="DU74" i="7"/>
  <c r="DT74" i="7"/>
  <c r="DS74" i="7"/>
  <c r="DU73" i="7"/>
  <c r="DT73" i="7"/>
  <c r="DS73" i="7"/>
  <c r="DU72" i="7"/>
  <c r="DT72" i="7"/>
  <c r="DS72" i="7"/>
  <c r="DU69" i="7"/>
  <c r="DT69" i="7"/>
  <c r="DS69" i="7"/>
  <c r="DU68" i="7"/>
  <c r="DT68" i="7"/>
  <c r="DS68" i="7"/>
  <c r="DU67" i="7"/>
  <c r="DT67" i="7"/>
  <c r="DS67" i="7"/>
  <c r="DU66" i="7"/>
  <c r="DT66" i="7"/>
  <c r="DS66" i="7"/>
  <c r="DU65" i="7"/>
  <c r="DT65" i="7"/>
  <c r="DS65" i="7"/>
  <c r="DU64" i="7"/>
  <c r="DT64" i="7"/>
  <c r="DS64" i="7"/>
  <c r="DU63" i="7"/>
  <c r="DT63" i="7"/>
  <c r="DS63" i="7"/>
  <c r="DU62" i="7"/>
  <c r="DT62" i="7"/>
  <c r="DS62" i="7"/>
  <c r="DU59" i="7"/>
  <c r="DT59" i="7"/>
  <c r="DS59" i="7"/>
  <c r="DU58" i="7"/>
  <c r="DT58" i="7"/>
  <c r="DS58" i="7"/>
  <c r="DU57" i="7"/>
  <c r="DT57" i="7"/>
  <c r="DS57" i="7"/>
  <c r="DU56" i="7"/>
  <c r="DT56" i="7"/>
  <c r="DS56" i="7"/>
  <c r="DU55" i="7"/>
  <c r="DT55" i="7"/>
  <c r="DS55" i="7"/>
  <c r="DU54" i="7"/>
  <c r="DT54" i="7"/>
  <c r="DS54" i="7"/>
  <c r="DU53" i="7"/>
  <c r="DT53" i="7"/>
  <c r="DS53" i="7"/>
  <c r="DU50" i="7"/>
  <c r="DT50" i="7"/>
  <c r="DS50" i="7"/>
  <c r="DU49" i="7"/>
  <c r="DT49" i="7"/>
  <c r="DS49" i="7"/>
  <c r="DU48" i="7"/>
  <c r="DT48" i="7"/>
  <c r="DS48" i="7"/>
  <c r="DU47" i="7"/>
  <c r="DT47" i="7"/>
  <c r="DS47" i="7"/>
  <c r="DU46" i="7"/>
  <c r="DT46" i="7"/>
  <c r="DS46" i="7"/>
  <c r="DU45" i="7"/>
  <c r="DT45" i="7"/>
  <c r="DS45" i="7"/>
  <c r="DU44" i="7"/>
  <c r="DT44" i="7"/>
  <c r="DS44" i="7"/>
  <c r="DU41" i="7"/>
  <c r="DT41" i="7"/>
  <c r="DS41" i="7"/>
  <c r="DU40" i="7"/>
  <c r="DT40" i="7"/>
  <c r="DS40" i="7"/>
  <c r="DU39" i="7"/>
  <c r="DT39" i="7"/>
  <c r="DS39" i="7"/>
  <c r="DU38" i="7"/>
  <c r="DT38" i="7"/>
  <c r="DS38" i="7"/>
  <c r="DU37" i="7"/>
  <c r="DT37" i="7"/>
  <c r="DS37" i="7"/>
  <c r="DU36" i="7"/>
  <c r="DT36" i="7"/>
  <c r="DS36" i="7"/>
  <c r="DU35" i="7"/>
  <c r="DT35" i="7"/>
  <c r="DS35" i="7"/>
  <c r="DU34" i="7"/>
  <c r="DT34" i="7"/>
  <c r="DS34" i="7"/>
  <c r="DU31" i="7"/>
  <c r="DT31" i="7"/>
  <c r="DS31" i="7"/>
  <c r="DU30" i="7"/>
  <c r="DT30" i="7"/>
  <c r="DS30" i="7"/>
  <c r="DU29" i="7"/>
  <c r="DT29" i="7"/>
  <c r="DS29" i="7"/>
  <c r="DU28" i="7"/>
  <c r="DT28" i="7"/>
  <c r="DS28" i="7"/>
  <c r="DU27" i="7"/>
  <c r="DT27" i="7"/>
  <c r="DS27" i="7"/>
  <c r="DU26" i="7"/>
  <c r="DT26" i="7"/>
  <c r="DS26" i="7"/>
  <c r="DU25" i="7"/>
  <c r="DT25" i="7"/>
  <c r="DS25" i="7"/>
  <c r="DU24" i="7"/>
  <c r="DT24" i="7"/>
  <c r="DS24" i="7"/>
  <c r="DU23" i="7"/>
  <c r="DT23" i="7"/>
  <c r="DS23" i="7"/>
  <c r="DU21" i="7"/>
  <c r="DT21" i="7"/>
  <c r="DS21" i="7"/>
  <c r="DU20" i="7"/>
  <c r="DT20" i="7"/>
  <c r="DS20" i="7"/>
  <c r="DU19" i="7"/>
  <c r="DT19" i="7"/>
  <c r="DS19" i="7"/>
  <c r="DU18" i="7"/>
  <c r="DT18" i="7"/>
  <c r="DS18" i="7"/>
  <c r="DU17" i="7"/>
  <c r="DT17" i="7"/>
  <c r="DS17" i="7"/>
  <c r="DU16" i="7"/>
  <c r="DT16" i="7"/>
  <c r="DS16" i="7"/>
  <c r="DU15" i="7"/>
  <c r="DT15" i="7"/>
  <c r="DS15" i="7"/>
  <c r="DU14" i="7"/>
  <c r="DT14" i="7"/>
  <c r="DS14" i="7"/>
  <c r="DU13" i="7"/>
  <c r="DT13" i="7"/>
  <c r="DS13" i="7"/>
  <c r="DU10" i="7"/>
  <c r="DT10" i="7"/>
  <c r="DS10" i="7"/>
  <c r="DU9" i="7"/>
  <c r="DT9" i="7"/>
  <c r="CO3" i="6" s="1"/>
  <c r="DS9" i="7"/>
  <c r="DU8" i="7"/>
  <c r="DT8" i="7"/>
  <c r="DS8" i="7"/>
  <c r="DU7" i="7"/>
  <c r="DT7" i="7"/>
  <c r="DS7" i="7"/>
  <c r="DU6" i="7"/>
  <c r="DT6" i="7"/>
  <c r="DS6" i="7"/>
  <c r="DU5" i="7"/>
  <c r="DT5" i="7"/>
  <c r="CP3" i="6" s="1"/>
  <c r="DS5" i="7"/>
  <c r="DU4" i="7"/>
  <c r="DT4" i="7"/>
  <c r="DS4" i="7"/>
  <c r="DU3" i="7"/>
  <c r="DT3" i="7"/>
  <c r="DS3" i="7"/>
  <c r="DU2" i="7"/>
  <c r="CP4" i="6" s="1"/>
  <c r="DT2" i="7"/>
  <c r="DS2" i="7"/>
  <c r="CP2" i="6" s="1"/>
  <c r="DR181" i="7"/>
  <c r="DQ181" i="7"/>
  <c r="DP181" i="7"/>
  <c r="DR180" i="7"/>
  <c r="DQ180" i="7"/>
  <c r="DP180" i="7"/>
  <c r="DR179" i="7"/>
  <c r="DQ179" i="7"/>
  <c r="DP179" i="7"/>
  <c r="DR178" i="7"/>
  <c r="DQ178" i="7"/>
  <c r="DP178" i="7"/>
  <c r="DR177" i="7"/>
  <c r="DQ177" i="7"/>
  <c r="DP177" i="7"/>
  <c r="DR176" i="7"/>
  <c r="DQ176" i="7"/>
  <c r="DP176" i="7"/>
  <c r="DR175" i="7"/>
  <c r="DQ175" i="7"/>
  <c r="DP175" i="7"/>
  <c r="DR174" i="7"/>
  <c r="DQ174" i="7"/>
  <c r="DP174" i="7"/>
  <c r="DR173" i="7"/>
  <c r="DQ173" i="7"/>
  <c r="DP173" i="7"/>
  <c r="DR171" i="7"/>
  <c r="DQ171" i="7"/>
  <c r="DP171" i="7"/>
  <c r="DR170" i="7"/>
  <c r="DQ170" i="7"/>
  <c r="DP170" i="7"/>
  <c r="DR169" i="7"/>
  <c r="DQ169" i="7"/>
  <c r="DP169" i="7"/>
  <c r="DR168" i="7"/>
  <c r="DQ168" i="7"/>
  <c r="DP168" i="7"/>
  <c r="DR167" i="7"/>
  <c r="DQ167" i="7"/>
  <c r="DP167" i="7"/>
  <c r="DR166" i="7"/>
  <c r="DQ166" i="7"/>
  <c r="DP166" i="7"/>
  <c r="DR165" i="7"/>
  <c r="DQ165" i="7"/>
  <c r="DP165" i="7"/>
  <c r="DR164" i="7"/>
  <c r="DQ164" i="7"/>
  <c r="DP164" i="7"/>
  <c r="DR161" i="7"/>
  <c r="DQ161" i="7"/>
  <c r="DP161" i="7"/>
  <c r="DR160" i="7"/>
  <c r="DQ160" i="7"/>
  <c r="DP160" i="7"/>
  <c r="DR159" i="7"/>
  <c r="DQ159" i="7"/>
  <c r="DP159" i="7"/>
  <c r="DR158" i="7"/>
  <c r="DQ158" i="7"/>
  <c r="DP158" i="7"/>
  <c r="DR157" i="7"/>
  <c r="DQ157" i="7"/>
  <c r="DP157" i="7"/>
  <c r="DR156" i="7"/>
  <c r="DQ156" i="7"/>
  <c r="DP156" i="7"/>
  <c r="DR155" i="7"/>
  <c r="DQ155" i="7"/>
  <c r="DP155" i="7"/>
  <c r="DR154" i="7"/>
  <c r="DQ154" i="7"/>
  <c r="DP154" i="7"/>
  <c r="DR151" i="7"/>
  <c r="DQ151" i="7"/>
  <c r="DP151" i="7"/>
  <c r="DR150" i="7"/>
  <c r="DQ150" i="7"/>
  <c r="DP150" i="7"/>
  <c r="DR149" i="7"/>
  <c r="DQ149" i="7"/>
  <c r="DP149" i="7"/>
  <c r="DR148" i="7"/>
  <c r="DQ148" i="7"/>
  <c r="DP148" i="7"/>
  <c r="DR147" i="7"/>
  <c r="DQ147" i="7"/>
  <c r="DP147" i="7"/>
  <c r="DR146" i="7"/>
  <c r="DQ146" i="7"/>
  <c r="DP146" i="7"/>
  <c r="DR145" i="7"/>
  <c r="DQ145" i="7"/>
  <c r="DP145" i="7"/>
  <c r="DR144" i="7"/>
  <c r="DQ144" i="7"/>
  <c r="DP144" i="7"/>
  <c r="DR142" i="7"/>
  <c r="DQ142" i="7"/>
  <c r="DP142" i="7"/>
  <c r="DR141" i="7"/>
  <c r="DQ141" i="7"/>
  <c r="DP141" i="7"/>
  <c r="DR140" i="7"/>
  <c r="DQ140" i="7"/>
  <c r="DP140" i="7"/>
  <c r="DR139" i="7"/>
  <c r="DQ139" i="7"/>
  <c r="DP139" i="7"/>
  <c r="DR138" i="7"/>
  <c r="DQ138" i="7"/>
  <c r="DP138" i="7"/>
  <c r="DR137" i="7"/>
  <c r="DQ137" i="7"/>
  <c r="DP137" i="7"/>
  <c r="DR136" i="7"/>
  <c r="DQ136" i="7"/>
  <c r="DP136" i="7"/>
  <c r="DR135" i="7"/>
  <c r="DQ135" i="7"/>
  <c r="DP135" i="7"/>
  <c r="DR134" i="7"/>
  <c r="DQ134" i="7"/>
  <c r="DP134" i="7"/>
  <c r="DR132" i="7"/>
  <c r="DQ132" i="7"/>
  <c r="DP132" i="7"/>
  <c r="DR131" i="7"/>
  <c r="DQ131" i="7"/>
  <c r="DP131" i="7"/>
  <c r="DR130" i="7"/>
  <c r="DQ130" i="7"/>
  <c r="DP130" i="7"/>
  <c r="DR129" i="7"/>
  <c r="DQ129" i="7"/>
  <c r="DP129" i="7"/>
  <c r="DR128" i="7"/>
  <c r="DQ128" i="7"/>
  <c r="DP128" i="7"/>
  <c r="DR127" i="7"/>
  <c r="DQ127" i="7"/>
  <c r="DP127" i="7"/>
  <c r="DR126" i="7"/>
  <c r="DQ126" i="7"/>
  <c r="DP126" i="7"/>
  <c r="DR125" i="7"/>
  <c r="DQ125" i="7"/>
  <c r="DP125" i="7"/>
  <c r="DR124" i="7"/>
  <c r="DQ124" i="7"/>
  <c r="DP124" i="7"/>
  <c r="DR122" i="7"/>
  <c r="DQ122" i="7"/>
  <c r="DP122" i="7"/>
  <c r="DR121" i="7"/>
  <c r="DQ121" i="7"/>
  <c r="DP121" i="7"/>
  <c r="DR120" i="7"/>
  <c r="DQ120" i="7"/>
  <c r="DP120" i="7"/>
  <c r="DR119" i="7"/>
  <c r="DQ119" i="7"/>
  <c r="DP119" i="7"/>
  <c r="DR118" i="7"/>
  <c r="DQ118" i="7"/>
  <c r="DP118" i="7"/>
  <c r="DR117" i="7"/>
  <c r="DQ117" i="7"/>
  <c r="DP117" i="7"/>
  <c r="DR116" i="7"/>
  <c r="DQ116" i="7"/>
  <c r="DP116" i="7"/>
  <c r="DR115" i="7"/>
  <c r="DQ115" i="7"/>
  <c r="DP115" i="7"/>
  <c r="DR112" i="7"/>
  <c r="DQ112" i="7"/>
  <c r="DP112" i="7"/>
  <c r="DR111" i="7"/>
  <c r="DQ111" i="7"/>
  <c r="DP111" i="7"/>
  <c r="DR110" i="7"/>
  <c r="DQ110" i="7"/>
  <c r="DP110" i="7"/>
  <c r="DR109" i="7"/>
  <c r="DQ109" i="7"/>
  <c r="DP109" i="7"/>
  <c r="DR108" i="7"/>
  <c r="DQ108" i="7"/>
  <c r="DP108" i="7"/>
  <c r="DR107" i="7"/>
  <c r="DQ107" i="7"/>
  <c r="DP107" i="7"/>
  <c r="DR106" i="7"/>
  <c r="DQ106" i="7"/>
  <c r="DP106" i="7"/>
  <c r="DR105" i="7"/>
  <c r="DQ105" i="7"/>
  <c r="DP105" i="7"/>
  <c r="DR104" i="7"/>
  <c r="DQ104" i="7"/>
  <c r="DP104" i="7"/>
  <c r="DR103" i="7"/>
  <c r="DQ103" i="7"/>
  <c r="DP103" i="7"/>
  <c r="DR100" i="7"/>
  <c r="DQ100" i="7"/>
  <c r="DP100" i="7"/>
  <c r="DR99" i="7"/>
  <c r="DQ99" i="7"/>
  <c r="DP99" i="7"/>
  <c r="DR98" i="7"/>
  <c r="DQ98" i="7"/>
  <c r="DP98" i="7"/>
  <c r="DR97" i="7"/>
  <c r="DQ97" i="7"/>
  <c r="DP97" i="7"/>
  <c r="DR96" i="7"/>
  <c r="DQ96" i="7"/>
  <c r="DP96" i="7"/>
  <c r="DR95" i="7"/>
  <c r="DQ95" i="7"/>
  <c r="DP95" i="7"/>
  <c r="DR94" i="7"/>
  <c r="DQ94" i="7"/>
  <c r="DP94" i="7"/>
  <c r="DR93" i="7"/>
  <c r="DQ93" i="7"/>
  <c r="DP93" i="7"/>
  <c r="DR92" i="7"/>
  <c r="DQ92" i="7"/>
  <c r="DP92" i="7"/>
  <c r="DR89" i="7"/>
  <c r="DQ89" i="7"/>
  <c r="DP89" i="7"/>
  <c r="DR88" i="7"/>
  <c r="DQ88" i="7"/>
  <c r="DP88" i="7"/>
  <c r="DR87" i="7"/>
  <c r="DQ87" i="7"/>
  <c r="DP87" i="7"/>
  <c r="DR86" i="7"/>
  <c r="DQ86" i="7"/>
  <c r="DP86" i="7"/>
  <c r="DR85" i="7"/>
  <c r="DQ85" i="7"/>
  <c r="DP85" i="7"/>
  <c r="DR84" i="7"/>
  <c r="DQ84" i="7"/>
  <c r="DP84" i="7"/>
  <c r="DR83" i="7"/>
  <c r="DQ83" i="7"/>
  <c r="DP83" i="7"/>
  <c r="DR82" i="7"/>
  <c r="DQ82" i="7"/>
  <c r="DP82" i="7"/>
  <c r="DR80" i="7"/>
  <c r="DQ80" i="7"/>
  <c r="DP80" i="7"/>
  <c r="DR79" i="7"/>
  <c r="DQ79" i="7"/>
  <c r="DP79" i="7"/>
  <c r="DR78" i="7"/>
  <c r="DQ78" i="7"/>
  <c r="DP78" i="7"/>
  <c r="DR77" i="7"/>
  <c r="DQ77" i="7"/>
  <c r="DP77" i="7"/>
  <c r="DR76" i="7"/>
  <c r="DQ76" i="7"/>
  <c r="DP76" i="7"/>
  <c r="DR75" i="7"/>
  <c r="DQ75" i="7"/>
  <c r="DP75" i="7"/>
  <c r="DR74" i="7"/>
  <c r="DQ74" i="7"/>
  <c r="DP74" i="7"/>
  <c r="DR73" i="7"/>
  <c r="DQ73" i="7"/>
  <c r="DP73" i="7"/>
  <c r="DR72" i="7"/>
  <c r="DQ72" i="7"/>
  <c r="DP72" i="7"/>
  <c r="DR70" i="7"/>
  <c r="DQ70" i="7"/>
  <c r="DP70" i="7"/>
  <c r="DR69" i="7"/>
  <c r="DQ69" i="7"/>
  <c r="DP69" i="7"/>
  <c r="DR68" i="7"/>
  <c r="DQ68" i="7"/>
  <c r="DP68" i="7"/>
  <c r="DR67" i="7"/>
  <c r="DQ67" i="7"/>
  <c r="DP67" i="7"/>
  <c r="DR66" i="7"/>
  <c r="DQ66" i="7"/>
  <c r="DP66" i="7"/>
  <c r="DR65" i="7"/>
  <c r="DQ65" i="7"/>
  <c r="DP65" i="7"/>
  <c r="DR64" i="7"/>
  <c r="DQ64" i="7"/>
  <c r="DP64" i="7"/>
  <c r="DR63" i="7"/>
  <c r="DQ63" i="7"/>
  <c r="DP63" i="7"/>
  <c r="DR62" i="7"/>
  <c r="DQ62" i="7"/>
  <c r="DP62" i="7"/>
  <c r="DR60" i="7"/>
  <c r="DQ60" i="7"/>
  <c r="DP60" i="7"/>
  <c r="DR59" i="7"/>
  <c r="DQ59" i="7"/>
  <c r="DP59" i="7"/>
  <c r="DR58" i="7"/>
  <c r="DQ58" i="7"/>
  <c r="DP58" i="7"/>
  <c r="DR57" i="7"/>
  <c r="DQ57" i="7"/>
  <c r="DP57" i="7"/>
  <c r="DR56" i="7"/>
  <c r="DQ56" i="7"/>
  <c r="DP56" i="7"/>
  <c r="DR55" i="7"/>
  <c r="DQ55" i="7"/>
  <c r="DP55" i="7"/>
  <c r="DR54" i="7"/>
  <c r="DQ54" i="7"/>
  <c r="DP54" i="7"/>
  <c r="DR53" i="7"/>
  <c r="DQ53" i="7"/>
  <c r="DP53" i="7"/>
  <c r="DR51" i="7"/>
  <c r="DQ51" i="7"/>
  <c r="DP51" i="7"/>
  <c r="DR50" i="7"/>
  <c r="DQ50" i="7"/>
  <c r="DP50" i="7"/>
  <c r="DR49" i="7"/>
  <c r="DQ49" i="7"/>
  <c r="DP49" i="7"/>
  <c r="DR48" i="7"/>
  <c r="DQ48" i="7"/>
  <c r="DP48" i="7"/>
  <c r="DR47" i="7"/>
  <c r="DQ47" i="7"/>
  <c r="DP47" i="7"/>
  <c r="DR46" i="7"/>
  <c r="DQ46" i="7"/>
  <c r="DP46" i="7"/>
  <c r="DR45" i="7"/>
  <c r="DQ45" i="7"/>
  <c r="DP45" i="7"/>
  <c r="DR44" i="7"/>
  <c r="DQ44" i="7"/>
  <c r="DP44" i="7"/>
  <c r="DR41" i="7"/>
  <c r="DQ41" i="7"/>
  <c r="DP41" i="7"/>
  <c r="DR40" i="7"/>
  <c r="DQ40" i="7"/>
  <c r="DP40" i="7"/>
  <c r="DR39" i="7"/>
  <c r="DQ39" i="7"/>
  <c r="DP39" i="7"/>
  <c r="DR38" i="7"/>
  <c r="DQ38" i="7"/>
  <c r="DP38" i="7"/>
  <c r="DR37" i="7"/>
  <c r="DQ37" i="7"/>
  <c r="DP37" i="7"/>
  <c r="DR36" i="7"/>
  <c r="DQ36" i="7"/>
  <c r="DP36" i="7"/>
  <c r="DR35" i="7"/>
  <c r="DQ35" i="7"/>
  <c r="DP35" i="7"/>
  <c r="DR34" i="7"/>
  <c r="DQ34" i="7"/>
  <c r="DP34" i="7"/>
  <c r="DR31" i="7"/>
  <c r="DQ31" i="7"/>
  <c r="DP31" i="7"/>
  <c r="DR30" i="7"/>
  <c r="DQ30" i="7"/>
  <c r="DP30" i="7"/>
  <c r="DR29" i="7"/>
  <c r="DQ29" i="7"/>
  <c r="DP29" i="7"/>
  <c r="DR28" i="7"/>
  <c r="DQ28" i="7"/>
  <c r="DP28" i="7"/>
  <c r="DR27" i="7"/>
  <c r="DQ27" i="7"/>
  <c r="DP27" i="7"/>
  <c r="DR26" i="7"/>
  <c r="DQ26" i="7"/>
  <c r="DP26" i="7"/>
  <c r="DR25" i="7"/>
  <c r="DQ25" i="7"/>
  <c r="DP25" i="7"/>
  <c r="DR24" i="7"/>
  <c r="DQ24" i="7"/>
  <c r="DP24" i="7"/>
  <c r="DR23" i="7"/>
  <c r="DQ23" i="7"/>
  <c r="DP23" i="7"/>
  <c r="DR20" i="7"/>
  <c r="DQ20" i="7"/>
  <c r="DP20" i="7"/>
  <c r="DR19" i="7"/>
  <c r="DQ19" i="7"/>
  <c r="DP19" i="7"/>
  <c r="DR18" i="7"/>
  <c r="DQ18" i="7"/>
  <c r="DP18" i="7"/>
  <c r="DR17" i="7"/>
  <c r="DQ17" i="7"/>
  <c r="DP17" i="7"/>
  <c r="DR16" i="7"/>
  <c r="DQ16" i="7"/>
  <c r="DP16" i="7"/>
  <c r="DR15" i="7"/>
  <c r="DQ15" i="7"/>
  <c r="DP15" i="7"/>
  <c r="DR14" i="7"/>
  <c r="DQ14" i="7"/>
  <c r="DP14" i="7"/>
  <c r="DR13" i="7"/>
  <c r="DQ13" i="7"/>
  <c r="DP13" i="7"/>
  <c r="DR11" i="7"/>
  <c r="DQ11" i="7"/>
  <c r="DP11" i="7"/>
  <c r="DR10" i="7"/>
  <c r="DQ10" i="7"/>
  <c r="DP10" i="7"/>
  <c r="DR9" i="7"/>
  <c r="DQ9" i="7"/>
  <c r="DP9" i="7"/>
  <c r="DR8" i="7"/>
  <c r="DQ8" i="7"/>
  <c r="DP8" i="7"/>
  <c r="DR7" i="7"/>
  <c r="DQ7" i="7"/>
  <c r="DP7" i="7"/>
  <c r="DR6" i="7"/>
  <c r="DQ6" i="7"/>
  <c r="DP6" i="7"/>
  <c r="DR5" i="7"/>
  <c r="DQ5" i="7"/>
  <c r="DP5" i="7"/>
  <c r="DR4" i="7"/>
  <c r="DQ4" i="7"/>
  <c r="CL3" i="6" s="1"/>
  <c r="DP4" i="7"/>
  <c r="DR3" i="7"/>
  <c r="DQ3" i="7"/>
  <c r="DP3" i="7"/>
  <c r="DR2" i="7"/>
  <c r="CM4" i="6" s="1"/>
  <c r="DQ2" i="7"/>
  <c r="DP2" i="7"/>
  <c r="CM2" i="6" s="1"/>
  <c r="DN180" i="7"/>
  <c r="DM180" i="7"/>
  <c r="DL180" i="7"/>
  <c r="DN179" i="7"/>
  <c r="DM179" i="7"/>
  <c r="DL179" i="7"/>
  <c r="DN178" i="7"/>
  <c r="DM178" i="7"/>
  <c r="DL178" i="7"/>
  <c r="DN177" i="7"/>
  <c r="DM177" i="7"/>
  <c r="DL177" i="7"/>
  <c r="DN176" i="7"/>
  <c r="DM176" i="7"/>
  <c r="DL176" i="7"/>
  <c r="DN175" i="7"/>
  <c r="DM175" i="7"/>
  <c r="DL175" i="7"/>
  <c r="DN174" i="7"/>
  <c r="DM174" i="7"/>
  <c r="DL174" i="7"/>
  <c r="DN173" i="7"/>
  <c r="DM173" i="7"/>
  <c r="DL173" i="7"/>
  <c r="DN170" i="7"/>
  <c r="DM170" i="7"/>
  <c r="DL170" i="7"/>
  <c r="DN169" i="7"/>
  <c r="DM169" i="7"/>
  <c r="DL169" i="7"/>
  <c r="DN168" i="7"/>
  <c r="DM168" i="7"/>
  <c r="DL168" i="7"/>
  <c r="DN167" i="7"/>
  <c r="DM167" i="7"/>
  <c r="DL167" i="7"/>
  <c r="DN166" i="7"/>
  <c r="DM166" i="7"/>
  <c r="DL166" i="7"/>
  <c r="DN165" i="7"/>
  <c r="DM165" i="7"/>
  <c r="DL165" i="7"/>
  <c r="DN164" i="7"/>
  <c r="DM164" i="7"/>
  <c r="DL164" i="7"/>
  <c r="DN161" i="7"/>
  <c r="DM161" i="7"/>
  <c r="DL161" i="7"/>
  <c r="DN160" i="7"/>
  <c r="DM160" i="7"/>
  <c r="DL160" i="7"/>
  <c r="DN159" i="7"/>
  <c r="DM159" i="7"/>
  <c r="DL159" i="7"/>
  <c r="DN158" i="7"/>
  <c r="DM158" i="7"/>
  <c r="DL158" i="7"/>
  <c r="DN157" i="7"/>
  <c r="DM157" i="7"/>
  <c r="DL157" i="7"/>
  <c r="DN156" i="7"/>
  <c r="DM156" i="7"/>
  <c r="DL156" i="7"/>
  <c r="DN155" i="7"/>
  <c r="DM155" i="7"/>
  <c r="DL155" i="7"/>
  <c r="DN154" i="7"/>
  <c r="DM154" i="7"/>
  <c r="DL154" i="7"/>
  <c r="DN150" i="7"/>
  <c r="DM150" i="7"/>
  <c r="DL150" i="7"/>
  <c r="DN149" i="7"/>
  <c r="DM149" i="7"/>
  <c r="DL149" i="7"/>
  <c r="DN148" i="7"/>
  <c r="DM148" i="7"/>
  <c r="DL148" i="7"/>
  <c r="DN147" i="7"/>
  <c r="DM147" i="7"/>
  <c r="DL147" i="7"/>
  <c r="DN146" i="7"/>
  <c r="DM146" i="7"/>
  <c r="DL146" i="7"/>
  <c r="DN145" i="7"/>
  <c r="DM145" i="7"/>
  <c r="DL145" i="7"/>
  <c r="DN144" i="7"/>
  <c r="DM144" i="7"/>
  <c r="DL144" i="7"/>
  <c r="DN141" i="7"/>
  <c r="DM141" i="7"/>
  <c r="DL141" i="7"/>
  <c r="DN140" i="7"/>
  <c r="DM140" i="7"/>
  <c r="DL140" i="7"/>
  <c r="DN139" i="7"/>
  <c r="DM139" i="7"/>
  <c r="DL139" i="7"/>
  <c r="DN138" i="7"/>
  <c r="DM138" i="7"/>
  <c r="DL138" i="7"/>
  <c r="DN137" i="7"/>
  <c r="DM137" i="7"/>
  <c r="DL137" i="7"/>
  <c r="DN136" i="7"/>
  <c r="DM136" i="7"/>
  <c r="DL136" i="7"/>
  <c r="DN135" i="7"/>
  <c r="DM135" i="7"/>
  <c r="DL135" i="7"/>
  <c r="DN134" i="7"/>
  <c r="DM134" i="7"/>
  <c r="DL134" i="7"/>
  <c r="DN131" i="7"/>
  <c r="DM131" i="7"/>
  <c r="DL131" i="7"/>
  <c r="DN130" i="7"/>
  <c r="DM130" i="7"/>
  <c r="DL130" i="7"/>
  <c r="DN129" i="7"/>
  <c r="DM129" i="7"/>
  <c r="DL129" i="7"/>
  <c r="DN128" i="7"/>
  <c r="DM128" i="7"/>
  <c r="DL128" i="7"/>
  <c r="DN127" i="7"/>
  <c r="DM127" i="7"/>
  <c r="DL127" i="7"/>
  <c r="DN126" i="7"/>
  <c r="DM126" i="7"/>
  <c r="DL126" i="7"/>
  <c r="DN125" i="7"/>
  <c r="DM125" i="7"/>
  <c r="DL125" i="7"/>
  <c r="DN124" i="7"/>
  <c r="DM124" i="7"/>
  <c r="DL124" i="7"/>
  <c r="DN121" i="7"/>
  <c r="DM121" i="7"/>
  <c r="DL121" i="7"/>
  <c r="DN120" i="7"/>
  <c r="DM120" i="7"/>
  <c r="DL120" i="7"/>
  <c r="DN119" i="7"/>
  <c r="DM119" i="7"/>
  <c r="DL119" i="7"/>
  <c r="DN118" i="7"/>
  <c r="DM118" i="7"/>
  <c r="DL118" i="7"/>
  <c r="DN117" i="7"/>
  <c r="DM117" i="7"/>
  <c r="DL117" i="7"/>
  <c r="DN116" i="7"/>
  <c r="DM116" i="7"/>
  <c r="DL116" i="7"/>
  <c r="DN115" i="7"/>
  <c r="DM115" i="7"/>
  <c r="DL115" i="7"/>
  <c r="DN111" i="7"/>
  <c r="DM111" i="7"/>
  <c r="DL111" i="7"/>
  <c r="DN110" i="7"/>
  <c r="DM110" i="7"/>
  <c r="DL110" i="7"/>
  <c r="DN109" i="7"/>
  <c r="DM109" i="7"/>
  <c r="DL109" i="7"/>
  <c r="DN108" i="7"/>
  <c r="DM108" i="7"/>
  <c r="DL108" i="7"/>
  <c r="DN107" i="7"/>
  <c r="DM107" i="7"/>
  <c r="DL107" i="7"/>
  <c r="DN106" i="7"/>
  <c r="DM106" i="7"/>
  <c r="DL106" i="7"/>
  <c r="DN105" i="7"/>
  <c r="DM105" i="7"/>
  <c r="DL105" i="7"/>
  <c r="DN104" i="7"/>
  <c r="DM104" i="7"/>
  <c r="DL104" i="7"/>
  <c r="DN103" i="7"/>
  <c r="DM103" i="7"/>
  <c r="DL103" i="7"/>
  <c r="DN99" i="7"/>
  <c r="DM99" i="7"/>
  <c r="DL99" i="7"/>
  <c r="DN98" i="7"/>
  <c r="DM98" i="7"/>
  <c r="DL98" i="7"/>
  <c r="DN97" i="7"/>
  <c r="DM97" i="7"/>
  <c r="DL97" i="7"/>
  <c r="DN96" i="7"/>
  <c r="DM96" i="7"/>
  <c r="DL96" i="7"/>
  <c r="DN95" i="7"/>
  <c r="DM95" i="7"/>
  <c r="DL95" i="7"/>
  <c r="DN94" i="7"/>
  <c r="DM94" i="7"/>
  <c r="DL94" i="7"/>
  <c r="DN93" i="7"/>
  <c r="DM93" i="7"/>
  <c r="DL93" i="7"/>
  <c r="DN92" i="7"/>
  <c r="DM92" i="7"/>
  <c r="DL92" i="7"/>
  <c r="DN88" i="7"/>
  <c r="DM88" i="7"/>
  <c r="DL88" i="7"/>
  <c r="DN87" i="7"/>
  <c r="DM87" i="7"/>
  <c r="DL87" i="7"/>
  <c r="DN86" i="7"/>
  <c r="DM86" i="7"/>
  <c r="DL86" i="7"/>
  <c r="DN85" i="7"/>
  <c r="DM85" i="7"/>
  <c r="DL85" i="7"/>
  <c r="DN84" i="7"/>
  <c r="DM84" i="7"/>
  <c r="DL84" i="7"/>
  <c r="DN83" i="7"/>
  <c r="DM83" i="7"/>
  <c r="DL83" i="7"/>
  <c r="DN82" i="7"/>
  <c r="DM82" i="7"/>
  <c r="DL82" i="7"/>
  <c r="DN79" i="7"/>
  <c r="DM79" i="7"/>
  <c r="DL79" i="7"/>
  <c r="DN78" i="7"/>
  <c r="DM78" i="7"/>
  <c r="DL78" i="7"/>
  <c r="DN77" i="7"/>
  <c r="DM77" i="7"/>
  <c r="DL77" i="7"/>
  <c r="DN76" i="7"/>
  <c r="DM76" i="7"/>
  <c r="DL76" i="7"/>
  <c r="DN75" i="7"/>
  <c r="DM75" i="7"/>
  <c r="DL75" i="7"/>
  <c r="DN74" i="7"/>
  <c r="DM74" i="7"/>
  <c r="DL74" i="7"/>
  <c r="DN73" i="7"/>
  <c r="DM73" i="7"/>
  <c r="DL73" i="7"/>
  <c r="DN72" i="7"/>
  <c r="DM72" i="7"/>
  <c r="DL72" i="7"/>
  <c r="DN69" i="7"/>
  <c r="DM69" i="7"/>
  <c r="DL69" i="7"/>
  <c r="DN68" i="7"/>
  <c r="DM68" i="7"/>
  <c r="DL68" i="7"/>
  <c r="DN67" i="7"/>
  <c r="DM67" i="7"/>
  <c r="DL67" i="7"/>
  <c r="DN66" i="7"/>
  <c r="DM66" i="7"/>
  <c r="DL66" i="7"/>
  <c r="DN65" i="7"/>
  <c r="DM65" i="7"/>
  <c r="DL65" i="7"/>
  <c r="DN64" i="7"/>
  <c r="DM64" i="7"/>
  <c r="DL64" i="7"/>
  <c r="DN63" i="7"/>
  <c r="DM63" i="7"/>
  <c r="DL63" i="7"/>
  <c r="DN62" i="7"/>
  <c r="DM62" i="7"/>
  <c r="DL62" i="7"/>
  <c r="DN59" i="7"/>
  <c r="DM59" i="7"/>
  <c r="DL59" i="7"/>
  <c r="DN58" i="7"/>
  <c r="DM58" i="7"/>
  <c r="DL58" i="7"/>
  <c r="DN57" i="7"/>
  <c r="DM57" i="7"/>
  <c r="DL57" i="7"/>
  <c r="DN56" i="7"/>
  <c r="DM56" i="7"/>
  <c r="DL56" i="7"/>
  <c r="DN55" i="7"/>
  <c r="DM55" i="7"/>
  <c r="DL55" i="7"/>
  <c r="DN54" i="7"/>
  <c r="DM54" i="7"/>
  <c r="DL54" i="7"/>
  <c r="DN53" i="7"/>
  <c r="DM53" i="7"/>
  <c r="DL53" i="7"/>
  <c r="DN50" i="7"/>
  <c r="DM50" i="7"/>
  <c r="DL50" i="7"/>
  <c r="DN49" i="7"/>
  <c r="DM49" i="7"/>
  <c r="DL49" i="7"/>
  <c r="DN48" i="7"/>
  <c r="DM48" i="7"/>
  <c r="DL48" i="7"/>
  <c r="DN47" i="7"/>
  <c r="DM47" i="7"/>
  <c r="DL47" i="7"/>
  <c r="DN46" i="7"/>
  <c r="DM46" i="7"/>
  <c r="DL46" i="7"/>
  <c r="DN45" i="7"/>
  <c r="DM45" i="7"/>
  <c r="DL45" i="7"/>
  <c r="DN44" i="7"/>
  <c r="DM44" i="7"/>
  <c r="DL44" i="7"/>
  <c r="DN40" i="7"/>
  <c r="DM40" i="7"/>
  <c r="DL40" i="7"/>
  <c r="DN39" i="7"/>
  <c r="DM39" i="7"/>
  <c r="DL39" i="7"/>
  <c r="DN38" i="7"/>
  <c r="DM38" i="7"/>
  <c r="DL38" i="7"/>
  <c r="DN37" i="7"/>
  <c r="DM37" i="7"/>
  <c r="DL37" i="7"/>
  <c r="DN36" i="7"/>
  <c r="DM36" i="7"/>
  <c r="DL36" i="7"/>
  <c r="DN35" i="7"/>
  <c r="DM35" i="7"/>
  <c r="DL35" i="7"/>
  <c r="DN34" i="7"/>
  <c r="DM34" i="7"/>
  <c r="DL34" i="7"/>
  <c r="DN31" i="7"/>
  <c r="DM31" i="7"/>
  <c r="DL31" i="7"/>
  <c r="DN30" i="7"/>
  <c r="DM30" i="7"/>
  <c r="DL30" i="7"/>
  <c r="DN29" i="7"/>
  <c r="DM29" i="7"/>
  <c r="DL29" i="7"/>
  <c r="DN28" i="7"/>
  <c r="DM28" i="7"/>
  <c r="DL28" i="7"/>
  <c r="DN27" i="7"/>
  <c r="DM27" i="7"/>
  <c r="DL27" i="7"/>
  <c r="DN26" i="7"/>
  <c r="DM26" i="7"/>
  <c r="DL26" i="7"/>
  <c r="DN25" i="7"/>
  <c r="DM25" i="7"/>
  <c r="DL25" i="7"/>
  <c r="DN24" i="7"/>
  <c r="DM24" i="7"/>
  <c r="DL24" i="7"/>
  <c r="DN23" i="7"/>
  <c r="DM23" i="7"/>
  <c r="DL23" i="7"/>
  <c r="DN20" i="7"/>
  <c r="DM20" i="7"/>
  <c r="DL20" i="7"/>
  <c r="DN19" i="7"/>
  <c r="DM19" i="7"/>
  <c r="DL19" i="7"/>
  <c r="DN18" i="7"/>
  <c r="DM18" i="7"/>
  <c r="DL18" i="7"/>
  <c r="DN17" i="7"/>
  <c r="DM17" i="7"/>
  <c r="DL17" i="7"/>
  <c r="DN16" i="7"/>
  <c r="DM16" i="7"/>
  <c r="DL16" i="7"/>
  <c r="DN15" i="7"/>
  <c r="DM15" i="7"/>
  <c r="DL15" i="7"/>
  <c r="DN14" i="7"/>
  <c r="DM14" i="7"/>
  <c r="DL14" i="7"/>
  <c r="DN13" i="7"/>
  <c r="DM13" i="7"/>
  <c r="DL13" i="7"/>
  <c r="DN10" i="7"/>
  <c r="DM10" i="7"/>
  <c r="DL10" i="7"/>
  <c r="DN9" i="7"/>
  <c r="DM9" i="7"/>
  <c r="DL9" i="7"/>
  <c r="DN8" i="7"/>
  <c r="DM8" i="7"/>
  <c r="DL8" i="7"/>
  <c r="DN7" i="7"/>
  <c r="DM7" i="7"/>
  <c r="DL7" i="7"/>
  <c r="DN6" i="7"/>
  <c r="DM6" i="7"/>
  <c r="DL6" i="7"/>
  <c r="DN5" i="7"/>
  <c r="DM5" i="7"/>
  <c r="DL5" i="7"/>
  <c r="DN4" i="7"/>
  <c r="DM4" i="7"/>
  <c r="DL4" i="7"/>
  <c r="DN3" i="7"/>
  <c r="DM3" i="7"/>
  <c r="DL3" i="7"/>
  <c r="DN2" i="7"/>
  <c r="CI4" i="6" s="1"/>
  <c r="DM2" i="7"/>
  <c r="CI3" i="6" s="1"/>
  <c r="DL2" i="7"/>
  <c r="CI2" i="6" s="1"/>
  <c r="DK181" i="7"/>
  <c r="DJ181" i="7"/>
  <c r="DI181" i="7"/>
  <c r="DK180" i="7"/>
  <c r="DJ180" i="7"/>
  <c r="DI180" i="7"/>
  <c r="DK179" i="7"/>
  <c r="DJ179" i="7"/>
  <c r="DI179" i="7"/>
  <c r="DK178" i="7"/>
  <c r="DJ178" i="7"/>
  <c r="DI178" i="7"/>
  <c r="DK177" i="7"/>
  <c r="DJ177" i="7"/>
  <c r="DI177" i="7"/>
  <c r="DK176" i="7"/>
  <c r="DJ176" i="7"/>
  <c r="DI176" i="7"/>
  <c r="DK175" i="7"/>
  <c r="DJ175" i="7"/>
  <c r="DI175" i="7"/>
  <c r="DK174" i="7"/>
  <c r="DJ174" i="7"/>
  <c r="DI174" i="7"/>
  <c r="DK173" i="7"/>
  <c r="DJ173" i="7"/>
  <c r="DI173" i="7"/>
  <c r="DK170" i="7"/>
  <c r="DJ170" i="7"/>
  <c r="DI170" i="7"/>
  <c r="DK169" i="7"/>
  <c r="DJ169" i="7"/>
  <c r="DI169" i="7"/>
  <c r="DK168" i="7"/>
  <c r="DJ168" i="7"/>
  <c r="DI168" i="7"/>
  <c r="DK167" i="7"/>
  <c r="DJ167" i="7"/>
  <c r="DI167" i="7"/>
  <c r="DK166" i="7"/>
  <c r="DJ166" i="7"/>
  <c r="DI166" i="7"/>
  <c r="DK165" i="7"/>
  <c r="DJ165" i="7"/>
  <c r="DI165" i="7"/>
  <c r="DK164" i="7"/>
  <c r="DJ164" i="7"/>
  <c r="DI164" i="7"/>
  <c r="DK161" i="7"/>
  <c r="DJ161" i="7"/>
  <c r="DI161" i="7"/>
  <c r="DK160" i="7"/>
  <c r="DJ160" i="7"/>
  <c r="DI160" i="7"/>
  <c r="DK159" i="7"/>
  <c r="DJ159" i="7"/>
  <c r="DI159" i="7"/>
  <c r="DK158" i="7"/>
  <c r="DJ158" i="7"/>
  <c r="DI158" i="7"/>
  <c r="DK157" i="7"/>
  <c r="DJ157" i="7"/>
  <c r="DI157" i="7"/>
  <c r="DK156" i="7"/>
  <c r="DJ156" i="7"/>
  <c r="DI156" i="7"/>
  <c r="DK155" i="7"/>
  <c r="DJ155" i="7"/>
  <c r="DI155" i="7"/>
  <c r="DK154" i="7"/>
  <c r="DJ154" i="7"/>
  <c r="DI154" i="7"/>
  <c r="DK150" i="7"/>
  <c r="DJ150" i="7"/>
  <c r="DI150" i="7"/>
  <c r="DK149" i="7"/>
  <c r="DJ149" i="7"/>
  <c r="DI149" i="7"/>
  <c r="DK148" i="7"/>
  <c r="DJ148" i="7"/>
  <c r="DI148" i="7"/>
  <c r="DK147" i="7"/>
  <c r="DJ147" i="7"/>
  <c r="DI147" i="7"/>
  <c r="DK146" i="7"/>
  <c r="DJ146" i="7"/>
  <c r="DI146" i="7"/>
  <c r="DK145" i="7"/>
  <c r="DJ145" i="7"/>
  <c r="DI145" i="7"/>
  <c r="DK144" i="7"/>
  <c r="DJ144" i="7"/>
  <c r="DI144" i="7"/>
  <c r="DK141" i="7"/>
  <c r="DJ141" i="7"/>
  <c r="DI141" i="7"/>
  <c r="DK140" i="7"/>
  <c r="DJ140" i="7"/>
  <c r="DI140" i="7"/>
  <c r="DK139" i="7"/>
  <c r="DJ139" i="7"/>
  <c r="DI139" i="7"/>
  <c r="DK138" i="7"/>
  <c r="DJ138" i="7"/>
  <c r="DI138" i="7"/>
  <c r="DK137" i="7"/>
  <c r="DJ137" i="7"/>
  <c r="DI137" i="7"/>
  <c r="DK136" i="7"/>
  <c r="DJ136" i="7"/>
  <c r="DI136" i="7"/>
  <c r="DK135" i="7"/>
  <c r="DJ135" i="7"/>
  <c r="DI135" i="7"/>
  <c r="DK134" i="7"/>
  <c r="DJ134" i="7"/>
  <c r="DI134" i="7"/>
  <c r="DK131" i="7"/>
  <c r="DJ131" i="7"/>
  <c r="DI131" i="7"/>
  <c r="DK130" i="7"/>
  <c r="DJ130" i="7"/>
  <c r="DI130" i="7"/>
  <c r="DK129" i="7"/>
  <c r="DJ129" i="7"/>
  <c r="DI129" i="7"/>
  <c r="DK128" i="7"/>
  <c r="DJ128" i="7"/>
  <c r="DI128" i="7"/>
  <c r="DK127" i="7"/>
  <c r="DJ127" i="7"/>
  <c r="DI127" i="7"/>
  <c r="DK126" i="7"/>
  <c r="DJ126" i="7"/>
  <c r="DI126" i="7"/>
  <c r="DK125" i="7"/>
  <c r="DJ125" i="7"/>
  <c r="DI125" i="7"/>
  <c r="DK124" i="7"/>
  <c r="DJ124" i="7"/>
  <c r="DI124" i="7"/>
  <c r="DK121" i="7"/>
  <c r="DJ121" i="7"/>
  <c r="DI121" i="7"/>
  <c r="DK120" i="7"/>
  <c r="DJ120" i="7"/>
  <c r="DI120" i="7"/>
  <c r="DK119" i="7"/>
  <c r="DJ119" i="7"/>
  <c r="DI119" i="7"/>
  <c r="DK118" i="7"/>
  <c r="DJ118" i="7"/>
  <c r="DI118" i="7"/>
  <c r="DK117" i="7"/>
  <c r="DJ117" i="7"/>
  <c r="DI117" i="7"/>
  <c r="DK116" i="7"/>
  <c r="DJ116" i="7"/>
  <c r="DI116" i="7"/>
  <c r="DK115" i="7"/>
  <c r="DJ115" i="7"/>
  <c r="DI115" i="7"/>
  <c r="DK112" i="7"/>
  <c r="DJ112" i="7"/>
  <c r="DI112" i="7"/>
  <c r="DK111" i="7"/>
  <c r="DJ111" i="7"/>
  <c r="DI111" i="7"/>
  <c r="DK110" i="7"/>
  <c r="DJ110" i="7"/>
  <c r="DI110" i="7"/>
  <c r="DK109" i="7"/>
  <c r="DJ109" i="7"/>
  <c r="DI109" i="7"/>
  <c r="DK108" i="7"/>
  <c r="DJ108" i="7"/>
  <c r="DI108" i="7"/>
  <c r="DK107" i="7"/>
  <c r="DJ107" i="7"/>
  <c r="DI107" i="7"/>
  <c r="DK106" i="7"/>
  <c r="DJ106" i="7"/>
  <c r="DI106" i="7"/>
  <c r="DK105" i="7"/>
  <c r="DJ105" i="7"/>
  <c r="DI105" i="7"/>
  <c r="DK104" i="7"/>
  <c r="DJ104" i="7"/>
  <c r="DI104" i="7"/>
  <c r="DK103" i="7"/>
  <c r="DJ103" i="7"/>
  <c r="DI103" i="7"/>
  <c r="DK100" i="7"/>
  <c r="DJ100" i="7"/>
  <c r="DI100" i="7"/>
  <c r="DK99" i="7"/>
  <c r="DJ99" i="7"/>
  <c r="DI99" i="7"/>
  <c r="DK98" i="7"/>
  <c r="DJ98" i="7"/>
  <c r="DI98" i="7"/>
  <c r="DK97" i="7"/>
  <c r="DJ97" i="7"/>
  <c r="DI97" i="7"/>
  <c r="DK96" i="7"/>
  <c r="DJ96" i="7"/>
  <c r="DI96" i="7"/>
  <c r="DK95" i="7"/>
  <c r="DJ95" i="7"/>
  <c r="DI95" i="7"/>
  <c r="DK94" i="7"/>
  <c r="DJ94" i="7"/>
  <c r="DI94" i="7"/>
  <c r="DK93" i="7"/>
  <c r="DJ93" i="7"/>
  <c r="DI93" i="7"/>
  <c r="DK92" i="7"/>
  <c r="DJ92" i="7"/>
  <c r="DI92" i="7"/>
  <c r="DK88" i="7"/>
  <c r="DJ88" i="7"/>
  <c r="DI88" i="7"/>
  <c r="DK87" i="7"/>
  <c r="DJ87" i="7"/>
  <c r="DI87" i="7"/>
  <c r="DK86" i="7"/>
  <c r="DJ86" i="7"/>
  <c r="DI86" i="7"/>
  <c r="DK85" i="7"/>
  <c r="DJ85" i="7"/>
  <c r="DI85" i="7"/>
  <c r="DK84" i="7"/>
  <c r="DJ84" i="7"/>
  <c r="DI84" i="7"/>
  <c r="DK83" i="7"/>
  <c r="DJ83" i="7"/>
  <c r="DI83" i="7"/>
  <c r="DK82" i="7"/>
  <c r="DJ82" i="7"/>
  <c r="DI82" i="7"/>
  <c r="DK79" i="7"/>
  <c r="DJ79" i="7"/>
  <c r="DI79" i="7"/>
  <c r="DK78" i="7"/>
  <c r="DJ78" i="7"/>
  <c r="DI78" i="7"/>
  <c r="DK77" i="7"/>
  <c r="DJ77" i="7"/>
  <c r="DI77" i="7"/>
  <c r="DK76" i="7"/>
  <c r="DJ76" i="7"/>
  <c r="DI76" i="7"/>
  <c r="DK75" i="7"/>
  <c r="DJ75" i="7"/>
  <c r="DI75" i="7"/>
  <c r="DK74" i="7"/>
  <c r="DJ74" i="7"/>
  <c r="DI74" i="7"/>
  <c r="DK73" i="7"/>
  <c r="DJ73" i="7"/>
  <c r="DI73" i="7"/>
  <c r="DK72" i="7"/>
  <c r="DJ72" i="7"/>
  <c r="DI72" i="7"/>
  <c r="DK69" i="7"/>
  <c r="DJ69" i="7"/>
  <c r="DI69" i="7"/>
  <c r="DK68" i="7"/>
  <c r="DJ68" i="7"/>
  <c r="DI68" i="7"/>
  <c r="DK67" i="7"/>
  <c r="DJ67" i="7"/>
  <c r="DI67" i="7"/>
  <c r="DK66" i="7"/>
  <c r="DJ66" i="7"/>
  <c r="DI66" i="7"/>
  <c r="DK65" i="7"/>
  <c r="DJ65" i="7"/>
  <c r="DI65" i="7"/>
  <c r="DK64" i="7"/>
  <c r="DJ64" i="7"/>
  <c r="DI64" i="7"/>
  <c r="DK63" i="7"/>
  <c r="DJ63" i="7"/>
  <c r="DI63" i="7"/>
  <c r="DK62" i="7"/>
  <c r="DJ62" i="7"/>
  <c r="DI62" i="7"/>
  <c r="DK59" i="7"/>
  <c r="DJ59" i="7"/>
  <c r="DI59" i="7"/>
  <c r="DK58" i="7"/>
  <c r="DJ58" i="7"/>
  <c r="DI58" i="7"/>
  <c r="DK57" i="7"/>
  <c r="DJ57" i="7"/>
  <c r="DI57" i="7"/>
  <c r="DK56" i="7"/>
  <c r="DJ56" i="7"/>
  <c r="DI56" i="7"/>
  <c r="DK55" i="7"/>
  <c r="DJ55" i="7"/>
  <c r="DI55" i="7"/>
  <c r="DK54" i="7"/>
  <c r="DJ54" i="7"/>
  <c r="DI54" i="7"/>
  <c r="DK53" i="7"/>
  <c r="DJ53" i="7"/>
  <c r="DI53" i="7"/>
  <c r="DK50" i="7"/>
  <c r="DJ50" i="7"/>
  <c r="DI50" i="7"/>
  <c r="DK49" i="7"/>
  <c r="DJ49" i="7"/>
  <c r="DI49" i="7"/>
  <c r="DK48" i="7"/>
  <c r="DJ48" i="7"/>
  <c r="DI48" i="7"/>
  <c r="DK47" i="7"/>
  <c r="DJ47" i="7"/>
  <c r="DI47" i="7"/>
  <c r="DK46" i="7"/>
  <c r="DJ46" i="7"/>
  <c r="DI46" i="7"/>
  <c r="DK45" i="7"/>
  <c r="DJ45" i="7"/>
  <c r="DI45" i="7"/>
  <c r="DK44" i="7"/>
  <c r="DJ44" i="7"/>
  <c r="DI44" i="7"/>
  <c r="DK40" i="7"/>
  <c r="DJ40" i="7"/>
  <c r="DI40" i="7"/>
  <c r="DK39" i="7"/>
  <c r="DJ39" i="7"/>
  <c r="DI39" i="7"/>
  <c r="DK38" i="7"/>
  <c r="DJ38" i="7"/>
  <c r="DI38" i="7"/>
  <c r="DK37" i="7"/>
  <c r="DJ37" i="7"/>
  <c r="DI37" i="7"/>
  <c r="DK36" i="7"/>
  <c r="DJ36" i="7"/>
  <c r="DI36" i="7"/>
  <c r="DK35" i="7"/>
  <c r="DJ35" i="7"/>
  <c r="DI35" i="7"/>
  <c r="DK34" i="7"/>
  <c r="DJ34" i="7"/>
  <c r="DI34" i="7"/>
  <c r="DK30" i="7"/>
  <c r="DJ30" i="7"/>
  <c r="DI30" i="7"/>
  <c r="DK29" i="7"/>
  <c r="DJ29" i="7"/>
  <c r="DI29" i="7"/>
  <c r="DK28" i="7"/>
  <c r="DJ28" i="7"/>
  <c r="DI28" i="7"/>
  <c r="DK27" i="7"/>
  <c r="DJ27" i="7"/>
  <c r="DI27" i="7"/>
  <c r="DK26" i="7"/>
  <c r="DJ26" i="7"/>
  <c r="DI26" i="7"/>
  <c r="DK25" i="7"/>
  <c r="DJ25" i="7"/>
  <c r="DI25" i="7"/>
  <c r="DK24" i="7"/>
  <c r="DJ24" i="7"/>
  <c r="DI24" i="7"/>
  <c r="DK23" i="7"/>
  <c r="DJ23" i="7"/>
  <c r="DI23" i="7"/>
  <c r="DK20" i="7"/>
  <c r="DJ20" i="7"/>
  <c r="DI20" i="7"/>
  <c r="DK19" i="7"/>
  <c r="DJ19" i="7"/>
  <c r="DI19" i="7"/>
  <c r="DK18" i="7"/>
  <c r="DJ18" i="7"/>
  <c r="DI18" i="7"/>
  <c r="DK17" i="7"/>
  <c r="DJ17" i="7"/>
  <c r="DI17" i="7"/>
  <c r="DK16" i="7"/>
  <c r="DJ16" i="7"/>
  <c r="DI16" i="7"/>
  <c r="DK15" i="7"/>
  <c r="DJ15" i="7"/>
  <c r="DI15" i="7"/>
  <c r="DK14" i="7"/>
  <c r="DJ14" i="7"/>
  <c r="DI14" i="7"/>
  <c r="DK13" i="7"/>
  <c r="DJ13" i="7"/>
  <c r="DI13" i="7"/>
  <c r="DK10" i="7"/>
  <c r="DJ10" i="7"/>
  <c r="DI10" i="7"/>
  <c r="DK9" i="7"/>
  <c r="DJ9" i="7"/>
  <c r="DI9" i="7"/>
  <c r="DK8" i="7"/>
  <c r="DJ8" i="7"/>
  <c r="DI8" i="7"/>
  <c r="DK7" i="7"/>
  <c r="DJ7" i="7"/>
  <c r="DI7" i="7"/>
  <c r="DK6" i="7"/>
  <c r="DJ6" i="7"/>
  <c r="DI6" i="7"/>
  <c r="DK5" i="7"/>
  <c r="DJ5" i="7"/>
  <c r="DI5" i="7"/>
  <c r="CF2" i="6" s="1"/>
  <c r="DK4" i="7"/>
  <c r="DJ4" i="7"/>
  <c r="DI4" i="7"/>
  <c r="DK3" i="7"/>
  <c r="CF4" i="6" s="1"/>
  <c r="DJ3" i="7"/>
  <c r="DI3" i="7"/>
  <c r="DK2" i="7"/>
  <c r="DJ2" i="7"/>
  <c r="CF3" i="6" s="1"/>
  <c r="DI2" i="7"/>
  <c r="DH181" i="7"/>
  <c r="DG181" i="7"/>
  <c r="DF181" i="7"/>
  <c r="DH180" i="7"/>
  <c r="DG180" i="7"/>
  <c r="DF180" i="7"/>
  <c r="DH179" i="7"/>
  <c r="DG179" i="7"/>
  <c r="DF179" i="7"/>
  <c r="DH178" i="7"/>
  <c r="DG178" i="7"/>
  <c r="DF178" i="7"/>
  <c r="DH177" i="7"/>
  <c r="DG177" i="7"/>
  <c r="DF177" i="7"/>
  <c r="DH176" i="7"/>
  <c r="DG176" i="7"/>
  <c r="DF176" i="7"/>
  <c r="DH175" i="7"/>
  <c r="DG175" i="7"/>
  <c r="DF175" i="7"/>
  <c r="DH174" i="7"/>
  <c r="DG174" i="7"/>
  <c r="DF174" i="7"/>
  <c r="DH173" i="7"/>
  <c r="DG173" i="7"/>
  <c r="DF173" i="7"/>
  <c r="DH170" i="7"/>
  <c r="DG170" i="7"/>
  <c r="DF170" i="7"/>
  <c r="DH169" i="7"/>
  <c r="DG169" i="7"/>
  <c r="DF169" i="7"/>
  <c r="DH168" i="7"/>
  <c r="DG168" i="7"/>
  <c r="DF168" i="7"/>
  <c r="DH167" i="7"/>
  <c r="DG167" i="7"/>
  <c r="DF167" i="7"/>
  <c r="DH166" i="7"/>
  <c r="DG166" i="7"/>
  <c r="DF166" i="7"/>
  <c r="DH165" i="7"/>
  <c r="DG165" i="7"/>
  <c r="DF165" i="7"/>
  <c r="DH164" i="7"/>
  <c r="DG164" i="7"/>
  <c r="DF164" i="7"/>
  <c r="DH161" i="7"/>
  <c r="DG161" i="7"/>
  <c r="DF161" i="7"/>
  <c r="DH160" i="7"/>
  <c r="DG160" i="7"/>
  <c r="DF160" i="7"/>
  <c r="DH159" i="7"/>
  <c r="DG159" i="7"/>
  <c r="DF159" i="7"/>
  <c r="DH158" i="7"/>
  <c r="DG158" i="7"/>
  <c r="DF158" i="7"/>
  <c r="DH157" i="7"/>
  <c r="DG157" i="7"/>
  <c r="DF157" i="7"/>
  <c r="DH156" i="7"/>
  <c r="DG156" i="7"/>
  <c r="DF156" i="7"/>
  <c r="DH155" i="7"/>
  <c r="DG155" i="7"/>
  <c r="DF155" i="7"/>
  <c r="DH154" i="7"/>
  <c r="DG154" i="7"/>
  <c r="DF154" i="7"/>
  <c r="DH150" i="7"/>
  <c r="DG150" i="7"/>
  <c r="DF150" i="7"/>
  <c r="DH149" i="7"/>
  <c r="DG149" i="7"/>
  <c r="DF149" i="7"/>
  <c r="DH148" i="7"/>
  <c r="DG148" i="7"/>
  <c r="DF148" i="7"/>
  <c r="DH147" i="7"/>
  <c r="DG147" i="7"/>
  <c r="DF147" i="7"/>
  <c r="DH146" i="7"/>
  <c r="DG146" i="7"/>
  <c r="DF146" i="7"/>
  <c r="DH145" i="7"/>
  <c r="DG145" i="7"/>
  <c r="DF145" i="7"/>
  <c r="DH144" i="7"/>
  <c r="DG144" i="7"/>
  <c r="DF144" i="7"/>
  <c r="DH141" i="7"/>
  <c r="DG141" i="7"/>
  <c r="DF141" i="7"/>
  <c r="DH140" i="7"/>
  <c r="DG140" i="7"/>
  <c r="DF140" i="7"/>
  <c r="DH139" i="7"/>
  <c r="DG139" i="7"/>
  <c r="DF139" i="7"/>
  <c r="DH138" i="7"/>
  <c r="DG138" i="7"/>
  <c r="DF138" i="7"/>
  <c r="DH137" i="7"/>
  <c r="DG137" i="7"/>
  <c r="DF137" i="7"/>
  <c r="DH136" i="7"/>
  <c r="DG136" i="7"/>
  <c r="DF136" i="7"/>
  <c r="DH135" i="7"/>
  <c r="DG135" i="7"/>
  <c r="DF135" i="7"/>
  <c r="DH134" i="7"/>
  <c r="DG134" i="7"/>
  <c r="DF134" i="7"/>
  <c r="DH131" i="7"/>
  <c r="DG131" i="7"/>
  <c r="DF131" i="7"/>
  <c r="DH130" i="7"/>
  <c r="DG130" i="7"/>
  <c r="DF130" i="7"/>
  <c r="DH129" i="7"/>
  <c r="DG129" i="7"/>
  <c r="DF129" i="7"/>
  <c r="DH128" i="7"/>
  <c r="DG128" i="7"/>
  <c r="DF128" i="7"/>
  <c r="DH127" i="7"/>
  <c r="DG127" i="7"/>
  <c r="DF127" i="7"/>
  <c r="DH126" i="7"/>
  <c r="DG126" i="7"/>
  <c r="DF126" i="7"/>
  <c r="DH125" i="7"/>
  <c r="DG125" i="7"/>
  <c r="DF125" i="7"/>
  <c r="DH124" i="7"/>
  <c r="DG124" i="7"/>
  <c r="DF124" i="7"/>
  <c r="DH121" i="7"/>
  <c r="DG121" i="7"/>
  <c r="DF121" i="7"/>
  <c r="DH120" i="7"/>
  <c r="DG120" i="7"/>
  <c r="DF120" i="7"/>
  <c r="DH119" i="7"/>
  <c r="DG119" i="7"/>
  <c r="DF119" i="7"/>
  <c r="DH118" i="7"/>
  <c r="DG118" i="7"/>
  <c r="DF118" i="7"/>
  <c r="DH117" i="7"/>
  <c r="DG117" i="7"/>
  <c r="DF117" i="7"/>
  <c r="DH116" i="7"/>
  <c r="DG116" i="7"/>
  <c r="DF116" i="7"/>
  <c r="DH115" i="7"/>
  <c r="DG115" i="7"/>
  <c r="DF115" i="7"/>
  <c r="DH111" i="7"/>
  <c r="DG111" i="7"/>
  <c r="DF111" i="7"/>
  <c r="DH110" i="7"/>
  <c r="DG110" i="7"/>
  <c r="DF110" i="7"/>
  <c r="DH109" i="7"/>
  <c r="DG109" i="7"/>
  <c r="DF109" i="7"/>
  <c r="DH108" i="7"/>
  <c r="DG108" i="7"/>
  <c r="DF108" i="7"/>
  <c r="DH107" i="7"/>
  <c r="DG107" i="7"/>
  <c r="DF107" i="7"/>
  <c r="DH106" i="7"/>
  <c r="DG106" i="7"/>
  <c r="DF106" i="7"/>
  <c r="DH105" i="7"/>
  <c r="DG105" i="7"/>
  <c r="DF105" i="7"/>
  <c r="DH104" i="7"/>
  <c r="DG104" i="7"/>
  <c r="DF104" i="7"/>
  <c r="DH103" i="7"/>
  <c r="DG103" i="7"/>
  <c r="DF103" i="7"/>
  <c r="DH100" i="7"/>
  <c r="DG100" i="7"/>
  <c r="DF100" i="7"/>
  <c r="DH99" i="7"/>
  <c r="DG99" i="7"/>
  <c r="DF99" i="7"/>
  <c r="DH98" i="7"/>
  <c r="DG98" i="7"/>
  <c r="DF98" i="7"/>
  <c r="DH97" i="7"/>
  <c r="DG97" i="7"/>
  <c r="DF97" i="7"/>
  <c r="DH96" i="7"/>
  <c r="DG96" i="7"/>
  <c r="DF96" i="7"/>
  <c r="DH95" i="7"/>
  <c r="DG95" i="7"/>
  <c r="DF95" i="7"/>
  <c r="DH94" i="7"/>
  <c r="DG94" i="7"/>
  <c r="DF94" i="7"/>
  <c r="DH93" i="7"/>
  <c r="DG93" i="7"/>
  <c r="DF93" i="7"/>
  <c r="DH92" i="7"/>
  <c r="DG92" i="7"/>
  <c r="DF92" i="7"/>
  <c r="DH88" i="7"/>
  <c r="DG88" i="7"/>
  <c r="DF88" i="7"/>
  <c r="DH87" i="7"/>
  <c r="DG87" i="7"/>
  <c r="DF87" i="7"/>
  <c r="DH86" i="7"/>
  <c r="DG86" i="7"/>
  <c r="DF86" i="7"/>
  <c r="DH85" i="7"/>
  <c r="DG85" i="7"/>
  <c r="DF85" i="7"/>
  <c r="DH84" i="7"/>
  <c r="DG84" i="7"/>
  <c r="DF84" i="7"/>
  <c r="DH83" i="7"/>
  <c r="DG83" i="7"/>
  <c r="DF83" i="7"/>
  <c r="DH82" i="7"/>
  <c r="DG82" i="7"/>
  <c r="DF82" i="7"/>
  <c r="DH79" i="7"/>
  <c r="DG79" i="7"/>
  <c r="DF79" i="7"/>
  <c r="DH78" i="7"/>
  <c r="DG78" i="7"/>
  <c r="DF78" i="7"/>
  <c r="DH77" i="7"/>
  <c r="DG77" i="7"/>
  <c r="DF77" i="7"/>
  <c r="DH76" i="7"/>
  <c r="DG76" i="7"/>
  <c r="DF76" i="7"/>
  <c r="DH75" i="7"/>
  <c r="DG75" i="7"/>
  <c r="DF75" i="7"/>
  <c r="DH74" i="7"/>
  <c r="DG74" i="7"/>
  <c r="DF74" i="7"/>
  <c r="DH73" i="7"/>
  <c r="DG73" i="7"/>
  <c r="DF73" i="7"/>
  <c r="DH72" i="7"/>
  <c r="DG72" i="7"/>
  <c r="DF72" i="7"/>
  <c r="DH69" i="7"/>
  <c r="DG69" i="7"/>
  <c r="DF69" i="7"/>
  <c r="DH68" i="7"/>
  <c r="DG68" i="7"/>
  <c r="DF68" i="7"/>
  <c r="DH67" i="7"/>
  <c r="DG67" i="7"/>
  <c r="DF67" i="7"/>
  <c r="DH66" i="7"/>
  <c r="DG66" i="7"/>
  <c r="DF66" i="7"/>
  <c r="DH65" i="7"/>
  <c r="DG65" i="7"/>
  <c r="DF65" i="7"/>
  <c r="DH64" i="7"/>
  <c r="DG64" i="7"/>
  <c r="DF64" i="7"/>
  <c r="DH63" i="7"/>
  <c r="DG63" i="7"/>
  <c r="DF63" i="7"/>
  <c r="DH62" i="7"/>
  <c r="DG62" i="7"/>
  <c r="DF62" i="7"/>
  <c r="DH59" i="7"/>
  <c r="DG59" i="7"/>
  <c r="DF59" i="7"/>
  <c r="DH58" i="7"/>
  <c r="DG58" i="7"/>
  <c r="DF58" i="7"/>
  <c r="DH57" i="7"/>
  <c r="DG57" i="7"/>
  <c r="DF57" i="7"/>
  <c r="DH56" i="7"/>
  <c r="DG56" i="7"/>
  <c r="DF56" i="7"/>
  <c r="DH55" i="7"/>
  <c r="DG55" i="7"/>
  <c r="DF55" i="7"/>
  <c r="DH54" i="7"/>
  <c r="DG54" i="7"/>
  <c r="DF54" i="7"/>
  <c r="DH53" i="7"/>
  <c r="DG53" i="7"/>
  <c r="DF53" i="7"/>
  <c r="DH49" i="7"/>
  <c r="DG49" i="7"/>
  <c r="DF49" i="7"/>
  <c r="DH48" i="7"/>
  <c r="DG48" i="7"/>
  <c r="DF48" i="7"/>
  <c r="DH47" i="7"/>
  <c r="DG47" i="7"/>
  <c r="DF47" i="7"/>
  <c r="DH46" i="7"/>
  <c r="DG46" i="7"/>
  <c r="DF46" i="7"/>
  <c r="DH45" i="7"/>
  <c r="DG45" i="7"/>
  <c r="DF45" i="7"/>
  <c r="DH44" i="7"/>
  <c r="DG44" i="7"/>
  <c r="DF44" i="7"/>
  <c r="DH41" i="7"/>
  <c r="DG41" i="7"/>
  <c r="DF41" i="7"/>
  <c r="DH40" i="7"/>
  <c r="DG40" i="7"/>
  <c r="DF40" i="7"/>
  <c r="DH39" i="7"/>
  <c r="DG39" i="7"/>
  <c r="DF39" i="7"/>
  <c r="DH38" i="7"/>
  <c r="DG38" i="7"/>
  <c r="DF38" i="7"/>
  <c r="DH37" i="7"/>
  <c r="DG37" i="7"/>
  <c r="DF37" i="7"/>
  <c r="DH36" i="7"/>
  <c r="DG36" i="7"/>
  <c r="DF36" i="7"/>
  <c r="DH35" i="7"/>
  <c r="DG35" i="7"/>
  <c r="DF35" i="7"/>
  <c r="DH34" i="7"/>
  <c r="DG34" i="7"/>
  <c r="DF34" i="7"/>
  <c r="DH30" i="7"/>
  <c r="DG30" i="7"/>
  <c r="DF30" i="7"/>
  <c r="DH29" i="7"/>
  <c r="DG29" i="7"/>
  <c r="DF29" i="7"/>
  <c r="DH28" i="7"/>
  <c r="DG28" i="7"/>
  <c r="DF28" i="7"/>
  <c r="DH27" i="7"/>
  <c r="DG27" i="7"/>
  <c r="DF27" i="7"/>
  <c r="DH26" i="7"/>
  <c r="DG26" i="7"/>
  <c r="DF26" i="7"/>
  <c r="DH25" i="7"/>
  <c r="DG25" i="7"/>
  <c r="DF25" i="7"/>
  <c r="DH24" i="7"/>
  <c r="DG24" i="7"/>
  <c r="DF24" i="7"/>
  <c r="DH23" i="7"/>
  <c r="DG23" i="7"/>
  <c r="DF23" i="7"/>
  <c r="DH20" i="7"/>
  <c r="DG20" i="7"/>
  <c r="DF20" i="7"/>
  <c r="DH19" i="7"/>
  <c r="DG19" i="7"/>
  <c r="DF19" i="7"/>
  <c r="DH18" i="7"/>
  <c r="DG18" i="7"/>
  <c r="DF18" i="7"/>
  <c r="DH17" i="7"/>
  <c r="DG17" i="7"/>
  <c r="DF17" i="7"/>
  <c r="DH16" i="7"/>
  <c r="DG16" i="7"/>
  <c r="DF16" i="7"/>
  <c r="DH15" i="7"/>
  <c r="DG15" i="7"/>
  <c r="DF15" i="7"/>
  <c r="DH14" i="7"/>
  <c r="DG14" i="7"/>
  <c r="DF14" i="7"/>
  <c r="DH13" i="7"/>
  <c r="DG13" i="7"/>
  <c r="DF13" i="7"/>
  <c r="DH10" i="7"/>
  <c r="DG10" i="7"/>
  <c r="DF10" i="7"/>
  <c r="DH9" i="7"/>
  <c r="DG9" i="7"/>
  <c r="DF9" i="7"/>
  <c r="DH8" i="7"/>
  <c r="DG8" i="7"/>
  <c r="DF8" i="7"/>
  <c r="DH7" i="7"/>
  <c r="DG7" i="7"/>
  <c r="DF7" i="7"/>
  <c r="DH6" i="7"/>
  <c r="CC4" i="6" s="1"/>
  <c r="DG6" i="7"/>
  <c r="DF6" i="7"/>
  <c r="DH5" i="7"/>
  <c r="DG5" i="7"/>
  <c r="DF5" i="7"/>
  <c r="DH4" i="7"/>
  <c r="DG4" i="7"/>
  <c r="DF4" i="7"/>
  <c r="DH3" i="7"/>
  <c r="DG3" i="7"/>
  <c r="DF3" i="7"/>
  <c r="DH2" i="7"/>
  <c r="DG2" i="7"/>
  <c r="CC3" i="6" s="1"/>
  <c r="DF2" i="7"/>
  <c r="CC2" i="6" s="1"/>
  <c r="DE180" i="7"/>
  <c r="DD180" i="7"/>
  <c r="DC180" i="7"/>
  <c r="DE179" i="7"/>
  <c r="DD179" i="7"/>
  <c r="DC179" i="7"/>
  <c r="DE178" i="7"/>
  <c r="DD178" i="7"/>
  <c r="DC178" i="7"/>
  <c r="DE177" i="7"/>
  <c r="DD177" i="7"/>
  <c r="DC177" i="7"/>
  <c r="DE176" i="7"/>
  <c r="DD176" i="7"/>
  <c r="DC176" i="7"/>
  <c r="DE175" i="7"/>
  <c r="DD175" i="7"/>
  <c r="DC175" i="7"/>
  <c r="DE174" i="7"/>
  <c r="DD174" i="7"/>
  <c r="DC174" i="7"/>
  <c r="DE173" i="7"/>
  <c r="DD173" i="7"/>
  <c r="DC173" i="7"/>
  <c r="DE170" i="7"/>
  <c r="DD170" i="7"/>
  <c r="DC170" i="7"/>
  <c r="DE169" i="7"/>
  <c r="DD169" i="7"/>
  <c r="DC169" i="7"/>
  <c r="DE168" i="7"/>
  <c r="DD168" i="7"/>
  <c r="DC168" i="7"/>
  <c r="DE167" i="7"/>
  <c r="DD167" i="7"/>
  <c r="DC167" i="7"/>
  <c r="DE166" i="7"/>
  <c r="DD166" i="7"/>
  <c r="DC166" i="7"/>
  <c r="DE165" i="7"/>
  <c r="DD165" i="7"/>
  <c r="DC165" i="7"/>
  <c r="DE164" i="7"/>
  <c r="DD164" i="7"/>
  <c r="DC164" i="7"/>
  <c r="DE160" i="7"/>
  <c r="DD160" i="7"/>
  <c r="DC160" i="7"/>
  <c r="DE159" i="7"/>
  <c r="DD159" i="7"/>
  <c r="DC159" i="7"/>
  <c r="DE158" i="7"/>
  <c r="DD158" i="7"/>
  <c r="DC158" i="7"/>
  <c r="DE157" i="7"/>
  <c r="DD157" i="7"/>
  <c r="DC157" i="7"/>
  <c r="DE156" i="7"/>
  <c r="DD156" i="7"/>
  <c r="DC156" i="7"/>
  <c r="DE155" i="7"/>
  <c r="DD155" i="7"/>
  <c r="DC155" i="7"/>
  <c r="DE154" i="7"/>
  <c r="DD154" i="7"/>
  <c r="DC154" i="7"/>
  <c r="DE151" i="7"/>
  <c r="DD151" i="7"/>
  <c r="DC151" i="7"/>
  <c r="DE150" i="7"/>
  <c r="DD150" i="7"/>
  <c r="DC150" i="7"/>
  <c r="DE149" i="7"/>
  <c r="DD149" i="7"/>
  <c r="DC149" i="7"/>
  <c r="DE148" i="7"/>
  <c r="DD148" i="7"/>
  <c r="DC148" i="7"/>
  <c r="DE147" i="7"/>
  <c r="DD147" i="7"/>
  <c r="DC147" i="7"/>
  <c r="DE146" i="7"/>
  <c r="DD146" i="7"/>
  <c r="DC146" i="7"/>
  <c r="DE145" i="7"/>
  <c r="DD145" i="7"/>
  <c r="DC145" i="7"/>
  <c r="DE144" i="7"/>
  <c r="DD144" i="7"/>
  <c r="DC144" i="7"/>
  <c r="DE141" i="7"/>
  <c r="DD141" i="7"/>
  <c r="DC141" i="7"/>
  <c r="DE140" i="7"/>
  <c r="DD140" i="7"/>
  <c r="DC140" i="7"/>
  <c r="DE139" i="7"/>
  <c r="DD139" i="7"/>
  <c r="DC139" i="7"/>
  <c r="DE138" i="7"/>
  <c r="DD138" i="7"/>
  <c r="DC138" i="7"/>
  <c r="DE137" i="7"/>
  <c r="DD137" i="7"/>
  <c r="DC137" i="7"/>
  <c r="DE136" i="7"/>
  <c r="DD136" i="7"/>
  <c r="DC136" i="7"/>
  <c r="DE135" i="7"/>
  <c r="DD135" i="7"/>
  <c r="DC135" i="7"/>
  <c r="DE134" i="7"/>
  <c r="DD134" i="7"/>
  <c r="DC134" i="7"/>
  <c r="DE131" i="7"/>
  <c r="DD131" i="7"/>
  <c r="DC131" i="7"/>
  <c r="DE130" i="7"/>
  <c r="DD130" i="7"/>
  <c r="DC130" i="7"/>
  <c r="DE129" i="7"/>
  <c r="DD129" i="7"/>
  <c r="DC129" i="7"/>
  <c r="DE128" i="7"/>
  <c r="DD128" i="7"/>
  <c r="DC128" i="7"/>
  <c r="DE127" i="7"/>
  <c r="DD127" i="7"/>
  <c r="DC127" i="7"/>
  <c r="DE126" i="7"/>
  <c r="DD126" i="7"/>
  <c r="DC126" i="7"/>
  <c r="DE125" i="7"/>
  <c r="DD125" i="7"/>
  <c r="DC125" i="7"/>
  <c r="DE124" i="7"/>
  <c r="DD124" i="7"/>
  <c r="DC124" i="7"/>
  <c r="DE121" i="7"/>
  <c r="DD121" i="7"/>
  <c r="DC121" i="7"/>
  <c r="DE120" i="7"/>
  <c r="DD120" i="7"/>
  <c r="DC120" i="7"/>
  <c r="DE119" i="7"/>
  <c r="DD119" i="7"/>
  <c r="DC119" i="7"/>
  <c r="DE118" i="7"/>
  <c r="DD118" i="7"/>
  <c r="DC118" i="7"/>
  <c r="DE117" i="7"/>
  <c r="DD117" i="7"/>
  <c r="DC117" i="7"/>
  <c r="DE116" i="7"/>
  <c r="DD116" i="7"/>
  <c r="DC116" i="7"/>
  <c r="DE115" i="7"/>
  <c r="DD115" i="7"/>
  <c r="DC115" i="7"/>
  <c r="DE111" i="7"/>
  <c r="DD111" i="7"/>
  <c r="DC111" i="7"/>
  <c r="DE110" i="7"/>
  <c r="DD110" i="7"/>
  <c r="DC110" i="7"/>
  <c r="DE109" i="7"/>
  <c r="DD109" i="7"/>
  <c r="DC109" i="7"/>
  <c r="DE108" i="7"/>
  <c r="DD108" i="7"/>
  <c r="DC108" i="7"/>
  <c r="DE107" i="7"/>
  <c r="DD107" i="7"/>
  <c r="DC107" i="7"/>
  <c r="DE106" i="7"/>
  <c r="DD106" i="7"/>
  <c r="DC106" i="7"/>
  <c r="DE105" i="7"/>
  <c r="DD105" i="7"/>
  <c r="DC105" i="7"/>
  <c r="DE104" i="7"/>
  <c r="DD104" i="7"/>
  <c r="DC104" i="7"/>
  <c r="DE103" i="7"/>
  <c r="DD103" i="7"/>
  <c r="DC103" i="7"/>
  <c r="DE99" i="7"/>
  <c r="DD99" i="7"/>
  <c r="DC99" i="7"/>
  <c r="DE98" i="7"/>
  <c r="DD98" i="7"/>
  <c r="DC98" i="7"/>
  <c r="DE97" i="7"/>
  <c r="DD97" i="7"/>
  <c r="DC97" i="7"/>
  <c r="DE96" i="7"/>
  <c r="DD96" i="7"/>
  <c r="DC96" i="7"/>
  <c r="DE95" i="7"/>
  <c r="DD95" i="7"/>
  <c r="DC95" i="7"/>
  <c r="DE94" i="7"/>
  <c r="DD94" i="7"/>
  <c r="DC94" i="7"/>
  <c r="DE93" i="7"/>
  <c r="DD93" i="7"/>
  <c r="DC93" i="7"/>
  <c r="DE92" i="7"/>
  <c r="DD92" i="7"/>
  <c r="DC92" i="7"/>
  <c r="DE89" i="7"/>
  <c r="DD89" i="7"/>
  <c r="DC89" i="7"/>
  <c r="DE88" i="7"/>
  <c r="DD88" i="7"/>
  <c r="DC88" i="7"/>
  <c r="DE87" i="7"/>
  <c r="DD87" i="7"/>
  <c r="DC87" i="7"/>
  <c r="DE86" i="7"/>
  <c r="DD86" i="7"/>
  <c r="DC86" i="7"/>
  <c r="DE85" i="7"/>
  <c r="DD85" i="7"/>
  <c r="DC85" i="7"/>
  <c r="DE84" i="7"/>
  <c r="DD84" i="7"/>
  <c r="DC84" i="7"/>
  <c r="DE83" i="7"/>
  <c r="DD83" i="7"/>
  <c r="DC83" i="7"/>
  <c r="DE82" i="7"/>
  <c r="DD82" i="7"/>
  <c r="DC82" i="7"/>
  <c r="DE79" i="7"/>
  <c r="DD79" i="7"/>
  <c r="DC79" i="7"/>
  <c r="DE78" i="7"/>
  <c r="DD78" i="7"/>
  <c r="DC78" i="7"/>
  <c r="DE77" i="7"/>
  <c r="DD77" i="7"/>
  <c r="DC77" i="7"/>
  <c r="DE76" i="7"/>
  <c r="DD76" i="7"/>
  <c r="DC76" i="7"/>
  <c r="DE75" i="7"/>
  <c r="DD75" i="7"/>
  <c r="DC75" i="7"/>
  <c r="DE74" i="7"/>
  <c r="DD74" i="7"/>
  <c r="DC74" i="7"/>
  <c r="DE73" i="7"/>
  <c r="DD73" i="7"/>
  <c r="DC73" i="7"/>
  <c r="DE72" i="7"/>
  <c r="DD72" i="7"/>
  <c r="DC72" i="7"/>
  <c r="DE69" i="7"/>
  <c r="DD69" i="7"/>
  <c r="DC69" i="7"/>
  <c r="DE68" i="7"/>
  <c r="DD68" i="7"/>
  <c r="DC68" i="7"/>
  <c r="DE67" i="7"/>
  <c r="DD67" i="7"/>
  <c r="DC67" i="7"/>
  <c r="DE66" i="7"/>
  <c r="DD66" i="7"/>
  <c r="DC66" i="7"/>
  <c r="DE65" i="7"/>
  <c r="DD65" i="7"/>
  <c r="DC65" i="7"/>
  <c r="DE64" i="7"/>
  <c r="DD64" i="7"/>
  <c r="DC64" i="7"/>
  <c r="DE63" i="7"/>
  <c r="DD63" i="7"/>
  <c r="DC63" i="7"/>
  <c r="DE62" i="7"/>
  <c r="DD62" i="7"/>
  <c r="DC62" i="7"/>
  <c r="DE59" i="7"/>
  <c r="DD59" i="7"/>
  <c r="DC59" i="7"/>
  <c r="DE58" i="7"/>
  <c r="DD58" i="7"/>
  <c r="DC58" i="7"/>
  <c r="DE57" i="7"/>
  <c r="DD57" i="7"/>
  <c r="DC57" i="7"/>
  <c r="DE56" i="7"/>
  <c r="DD56" i="7"/>
  <c r="DC56" i="7"/>
  <c r="DE55" i="7"/>
  <c r="DD55" i="7"/>
  <c r="DC55" i="7"/>
  <c r="DE54" i="7"/>
  <c r="DD54" i="7"/>
  <c r="DC54" i="7"/>
  <c r="DE53" i="7"/>
  <c r="DD53" i="7"/>
  <c r="DC53" i="7"/>
  <c r="DE50" i="7"/>
  <c r="DD50" i="7"/>
  <c r="DC50" i="7"/>
  <c r="DE49" i="7"/>
  <c r="DD49" i="7"/>
  <c r="DC49" i="7"/>
  <c r="DE48" i="7"/>
  <c r="DD48" i="7"/>
  <c r="DC48" i="7"/>
  <c r="DE47" i="7"/>
  <c r="DD47" i="7"/>
  <c r="DC47" i="7"/>
  <c r="DE46" i="7"/>
  <c r="DD46" i="7"/>
  <c r="DC46" i="7"/>
  <c r="DE45" i="7"/>
  <c r="DD45" i="7"/>
  <c r="DC45" i="7"/>
  <c r="DE44" i="7"/>
  <c r="DD44" i="7"/>
  <c r="DC44" i="7"/>
  <c r="DE40" i="7"/>
  <c r="DD40" i="7"/>
  <c r="DC40" i="7"/>
  <c r="DE39" i="7"/>
  <c r="DD39" i="7"/>
  <c r="DC39" i="7"/>
  <c r="DE38" i="7"/>
  <c r="DD38" i="7"/>
  <c r="DC38" i="7"/>
  <c r="DE37" i="7"/>
  <c r="DD37" i="7"/>
  <c r="DC37" i="7"/>
  <c r="DE36" i="7"/>
  <c r="DD36" i="7"/>
  <c r="DC36" i="7"/>
  <c r="DE35" i="7"/>
  <c r="DD35" i="7"/>
  <c r="DC35" i="7"/>
  <c r="DE34" i="7"/>
  <c r="DD34" i="7"/>
  <c r="DC34" i="7"/>
  <c r="DE30" i="7"/>
  <c r="DD30" i="7"/>
  <c r="DC30" i="7"/>
  <c r="DE29" i="7"/>
  <c r="DD29" i="7"/>
  <c r="DC29" i="7"/>
  <c r="DE28" i="7"/>
  <c r="DD28" i="7"/>
  <c r="DC28" i="7"/>
  <c r="DE27" i="7"/>
  <c r="DD27" i="7"/>
  <c r="DC27" i="7"/>
  <c r="DE26" i="7"/>
  <c r="DD26" i="7"/>
  <c r="DC26" i="7"/>
  <c r="DE25" i="7"/>
  <c r="DD25" i="7"/>
  <c r="DC25" i="7"/>
  <c r="DE24" i="7"/>
  <c r="DD24" i="7"/>
  <c r="DC24" i="7"/>
  <c r="DE23" i="7"/>
  <c r="DD23" i="7"/>
  <c r="DC23" i="7"/>
  <c r="DE20" i="7"/>
  <c r="DD20" i="7"/>
  <c r="DC20" i="7"/>
  <c r="DE19" i="7"/>
  <c r="DD19" i="7"/>
  <c r="DC19" i="7"/>
  <c r="DE18" i="7"/>
  <c r="DD18" i="7"/>
  <c r="DC18" i="7"/>
  <c r="DE17" i="7"/>
  <c r="DD17" i="7"/>
  <c r="DC17" i="7"/>
  <c r="DE16" i="7"/>
  <c r="DD16" i="7"/>
  <c r="DC16" i="7"/>
  <c r="DE15" i="7"/>
  <c r="DD15" i="7"/>
  <c r="DC15" i="7"/>
  <c r="DE14" i="7"/>
  <c r="BY4" i="6" s="1"/>
  <c r="DD14" i="7"/>
  <c r="DC14" i="7"/>
  <c r="DE13" i="7"/>
  <c r="DD13" i="7"/>
  <c r="DC13" i="7"/>
  <c r="DE10" i="7"/>
  <c r="DD10" i="7"/>
  <c r="DC10" i="7"/>
  <c r="DE9" i="7"/>
  <c r="DD9" i="7"/>
  <c r="DC9" i="7"/>
  <c r="DE8" i="7"/>
  <c r="DD8" i="7"/>
  <c r="DC8" i="7"/>
  <c r="DE7" i="7"/>
  <c r="DD7" i="7"/>
  <c r="DC7" i="7"/>
  <c r="DE6" i="7"/>
  <c r="DD6" i="7"/>
  <c r="DC6" i="7"/>
  <c r="DE5" i="7"/>
  <c r="DD5" i="7"/>
  <c r="DC5" i="7"/>
  <c r="DE4" i="7"/>
  <c r="DD4" i="7"/>
  <c r="DC4" i="7"/>
  <c r="DE3" i="7"/>
  <c r="DD3" i="7"/>
  <c r="DC3" i="7"/>
  <c r="DE2" i="7"/>
  <c r="BZ4" i="6" s="1"/>
  <c r="DD2" i="7"/>
  <c r="BZ3" i="6" s="1"/>
  <c r="DC2" i="7"/>
  <c r="BY2" i="6" s="1"/>
  <c r="BD180" i="7"/>
  <c r="AY180" i="7"/>
  <c r="BD179" i="7"/>
  <c r="AY179" i="7"/>
  <c r="BD178" i="7"/>
  <c r="AY178" i="7"/>
  <c r="BD177" i="7"/>
  <c r="AY177" i="7"/>
  <c r="BD176" i="7"/>
  <c r="AY176" i="7"/>
  <c r="BD175" i="7"/>
  <c r="AY175" i="7"/>
  <c r="BD174" i="7"/>
  <c r="AY174" i="7"/>
  <c r="BD173" i="7"/>
  <c r="AY173" i="7"/>
  <c r="BD170" i="7"/>
  <c r="AY170" i="7"/>
  <c r="BD169" i="7"/>
  <c r="AY169" i="7"/>
  <c r="BD168" i="7"/>
  <c r="AY168" i="7"/>
  <c r="BD167" i="7"/>
  <c r="AY167" i="7"/>
  <c r="BD166" i="7"/>
  <c r="AY166" i="7"/>
  <c r="BD165" i="7"/>
  <c r="AY165" i="7"/>
  <c r="BD164" i="7"/>
  <c r="AY164" i="7"/>
  <c r="BD161" i="7"/>
  <c r="AY161" i="7"/>
  <c r="BD160" i="7"/>
  <c r="AY160" i="7"/>
  <c r="BD159" i="7"/>
  <c r="AY159" i="7"/>
  <c r="BD158" i="7"/>
  <c r="AY158" i="7"/>
  <c r="BD157" i="7"/>
  <c r="AY157" i="7"/>
  <c r="BD156" i="7"/>
  <c r="AY156" i="7"/>
  <c r="BD155" i="7"/>
  <c r="AY155" i="7"/>
  <c r="BD154" i="7"/>
  <c r="AY154" i="7"/>
  <c r="BD150" i="7"/>
  <c r="AY150" i="7"/>
  <c r="BD149" i="7"/>
  <c r="AY149" i="7"/>
  <c r="BD148" i="7"/>
  <c r="AY148" i="7"/>
  <c r="BD147" i="7"/>
  <c r="AY147" i="7"/>
  <c r="BD146" i="7"/>
  <c r="AY146" i="7"/>
  <c r="BD145" i="7"/>
  <c r="AY145" i="7"/>
  <c r="BD144" i="7"/>
  <c r="AY144" i="7"/>
  <c r="BD141" i="7"/>
  <c r="AY141" i="7"/>
  <c r="BD140" i="7"/>
  <c r="AY140" i="7"/>
  <c r="BD139" i="7"/>
  <c r="AY139" i="7"/>
  <c r="BD138" i="7"/>
  <c r="AY138" i="7"/>
  <c r="BD137" i="7"/>
  <c r="AY137" i="7"/>
  <c r="BD136" i="7"/>
  <c r="AY136" i="7"/>
  <c r="BD135" i="7"/>
  <c r="AY135" i="7"/>
  <c r="BD134" i="7"/>
  <c r="AY134" i="7"/>
  <c r="BD131" i="7"/>
  <c r="AY131" i="7"/>
  <c r="BD130" i="7"/>
  <c r="AY130" i="7"/>
  <c r="BD129" i="7"/>
  <c r="AY129" i="7"/>
  <c r="BD128" i="7"/>
  <c r="AY128" i="7"/>
  <c r="BD127" i="7"/>
  <c r="AY127" i="7"/>
  <c r="BD126" i="7"/>
  <c r="AY126" i="7"/>
  <c r="BD125" i="7"/>
  <c r="AY125" i="7"/>
  <c r="BD124" i="7"/>
  <c r="AY124" i="7"/>
  <c r="BD121" i="7"/>
  <c r="AY121" i="7"/>
  <c r="BD120" i="7"/>
  <c r="AY120" i="7"/>
  <c r="BD119" i="7"/>
  <c r="AY119" i="7"/>
  <c r="BD118" i="7"/>
  <c r="AY118" i="7"/>
  <c r="BD117" i="7"/>
  <c r="AY117" i="7"/>
  <c r="BD116" i="7"/>
  <c r="AY116" i="7"/>
  <c r="BD115" i="7"/>
  <c r="AY115" i="7"/>
  <c r="BD111" i="7"/>
  <c r="AY111" i="7"/>
  <c r="BD110" i="7"/>
  <c r="AY110" i="7"/>
  <c r="BD109" i="7"/>
  <c r="AY109" i="7"/>
  <c r="BD108" i="7"/>
  <c r="AY108" i="7"/>
  <c r="BD107" i="7"/>
  <c r="AY107" i="7"/>
  <c r="BD106" i="7"/>
  <c r="AY106" i="7"/>
  <c r="BD105" i="7"/>
  <c r="AY105" i="7"/>
  <c r="BD104" i="7"/>
  <c r="AY104" i="7"/>
  <c r="BD103" i="7"/>
  <c r="AY103" i="7"/>
  <c r="BD99" i="7"/>
  <c r="AY99" i="7"/>
  <c r="BD98" i="7"/>
  <c r="AY98" i="7"/>
  <c r="BD97" i="7"/>
  <c r="AY97" i="7"/>
  <c r="BD96" i="7"/>
  <c r="AY96" i="7"/>
  <c r="BD95" i="7"/>
  <c r="AY95" i="7"/>
  <c r="BD94" i="7"/>
  <c r="AY94" i="7"/>
  <c r="BD93" i="7"/>
  <c r="AY93" i="7"/>
  <c r="BD92" i="7"/>
  <c r="AY92" i="7"/>
  <c r="BD88" i="7"/>
  <c r="AY88" i="7"/>
  <c r="BD87" i="7"/>
  <c r="AY87" i="7"/>
  <c r="BD86" i="7"/>
  <c r="AY86" i="7"/>
  <c r="BD85" i="7"/>
  <c r="AY85" i="7"/>
  <c r="BD84" i="7"/>
  <c r="AY84" i="7"/>
  <c r="BD83" i="7"/>
  <c r="AY83" i="7"/>
  <c r="BD82" i="7"/>
  <c r="AY82" i="7"/>
  <c r="BD79" i="7"/>
  <c r="AY79" i="7"/>
  <c r="BD78" i="7"/>
  <c r="AY78" i="7"/>
  <c r="BD77" i="7"/>
  <c r="AY77" i="7"/>
  <c r="BD76" i="7"/>
  <c r="AY76" i="7"/>
  <c r="BD75" i="7"/>
  <c r="AY75" i="7"/>
  <c r="BD74" i="7"/>
  <c r="AY74" i="7"/>
  <c r="BD73" i="7"/>
  <c r="AY73" i="7"/>
  <c r="BD72" i="7"/>
  <c r="AY72" i="7"/>
  <c r="BD69" i="7"/>
  <c r="AY69" i="7"/>
  <c r="BD68" i="7"/>
  <c r="AY68" i="7"/>
  <c r="BD67" i="7"/>
  <c r="AY67" i="7"/>
  <c r="BD66" i="7"/>
  <c r="AY66" i="7"/>
  <c r="BD65" i="7"/>
  <c r="AY65" i="7"/>
  <c r="BD64" i="7"/>
  <c r="AY64" i="7"/>
  <c r="BD63" i="7"/>
  <c r="AY63" i="7"/>
  <c r="BD62" i="7"/>
  <c r="AY62" i="7"/>
  <c r="BD59" i="7"/>
  <c r="AY59" i="7"/>
  <c r="BD58" i="7"/>
  <c r="AY58" i="7"/>
  <c r="BD57" i="7"/>
  <c r="AY57" i="7"/>
  <c r="BD56" i="7"/>
  <c r="AY56" i="7"/>
  <c r="BD55" i="7"/>
  <c r="AY55" i="7"/>
  <c r="BD54" i="7"/>
  <c r="AY54" i="7"/>
  <c r="BD53" i="7"/>
  <c r="AY53" i="7"/>
  <c r="BD50" i="7"/>
  <c r="AY50" i="7"/>
  <c r="BD49" i="7"/>
  <c r="AY49" i="7"/>
  <c r="BD48" i="7"/>
  <c r="AY48" i="7"/>
  <c r="BD47" i="7"/>
  <c r="AY47" i="7"/>
  <c r="BD46" i="7"/>
  <c r="AY46" i="7"/>
  <c r="BD45" i="7"/>
  <c r="AY45" i="7"/>
  <c r="BD44" i="7"/>
  <c r="AY44" i="7"/>
  <c r="BD40" i="7"/>
  <c r="AY40" i="7"/>
  <c r="BD39" i="7"/>
  <c r="AY39" i="7"/>
  <c r="BD38" i="7"/>
  <c r="AY38" i="7"/>
  <c r="BD37" i="7"/>
  <c r="AY37" i="7"/>
  <c r="BD36" i="7"/>
  <c r="AY36" i="7"/>
  <c r="BD35" i="7"/>
  <c r="AY35" i="7"/>
  <c r="BD34" i="7"/>
  <c r="AY34" i="7"/>
  <c r="BD31" i="7"/>
  <c r="AY31" i="7"/>
  <c r="BD30" i="7"/>
  <c r="AY30" i="7"/>
  <c r="BD29" i="7"/>
  <c r="AY29" i="7"/>
  <c r="BD28" i="7"/>
  <c r="AY28" i="7"/>
  <c r="BD27" i="7"/>
  <c r="AY27" i="7"/>
  <c r="BD26" i="7"/>
  <c r="AY26" i="7"/>
  <c r="BD25" i="7"/>
  <c r="AY25" i="7"/>
  <c r="BD24" i="7"/>
  <c r="AY24" i="7"/>
  <c r="BD23" i="7"/>
  <c r="AY23" i="7"/>
  <c r="BD20" i="7"/>
  <c r="AY20" i="7"/>
  <c r="BD19" i="7"/>
  <c r="AY19" i="7"/>
  <c r="BD18" i="7"/>
  <c r="AY18" i="7"/>
  <c r="BD17" i="7"/>
  <c r="AY17" i="7"/>
  <c r="BD16" i="7"/>
  <c r="AY16" i="7"/>
  <c r="BD15" i="7"/>
  <c r="AY15" i="7"/>
  <c r="BD14" i="7"/>
  <c r="AY14" i="7"/>
  <c r="BD13" i="7"/>
  <c r="AY13" i="7"/>
  <c r="BD10" i="7"/>
  <c r="AY10" i="7"/>
  <c r="BD9" i="7"/>
  <c r="AY9" i="7"/>
  <c r="BD8" i="7"/>
  <c r="AY8" i="7"/>
  <c r="BD7" i="7"/>
  <c r="AY7" i="7"/>
  <c r="BD6" i="7"/>
  <c r="AY6" i="7"/>
  <c r="BI10" i="6" s="1"/>
  <c r="BD5" i="7"/>
  <c r="AY5" i="7"/>
  <c r="BD4" i="7"/>
  <c r="AY4" i="7"/>
  <c r="BD3" i="7"/>
  <c r="BI11" i="6" s="1"/>
  <c r="AY3" i="7"/>
  <c r="BD2" i="7"/>
  <c r="BH11" i="6" s="1"/>
  <c r="AY2" i="7"/>
  <c r="BC181" i="7"/>
  <c r="AX181" i="7"/>
  <c r="BC180" i="7"/>
  <c r="AX180" i="7"/>
  <c r="BC179" i="7"/>
  <c r="AX179" i="7"/>
  <c r="BC178" i="7"/>
  <c r="AX178" i="7"/>
  <c r="BC177" i="7"/>
  <c r="AX177" i="7"/>
  <c r="BC176" i="7"/>
  <c r="AX176" i="7"/>
  <c r="BC175" i="7"/>
  <c r="AX175" i="7"/>
  <c r="BC174" i="7"/>
  <c r="AX174" i="7"/>
  <c r="BC173" i="7"/>
  <c r="AX173" i="7"/>
  <c r="BC170" i="7"/>
  <c r="AX170" i="7"/>
  <c r="BC169" i="7"/>
  <c r="AX169" i="7"/>
  <c r="BC168" i="7"/>
  <c r="AX168" i="7"/>
  <c r="BC167" i="7"/>
  <c r="AX167" i="7"/>
  <c r="BC166" i="7"/>
  <c r="AX166" i="7"/>
  <c r="BC165" i="7"/>
  <c r="AX165" i="7"/>
  <c r="BC164" i="7"/>
  <c r="AX164" i="7"/>
  <c r="BC161" i="7"/>
  <c r="AX161" i="7"/>
  <c r="BC160" i="7"/>
  <c r="AX160" i="7"/>
  <c r="BC159" i="7"/>
  <c r="AX159" i="7"/>
  <c r="BC158" i="7"/>
  <c r="AX158" i="7"/>
  <c r="BC157" i="7"/>
  <c r="AX157" i="7"/>
  <c r="BC156" i="7"/>
  <c r="AX156" i="7"/>
  <c r="BC155" i="7"/>
  <c r="AX155" i="7"/>
  <c r="BC154" i="7"/>
  <c r="AX154" i="7"/>
  <c r="BC150" i="7"/>
  <c r="AX150" i="7"/>
  <c r="BC149" i="7"/>
  <c r="AX149" i="7"/>
  <c r="BC148" i="7"/>
  <c r="AX148" i="7"/>
  <c r="BC147" i="7"/>
  <c r="AX147" i="7"/>
  <c r="BC146" i="7"/>
  <c r="AX146" i="7"/>
  <c r="BC145" i="7"/>
  <c r="AX145" i="7"/>
  <c r="BC144" i="7"/>
  <c r="AX144" i="7"/>
  <c r="BC141" i="7"/>
  <c r="AX141" i="7"/>
  <c r="BC140" i="7"/>
  <c r="AX140" i="7"/>
  <c r="BC139" i="7"/>
  <c r="AX139" i="7"/>
  <c r="BC138" i="7"/>
  <c r="AX138" i="7"/>
  <c r="BC137" i="7"/>
  <c r="AX137" i="7"/>
  <c r="BC136" i="7"/>
  <c r="AX136" i="7"/>
  <c r="BC135" i="7"/>
  <c r="AX135" i="7"/>
  <c r="BC134" i="7"/>
  <c r="AX134" i="7"/>
  <c r="BC131" i="7"/>
  <c r="AX131" i="7"/>
  <c r="BC130" i="7"/>
  <c r="AX130" i="7"/>
  <c r="BC129" i="7"/>
  <c r="AX129" i="7"/>
  <c r="BC128" i="7"/>
  <c r="AX128" i="7"/>
  <c r="BC127" i="7"/>
  <c r="AX127" i="7"/>
  <c r="BC126" i="7"/>
  <c r="AX126" i="7"/>
  <c r="BC125" i="7"/>
  <c r="AX125" i="7"/>
  <c r="BC124" i="7"/>
  <c r="AX124" i="7"/>
  <c r="BC121" i="7"/>
  <c r="AX121" i="7"/>
  <c r="BC120" i="7"/>
  <c r="AX120" i="7"/>
  <c r="BC119" i="7"/>
  <c r="AX119" i="7"/>
  <c r="BC118" i="7"/>
  <c r="AX118" i="7"/>
  <c r="BC117" i="7"/>
  <c r="AX117" i="7"/>
  <c r="BC116" i="7"/>
  <c r="AX116" i="7"/>
  <c r="BC115" i="7"/>
  <c r="AX115" i="7"/>
  <c r="BC112" i="7"/>
  <c r="AX112" i="7"/>
  <c r="BC111" i="7"/>
  <c r="AX111" i="7"/>
  <c r="BC110" i="7"/>
  <c r="AX110" i="7"/>
  <c r="BC109" i="7"/>
  <c r="AX109" i="7"/>
  <c r="BC108" i="7"/>
  <c r="AX108" i="7"/>
  <c r="BC107" i="7"/>
  <c r="AX107" i="7"/>
  <c r="BC106" i="7"/>
  <c r="AX106" i="7"/>
  <c r="BC105" i="7"/>
  <c r="AX105" i="7"/>
  <c r="BC104" i="7"/>
  <c r="AX104" i="7"/>
  <c r="BC103" i="7"/>
  <c r="AX103" i="7"/>
  <c r="BC100" i="7"/>
  <c r="AX100" i="7"/>
  <c r="BC99" i="7"/>
  <c r="AX99" i="7"/>
  <c r="BC98" i="7"/>
  <c r="AX98" i="7"/>
  <c r="BC97" i="7"/>
  <c r="AX97" i="7"/>
  <c r="BC96" i="7"/>
  <c r="AX96" i="7"/>
  <c r="BC95" i="7"/>
  <c r="AX95" i="7"/>
  <c r="BC94" i="7"/>
  <c r="AX94" i="7"/>
  <c r="BC93" i="7"/>
  <c r="AX93" i="7"/>
  <c r="BC92" i="7"/>
  <c r="AX92" i="7"/>
  <c r="BC88" i="7"/>
  <c r="AX88" i="7"/>
  <c r="BC87" i="7"/>
  <c r="AX87" i="7"/>
  <c r="BC86" i="7"/>
  <c r="AX86" i="7"/>
  <c r="BC85" i="7"/>
  <c r="AX85" i="7"/>
  <c r="BC84" i="7"/>
  <c r="AX84" i="7"/>
  <c r="BC83" i="7"/>
  <c r="AX83" i="7"/>
  <c r="BC82" i="7"/>
  <c r="AX82" i="7"/>
  <c r="BC79" i="7"/>
  <c r="AX79" i="7"/>
  <c r="BC78" i="7"/>
  <c r="AX78" i="7"/>
  <c r="BC77" i="7"/>
  <c r="AX77" i="7"/>
  <c r="BC76" i="7"/>
  <c r="AX76" i="7"/>
  <c r="BC75" i="7"/>
  <c r="AX75" i="7"/>
  <c r="BC74" i="7"/>
  <c r="AX74" i="7"/>
  <c r="BC73" i="7"/>
  <c r="AX73" i="7"/>
  <c r="BC72" i="7"/>
  <c r="AX72" i="7"/>
  <c r="BC69" i="7"/>
  <c r="AX69" i="7"/>
  <c r="BC68" i="7"/>
  <c r="AX68" i="7"/>
  <c r="BC67" i="7"/>
  <c r="AX67" i="7"/>
  <c r="BC66" i="7"/>
  <c r="AX66" i="7"/>
  <c r="BC65" i="7"/>
  <c r="AX65" i="7"/>
  <c r="BC64" i="7"/>
  <c r="AX64" i="7"/>
  <c r="BC63" i="7"/>
  <c r="AX63" i="7"/>
  <c r="BC62" i="7"/>
  <c r="AX62" i="7"/>
  <c r="BC59" i="7"/>
  <c r="AX59" i="7"/>
  <c r="BC58" i="7"/>
  <c r="AX58" i="7"/>
  <c r="BC57" i="7"/>
  <c r="AX57" i="7"/>
  <c r="BC56" i="7"/>
  <c r="AX56" i="7"/>
  <c r="BC55" i="7"/>
  <c r="AX55" i="7"/>
  <c r="BC54" i="7"/>
  <c r="AX54" i="7"/>
  <c r="BC53" i="7"/>
  <c r="AX53" i="7"/>
  <c r="BC50" i="7"/>
  <c r="AX50" i="7"/>
  <c r="BC49" i="7"/>
  <c r="AX49" i="7"/>
  <c r="BC48" i="7"/>
  <c r="AX48" i="7"/>
  <c r="BC47" i="7"/>
  <c r="AX47" i="7"/>
  <c r="BC46" i="7"/>
  <c r="AX46" i="7"/>
  <c r="BC45" i="7"/>
  <c r="AX45" i="7"/>
  <c r="BC44" i="7"/>
  <c r="AX44" i="7"/>
  <c r="BC40" i="7"/>
  <c r="AX40" i="7"/>
  <c r="BC39" i="7"/>
  <c r="AX39" i="7"/>
  <c r="BC38" i="7"/>
  <c r="AX38" i="7"/>
  <c r="BC37" i="7"/>
  <c r="AX37" i="7"/>
  <c r="BC36" i="7"/>
  <c r="AX36" i="7"/>
  <c r="BC35" i="7"/>
  <c r="AX35" i="7"/>
  <c r="BC34" i="7"/>
  <c r="AX34" i="7"/>
  <c r="BC30" i="7"/>
  <c r="AX30" i="7"/>
  <c r="BC29" i="7"/>
  <c r="AX29" i="7"/>
  <c r="BC28" i="7"/>
  <c r="AX28" i="7"/>
  <c r="BC27" i="7"/>
  <c r="AX27" i="7"/>
  <c r="BC26" i="7"/>
  <c r="AX26" i="7"/>
  <c r="BC25" i="7"/>
  <c r="AX25" i="7"/>
  <c r="BC24" i="7"/>
  <c r="AX24" i="7"/>
  <c r="BC23" i="7"/>
  <c r="AX23" i="7"/>
  <c r="BC20" i="7"/>
  <c r="AX20" i="7"/>
  <c r="BC19" i="7"/>
  <c r="AX19" i="7"/>
  <c r="BC18" i="7"/>
  <c r="AX18" i="7"/>
  <c r="BC17" i="7"/>
  <c r="AX17" i="7"/>
  <c r="BC16" i="7"/>
  <c r="AX16" i="7"/>
  <c r="BC15" i="7"/>
  <c r="AX15" i="7"/>
  <c r="BC14" i="7"/>
  <c r="AX14" i="7"/>
  <c r="BC13" i="7"/>
  <c r="AX13" i="7"/>
  <c r="BC10" i="7"/>
  <c r="AX10" i="7"/>
  <c r="BC9" i="7"/>
  <c r="AX9" i="7"/>
  <c r="BC8" i="7"/>
  <c r="AX8" i="7"/>
  <c r="BC7" i="7"/>
  <c r="AX7" i="7"/>
  <c r="BC6" i="7"/>
  <c r="AX6" i="7"/>
  <c r="BC5" i="7"/>
  <c r="AX5" i="7"/>
  <c r="BC4" i="7"/>
  <c r="AX4" i="7"/>
  <c r="BE10" i="6" s="1"/>
  <c r="BC3" i="7"/>
  <c r="AX3" i="7"/>
  <c r="BC2" i="7"/>
  <c r="BE11" i="6" s="1"/>
  <c r="AX2" i="7"/>
  <c r="BB181" i="7"/>
  <c r="AW181" i="7"/>
  <c r="BB180" i="7"/>
  <c r="AW180" i="7"/>
  <c r="BB179" i="7"/>
  <c r="AW179" i="7"/>
  <c r="BB178" i="7"/>
  <c r="AW178" i="7"/>
  <c r="BB177" i="7"/>
  <c r="AW177" i="7"/>
  <c r="BB176" i="7"/>
  <c r="AW176" i="7"/>
  <c r="BB175" i="7"/>
  <c r="AW175" i="7"/>
  <c r="BB174" i="7"/>
  <c r="AW174" i="7"/>
  <c r="BB173" i="7"/>
  <c r="AW173" i="7"/>
  <c r="BB170" i="7"/>
  <c r="AW170" i="7"/>
  <c r="BB169" i="7"/>
  <c r="AW169" i="7"/>
  <c r="BB168" i="7"/>
  <c r="AW168" i="7"/>
  <c r="BB167" i="7"/>
  <c r="AW167" i="7"/>
  <c r="BB166" i="7"/>
  <c r="AW166" i="7"/>
  <c r="BB165" i="7"/>
  <c r="AW165" i="7"/>
  <c r="BB164" i="7"/>
  <c r="AW164" i="7"/>
  <c r="BB161" i="7"/>
  <c r="AW161" i="7"/>
  <c r="BB160" i="7"/>
  <c r="AW160" i="7"/>
  <c r="BB159" i="7"/>
  <c r="AW159" i="7"/>
  <c r="BB158" i="7"/>
  <c r="AW158" i="7"/>
  <c r="BB157" i="7"/>
  <c r="AW157" i="7"/>
  <c r="BB156" i="7"/>
  <c r="AW156" i="7"/>
  <c r="BB155" i="7"/>
  <c r="AW155" i="7"/>
  <c r="BB154" i="7"/>
  <c r="AW154" i="7"/>
  <c r="BB150" i="7"/>
  <c r="AW150" i="7"/>
  <c r="BB149" i="7"/>
  <c r="AW149" i="7"/>
  <c r="BB148" i="7"/>
  <c r="AW148" i="7"/>
  <c r="BB147" i="7"/>
  <c r="AW147" i="7"/>
  <c r="BB146" i="7"/>
  <c r="AW146" i="7"/>
  <c r="BB145" i="7"/>
  <c r="AW145" i="7"/>
  <c r="BB144" i="7"/>
  <c r="AW144" i="7"/>
  <c r="BB141" i="7"/>
  <c r="AW141" i="7"/>
  <c r="BB140" i="7"/>
  <c r="AW140" i="7"/>
  <c r="BB139" i="7"/>
  <c r="AW139" i="7"/>
  <c r="BB138" i="7"/>
  <c r="AW138" i="7"/>
  <c r="BB137" i="7"/>
  <c r="AW137" i="7"/>
  <c r="BB136" i="7"/>
  <c r="AW136" i="7"/>
  <c r="BB135" i="7"/>
  <c r="AW135" i="7"/>
  <c r="BB134" i="7"/>
  <c r="AW134" i="7"/>
  <c r="BB131" i="7"/>
  <c r="AW131" i="7"/>
  <c r="BB130" i="7"/>
  <c r="AW130" i="7"/>
  <c r="BB129" i="7"/>
  <c r="AW129" i="7"/>
  <c r="BB128" i="7"/>
  <c r="AW128" i="7"/>
  <c r="BB127" i="7"/>
  <c r="AW127" i="7"/>
  <c r="BB126" i="7"/>
  <c r="AW126" i="7"/>
  <c r="BB125" i="7"/>
  <c r="AW125" i="7"/>
  <c r="BB124" i="7"/>
  <c r="AW124" i="7"/>
  <c r="BB121" i="7"/>
  <c r="AW121" i="7"/>
  <c r="BB120" i="7"/>
  <c r="AW120" i="7"/>
  <c r="BB119" i="7"/>
  <c r="AW119" i="7"/>
  <c r="BB118" i="7"/>
  <c r="AW118" i="7"/>
  <c r="BB117" i="7"/>
  <c r="AW117" i="7"/>
  <c r="BB116" i="7"/>
  <c r="AW116" i="7"/>
  <c r="BB115" i="7"/>
  <c r="AW115" i="7"/>
  <c r="BB111" i="7"/>
  <c r="AW111" i="7"/>
  <c r="BB110" i="7"/>
  <c r="AW110" i="7"/>
  <c r="BB109" i="7"/>
  <c r="AW109" i="7"/>
  <c r="BB108" i="7"/>
  <c r="AW108" i="7"/>
  <c r="BB107" i="7"/>
  <c r="AW107" i="7"/>
  <c r="BB106" i="7"/>
  <c r="AW106" i="7"/>
  <c r="BB105" i="7"/>
  <c r="AW105" i="7"/>
  <c r="BB104" i="7"/>
  <c r="AW104" i="7"/>
  <c r="BB103" i="7"/>
  <c r="AW103" i="7"/>
  <c r="BB100" i="7"/>
  <c r="AW100" i="7"/>
  <c r="BB99" i="7"/>
  <c r="AW99" i="7"/>
  <c r="BB98" i="7"/>
  <c r="AW98" i="7"/>
  <c r="BB97" i="7"/>
  <c r="AW97" i="7"/>
  <c r="BB96" i="7"/>
  <c r="AW96" i="7"/>
  <c r="BB95" i="7"/>
  <c r="AW95" i="7"/>
  <c r="BB94" i="7"/>
  <c r="AW94" i="7"/>
  <c r="BB93" i="7"/>
  <c r="AW93" i="7"/>
  <c r="BB92" i="7"/>
  <c r="AW92" i="7"/>
  <c r="BB88" i="7"/>
  <c r="AW88" i="7"/>
  <c r="BB87" i="7"/>
  <c r="AW87" i="7"/>
  <c r="BB86" i="7"/>
  <c r="AW86" i="7"/>
  <c r="BB85" i="7"/>
  <c r="AW85" i="7"/>
  <c r="BB84" i="7"/>
  <c r="AW84" i="7"/>
  <c r="BB83" i="7"/>
  <c r="AW83" i="7"/>
  <c r="BB82" i="7"/>
  <c r="AW82" i="7"/>
  <c r="BB79" i="7"/>
  <c r="AW79" i="7"/>
  <c r="BB78" i="7"/>
  <c r="AW78" i="7"/>
  <c r="BB77" i="7"/>
  <c r="AW77" i="7"/>
  <c r="BB76" i="7"/>
  <c r="AW76" i="7"/>
  <c r="BB75" i="7"/>
  <c r="AW75" i="7"/>
  <c r="BB74" i="7"/>
  <c r="AW74" i="7"/>
  <c r="BB73" i="7"/>
  <c r="AW73" i="7"/>
  <c r="BB72" i="7"/>
  <c r="AW72" i="7"/>
  <c r="BB69" i="7"/>
  <c r="AW69" i="7"/>
  <c r="BB68" i="7"/>
  <c r="AW68" i="7"/>
  <c r="BB67" i="7"/>
  <c r="AW67" i="7"/>
  <c r="BB66" i="7"/>
  <c r="AW66" i="7"/>
  <c r="BB65" i="7"/>
  <c r="AW65" i="7"/>
  <c r="BB64" i="7"/>
  <c r="AW64" i="7"/>
  <c r="BB63" i="7"/>
  <c r="AW63" i="7"/>
  <c r="BB62" i="7"/>
  <c r="AW62" i="7"/>
  <c r="BB59" i="7"/>
  <c r="AW59" i="7"/>
  <c r="BB58" i="7"/>
  <c r="AW58" i="7"/>
  <c r="BB57" i="7"/>
  <c r="AW57" i="7"/>
  <c r="BB56" i="7"/>
  <c r="AW56" i="7"/>
  <c r="BB55" i="7"/>
  <c r="AW55" i="7"/>
  <c r="BB54" i="7"/>
  <c r="AW54" i="7"/>
  <c r="BB53" i="7"/>
  <c r="AW53" i="7"/>
  <c r="BB49" i="7"/>
  <c r="AW49" i="7"/>
  <c r="BB48" i="7"/>
  <c r="AW48" i="7"/>
  <c r="BB47" i="7"/>
  <c r="AW47" i="7"/>
  <c r="BB46" i="7"/>
  <c r="AW46" i="7"/>
  <c r="BB45" i="7"/>
  <c r="AW45" i="7"/>
  <c r="BB44" i="7"/>
  <c r="AW44" i="7"/>
  <c r="BB41" i="7"/>
  <c r="AW41" i="7"/>
  <c r="BB40" i="7"/>
  <c r="AW40" i="7"/>
  <c r="BB39" i="7"/>
  <c r="AW39" i="7"/>
  <c r="BB38" i="7"/>
  <c r="AW38" i="7"/>
  <c r="BB37" i="7"/>
  <c r="AW37" i="7"/>
  <c r="BB36" i="7"/>
  <c r="AW36" i="7"/>
  <c r="BB35" i="7"/>
  <c r="AW35" i="7"/>
  <c r="BB34" i="7"/>
  <c r="AW34" i="7"/>
  <c r="BB30" i="7"/>
  <c r="AW30" i="7"/>
  <c r="BB29" i="7"/>
  <c r="AW29" i="7"/>
  <c r="BB28" i="7"/>
  <c r="AW28" i="7"/>
  <c r="BB27" i="7"/>
  <c r="AW27" i="7"/>
  <c r="BB26" i="7"/>
  <c r="AW26" i="7"/>
  <c r="BB25" i="7"/>
  <c r="AW25" i="7"/>
  <c r="BB24" i="7"/>
  <c r="AW24" i="7"/>
  <c r="BB23" i="7"/>
  <c r="AW23" i="7"/>
  <c r="BB20" i="7"/>
  <c r="AW20" i="7"/>
  <c r="BB19" i="7"/>
  <c r="AW19" i="7"/>
  <c r="BB18" i="7"/>
  <c r="AW18" i="7"/>
  <c r="BB17" i="7"/>
  <c r="AW17" i="7"/>
  <c r="BB16" i="7"/>
  <c r="AW16" i="7"/>
  <c r="BB15" i="7"/>
  <c r="AW15" i="7"/>
  <c r="BB14" i="7"/>
  <c r="AW14" i="7"/>
  <c r="BB13" i="7"/>
  <c r="AW13" i="7"/>
  <c r="BB10" i="7"/>
  <c r="AW10" i="7"/>
  <c r="BB9" i="7"/>
  <c r="AW9" i="7"/>
  <c r="BB8" i="7"/>
  <c r="AW8" i="7"/>
  <c r="BB7" i="7"/>
  <c r="AW7" i="7"/>
  <c r="BB6" i="7"/>
  <c r="AW6" i="7"/>
  <c r="BB5" i="7"/>
  <c r="AW5" i="7"/>
  <c r="BB4" i="7"/>
  <c r="AW4" i="7"/>
  <c r="BB3" i="7"/>
  <c r="AW3" i="7"/>
  <c r="BB2" i="7"/>
  <c r="BB11" i="6" s="1"/>
  <c r="AW2" i="7"/>
  <c r="BC10" i="6" s="1"/>
  <c r="BA180" i="7"/>
  <c r="AV180" i="7"/>
  <c r="BA179" i="7"/>
  <c r="AV179" i="7"/>
  <c r="BA178" i="7"/>
  <c r="AV178" i="7"/>
  <c r="BA177" i="7"/>
  <c r="AV177" i="7"/>
  <c r="BA176" i="7"/>
  <c r="AV176" i="7"/>
  <c r="BA175" i="7"/>
  <c r="AV175" i="7"/>
  <c r="BA174" i="7"/>
  <c r="AV174" i="7"/>
  <c r="BA173" i="7"/>
  <c r="AV173" i="7"/>
  <c r="BA170" i="7"/>
  <c r="AV170" i="7"/>
  <c r="BA169" i="7"/>
  <c r="AV169" i="7"/>
  <c r="BA168" i="7"/>
  <c r="AV168" i="7"/>
  <c r="BA167" i="7"/>
  <c r="AV167" i="7"/>
  <c r="BA166" i="7"/>
  <c r="AV166" i="7"/>
  <c r="BA165" i="7"/>
  <c r="AV165" i="7"/>
  <c r="BA164" i="7"/>
  <c r="AV164" i="7"/>
  <c r="BA160" i="7"/>
  <c r="AV160" i="7"/>
  <c r="BA159" i="7"/>
  <c r="AV159" i="7"/>
  <c r="BA158" i="7"/>
  <c r="AV158" i="7"/>
  <c r="BA157" i="7"/>
  <c r="AV157" i="7"/>
  <c r="BA156" i="7"/>
  <c r="AV156" i="7"/>
  <c r="BA155" i="7"/>
  <c r="AV155" i="7"/>
  <c r="BA154" i="7"/>
  <c r="AV154" i="7"/>
  <c r="BA151" i="7"/>
  <c r="AV151" i="7"/>
  <c r="BA150" i="7"/>
  <c r="AV150" i="7"/>
  <c r="BA149" i="7"/>
  <c r="AV149" i="7"/>
  <c r="BA148" i="7"/>
  <c r="AV148" i="7"/>
  <c r="BA147" i="7"/>
  <c r="AV147" i="7"/>
  <c r="BA146" i="7"/>
  <c r="AV146" i="7"/>
  <c r="BA145" i="7"/>
  <c r="AV145" i="7"/>
  <c r="BA144" i="7"/>
  <c r="AV144" i="7"/>
  <c r="BA141" i="7"/>
  <c r="AV141" i="7"/>
  <c r="BA140" i="7"/>
  <c r="AV140" i="7"/>
  <c r="BA139" i="7"/>
  <c r="AV139" i="7"/>
  <c r="BA138" i="7"/>
  <c r="AV138" i="7"/>
  <c r="BA137" i="7"/>
  <c r="AV137" i="7"/>
  <c r="BA136" i="7"/>
  <c r="AV136" i="7"/>
  <c r="BA135" i="7"/>
  <c r="AV135" i="7"/>
  <c r="BA134" i="7"/>
  <c r="AV134" i="7"/>
  <c r="BA131" i="7"/>
  <c r="AV131" i="7"/>
  <c r="BA130" i="7"/>
  <c r="AV130" i="7"/>
  <c r="BA129" i="7"/>
  <c r="AV129" i="7"/>
  <c r="BA128" i="7"/>
  <c r="AV128" i="7"/>
  <c r="BA127" i="7"/>
  <c r="AV127" i="7"/>
  <c r="BA126" i="7"/>
  <c r="AV126" i="7"/>
  <c r="BA125" i="7"/>
  <c r="AV125" i="7"/>
  <c r="BA124" i="7"/>
  <c r="AV124" i="7"/>
  <c r="BA121" i="7"/>
  <c r="AV121" i="7"/>
  <c r="BA120" i="7"/>
  <c r="AV120" i="7"/>
  <c r="BA119" i="7"/>
  <c r="AV119" i="7"/>
  <c r="BA118" i="7"/>
  <c r="AV118" i="7"/>
  <c r="BA117" i="7"/>
  <c r="AV117" i="7"/>
  <c r="BA116" i="7"/>
  <c r="AV116" i="7"/>
  <c r="BA115" i="7"/>
  <c r="AV115" i="7"/>
  <c r="BA111" i="7"/>
  <c r="AV111" i="7"/>
  <c r="BA110" i="7"/>
  <c r="AV110" i="7"/>
  <c r="BA109" i="7"/>
  <c r="AV109" i="7"/>
  <c r="BA108" i="7"/>
  <c r="AV108" i="7"/>
  <c r="BA107" i="7"/>
  <c r="AV107" i="7"/>
  <c r="BA106" i="7"/>
  <c r="AV106" i="7"/>
  <c r="BA105" i="7"/>
  <c r="AV105" i="7"/>
  <c r="BA104" i="7"/>
  <c r="AV104" i="7"/>
  <c r="BA103" i="7"/>
  <c r="AV103" i="7"/>
  <c r="BA99" i="7"/>
  <c r="AV99" i="7"/>
  <c r="BA98" i="7"/>
  <c r="AV98" i="7"/>
  <c r="BA97" i="7"/>
  <c r="AV97" i="7"/>
  <c r="BA96" i="7"/>
  <c r="AV96" i="7"/>
  <c r="BA95" i="7"/>
  <c r="AV95" i="7"/>
  <c r="BA94" i="7"/>
  <c r="AV94" i="7"/>
  <c r="BA93" i="7"/>
  <c r="AV93" i="7"/>
  <c r="BA92" i="7"/>
  <c r="AV92" i="7"/>
  <c r="BA89" i="7"/>
  <c r="AV89" i="7"/>
  <c r="BA88" i="7"/>
  <c r="AV88" i="7"/>
  <c r="BA87" i="7"/>
  <c r="AV87" i="7"/>
  <c r="BA86" i="7"/>
  <c r="AV86" i="7"/>
  <c r="BA85" i="7"/>
  <c r="AV85" i="7"/>
  <c r="BA84" i="7"/>
  <c r="AV84" i="7"/>
  <c r="BA83" i="7"/>
  <c r="AV83" i="7"/>
  <c r="BA82" i="7"/>
  <c r="AV82" i="7"/>
  <c r="BA79" i="7"/>
  <c r="AV79" i="7"/>
  <c r="BA78" i="7"/>
  <c r="AV78" i="7"/>
  <c r="BA77" i="7"/>
  <c r="AV77" i="7"/>
  <c r="BA76" i="7"/>
  <c r="AV76" i="7"/>
  <c r="BA75" i="7"/>
  <c r="AV75" i="7"/>
  <c r="BA74" i="7"/>
  <c r="AV74" i="7"/>
  <c r="BA73" i="7"/>
  <c r="AV73" i="7"/>
  <c r="BA72" i="7"/>
  <c r="AV72" i="7"/>
  <c r="BA69" i="7"/>
  <c r="AV69" i="7"/>
  <c r="BA68" i="7"/>
  <c r="AV68" i="7"/>
  <c r="BA67" i="7"/>
  <c r="AV67" i="7"/>
  <c r="BA66" i="7"/>
  <c r="AV66" i="7"/>
  <c r="BA65" i="7"/>
  <c r="AV65" i="7"/>
  <c r="BA64" i="7"/>
  <c r="AV64" i="7"/>
  <c r="BA63" i="7"/>
  <c r="AV63" i="7"/>
  <c r="BA62" i="7"/>
  <c r="AV62" i="7"/>
  <c r="BA59" i="7"/>
  <c r="AV59" i="7"/>
  <c r="BA58" i="7"/>
  <c r="AV58" i="7"/>
  <c r="BA57" i="7"/>
  <c r="AV57" i="7"/>
  <c r="BA56" i="7"/>
  <c r="AV56" i="7"/>
  <c r="BA55" i="7"/>
  <c r="AV55" i="7"/>
  <c r="BA54" i="7"/>
  <c r="AV54" i="7"/>
  <c r="BA53" i="7"/>
  <c r="AV53" i="7"/>
  <c r="BA50" i="7"/>
  <c r="AV50" i="7"/>
  <c r="BA49" i="7"/>
  <c r="AV49" i="7"/>
  <c r="BA48" i="7"/>
  <c r="AV48" i="7"/>
  <c r="BA47" i="7"/>
  <c r="AV47" i="7"/>
  <c r="BA46" i="7"/>
  <c r="AV46" i="7"/>
  <c r="BA45" i="7"/>
  <c r="AV45" i="7"/>
  <c r="BA44" i="7"/>
  <c r="AV44" i="7"/>
  <c r="BA40" i="7"/>
  <c r="AV40" i="7"/>
  <c r="BA39" i="7"/>
  <c r="AV39" i="7"/>
  <c r="BA38" i="7"/>
  <c r="AV38" i="7"/>
  <c r="BA37" i="7"/>
  <c r="AV37" i="7"/>
  <c r="BA36" i="7"/>
  <c r="AV36" i="7"/>
  <c r="BA35" i="7"/>
  <c r="AV35" i="7"/>
  <c r="BA34" i="7"/>
  <c r="AV34" i="7"/>
  <c r="BA30" i="7"/>
  <c r="AV30" i="7"/>
  <c r="BA29" i="7"/>
  <c r="AV29" i="7"/>
  <c r="BA28" i="7"/>
  <c r="AV28" i="7"/>
  <c r="BA27" i="7"/>
  <c r="AV27" i="7"/>
  <c r="BA26" i="7"/>
  <c r="AV26" i="7"/>
  <c r="BA25" i="7"/>
  <c r="AV25" i="7"/>
  <c r="BA24" i="7"/>
  <c r="AV24" i="7"/>
  <c r="BA23" i="7"/>
  <c r="AV23" i="7"/>
  <c r="BA20" i="7"/>
  <c r="AV20" i="7"/>
  <c r="BA19" i="7"/>
  <c r="AV19" i="7"/>
  <c r="BA18" i="7"/>
  <c r="AV18" i="7"/>
  <c r="BA17" i="7"/>
  <c r="AV17" i="7"/>
  <c r="BA16" i="7"/>
  <c r="AV16" i="7"/>
  <c r="BA15" i="7"/>
  <c r="AV15" i="7"/>
  <c r="BA14" i="7"/>
  <c r="AV14" i="7"/>
  <c r="BA13" i="7"/>
  <c r="AV13" i="7"/>
  <c r="BA10" i="7"/>
  <c r="AV10" i="7"/>
  <c r="BA9" i="7"/>
  <c r="AV9" i="7"/>
  <c r="BA8" i="7"/>
  <c r="AV8" i="7"/>
  <c r="BA7" i="7"/>
  <c r="AV7" i="7"/>
  <c r="BA6" i="7"/>
  <c r="AV6" i="7"/>
  <c r="BA5" i="7"/>
  <c r="AV5" i="7"/>
  <c r="BA4" i="7"/>
  <c r="AV4" i="7"/>
  <c r="BA3" i="7"/>
  <c r="AZ11" i="6" s="1"/>
  <c r="AV3" i="7"/>
  <c r="AY10" i="6" s="1"/>
  <c r="BA2" i="7"/>
  <c r="AY11" i="6" s="1"/>
  <c r="AV2" i="7"/>
  <c r="AM180" i="7"/>
  <c r="AM179" i="7"/>
  <c r="AM178" i="7"/>
  <c r="AM177" i="7"/>
  <c r="AM176" i="7"/>
  <c r="AM175" i="7"/>
  <c r="AM174" i="7"/>
  <c r="AM173" i="7"/>
  <c r="AM170" i="7"/>
  <c r="AM169" i="7"/>
  <c r="AM168" i="7"/>
  <c r="AM167" i="7"/>
  <c r="AM166" i="7"/>
  <c r="AM165" i="7"/>
  <c r="AM164" i="7"/>
  <c r="AM161" i="7"/>
  <c r="AM160" i="7"/>
  <c r="AM159" i="7"/>
  <c r="AM158" i="7"/>
  <c r="AM157" i="7"/>
  <c r="AM156" i="7"/>
  <c r="AM155" i="7"/>
  <c r="AM154" i="7"/>
  <c r="AM150" i="7"/>
  <c r="AM149" i="7"/>
  <c r="AM148" i="7"/>
  <c r="AM147" i="7"/>
  <c r="AM146" i="7"/>
  <c r="AM145" i="7"/>
  <c r="AM144" i="7"/>
  <c r="AM141" i="7"/>
  <c r="AM140" i="7"/>
  <c r="AM139" i="7"/>
  <c r="AM138" i="7"/>
  <c r="AM137" i="7"/>
  <c r="AM136" i="7"/>
  <c r="AM135" i="7"/>
  <c r="AM134" i="7"/>
  <c r="AM131" i="7"/>
  <c r="AM130" i="7"/>
  <c r="AM129" i="7"/>
  <c r="AM128" i="7"/>
  <c r="AM127" i="7"/>
  <c r="AM126" i="7"/>
  <c r="AM125" i="7"/>
  <c r="AM124" i="7"/>
  <c r="AM121" i="7"/>
  <c r="AM120" i="7"/>
  <c r="AM119" i="7"/>
  <c r="AM118" i="7"/>
  <c r="AM117" i="7"/>
  <c r="AM116" i="7"/>
  <c r="AM115" i="7"/>
  <c r="AM111" i="7"/>
  <c r="AM110" i="7"/>
  <c r="AM109" i="7"/>
  <c r="AM108" i="7"/>
  <c r="AM107" i="7"/>
  <c r="AM106" i="7"/>
  <c r="AM105" i="7"/>
  <c r="AM104" i="7"/>
  <c r="AM103" i="7"/>
  <c r="AM99" i="7"/>
  <c r="AM98" i="7"/>
  <c r="AM97" i="7"/>
  <c r="AM96" i="7"/>
  <c r="AM95" i="7"/>
  <c r="AM94" i="7"/>
  <c r="AM93" i="7"/>
  <c r="AM92" i="7"/>
  <c r="AM88" i="7"/>
  <c r="AM87" i="7"/>
  <c r="AM86" i="7"/>
  <c r="AM85" i="7"/>
  <c r="AM84" i="7"/>
  <c r="AM83" i="7"/>
  <c r="AM82" i="7"/>
  <c r="AM79" i="7"/>
  <c r="AM78" i="7"/>
  <c r="AM77" i="7"/>
  <c r="AM76" i="7"/>
  <c r="AM75" i="7"/>
  <c r="AM74" i="7"/>
  <c r="AM73" i="7"/>
  <c r="AM72" i="7"/>
  <c r="AM69" i="7"/>
  <c r="AM68" i="7"/>
  <c r="AM67" i="7"/>
  <c r="AM66" i="7"/>
  <c r="AM65" i="7"/>
  <c r="AM64" i="7"/>
  <c r="AM63" i="7"/>
  <c r="AM62" i="7"/>
  <c r="AM59" i="7"/>
  <c r="AM58" i="7"/>
  <c r="AM57" i="7"/>
  <c r="AM56" i="7"/>
  <c r="AM55" i="7"/>
  <c r="AM54" i="7"/>
  <c r="AM53" i="7"/>
  <c r="AM50" i="7"/>
  <c r="AM49" i="7"/>
  <c r="AM48" i="7"/>
  <c r="AM47" i="7"/>
  <c r="AM46" i="7"/>
  <c r="AM45" i="7"/>
  <c r="AM44" i="7"/>
  <c r="AM40" i="7"/>
  <c r="AM39" i="7"/>
  <c r="AM38" i="7"/>
  <c r="AM37" i="7"/>
  <c r="AM36" i="7"/>
  <c r="AM35" i="7"/>
  <c r="AM34" i="7"/>
  <c r="AM31" i="7"/>
  <c r="AM30" i="7"/>
  <c r="AM29" i="7"/>
  <c r="AM28" i="7"/>
  <c r="AM27" i="7"/>
  <c r="AM26" i="7"/>
  <c r="AM25" i="7"/>
  <c r="AM24" i="7"/>
  <c r="AM23" i="7"/>
  <c r="AM20" i="7"/>
  <c r="AM19" i="7"/>
  <c r="AM18" i="7"/>
  <c r="AM17" i="7"/>
  <c r="AM16" i="7"/>
  <c r="AM15" i="7"/>
  <c r="AM14" i="7"/>
  <c r="BI8" i="6" s="1"/>
  <c r="AM13" i="7"/>
  <c r="AM10" i="7"/>
  <c r="AM9" i="7"/>
  <c r="AM8" i="7"/>
  <c r="AM7" i="7"/>
  <c r="AM6" i="7"/>
  <c r="AM5" i="7"/>
  <c r="AM4" i="7"/>
  <c r="AM3" i="7"/>
  <c r="AM2" i="7"/>
  <c r="AL181" i="7"/>
  <c r="AL180" i="7"/>
  <c r="AL179" i="7"/>
  <c r="AL178" i="7"/>
  <c r="AL177" i="7"/>
  <c r="AL176" i="7"/>
  <c r="AL175" i="7"/>
  <c r="AL174" i="7"/>
  <c r="AL173" i="7"/>
  <c r="AL170" i="7"/>
  <c r="AL169" i="7"/>
  <c r="AL168" i="7"/>
  <c r="AL167" i="7"/>
  <c r="AL166" i="7"/>
  <c r="AL165" i="7"/>
  <c r="AL164" i="7"/>
  <c r="AL161" i="7"/>
  <c r="AL160" i="7"/>
  <c r="AL159" i="7"/>
  <c r="AL158" i="7"/>
  <c r="AL157" i="7"/>
  <c r="AL156" i="7"/>
  <c r="AL155" i="7"/>
  <c r="AL154" i="7"/>
  <c r="AL150" i="7"/>
  <c r="AL149" i="7"/>
  <c r="AL148" i="7"/>
  <c r="AL147" i="7"/>
  <c r="AL146" i="7"/>
  <c r="AL145" i="7"/>
  <c r="AL144" i="7"/>
  <c r="AL141" i="7"/>
  <c r="AL140" i="7"/>
  <c r="AL139" i="7"/>
  <c r="AL138" i="7"/>
  <c r="AL137" i="7"/>
  <c r="AL136" i="7"/>
  <c r="AL135" i="7"/>
  <c r="AL134" i="7"/>
  <c r="AL131" i="7"/>
  <c r="AL130" i="7"/>
  <c r="AL129" i="7"/>
  <c r="AL128" i="7"/>
  <c r="AL127" i="7"/>
  <c r="AL126" i="7"/>
  <c r="AL125" i="7"/>
  <c r="AL124" i="7"/>
  <c r="AL121" i="7"/>
  <c r="AL120" i="7"/>
  <c r="AL119" i="7"/>
  <c r="AL118" i="7"/>
  <c r="AL117" i="7"/>
  <c r="AL116" i="7"/>
  <c r="AL115" i="7"/>
  <c r="AL112" i="7"/>
  <c r="AL111" i="7"/>
  <c r="AL110" i="7"/>
  <c r="AL109" i="7"/>
  <c r="AL108" i="7"/>
  <c r="AL107" i="7"/>
  <c r="AL106" i="7"/>
  <c r="AL105" i="7"/>
  <c r="AL104" i="7"/>
  <c r="AL103" i="7"/>
  <c r="AL100" i="7"/>
  <c r="AL99" i="7"/>
  <c r="AL98" i="7"/>
  <c r="AL97" i="7"/>
  <c r="AL96" i="7"/>
  <c r="AL95" i="7"/>
  <c r="AL94" i="7"/>
  <c r="AL93" i="7"/>
  <c r="AL92" i="7"/>
  <c r="AL88" i="7"/>
  <c r="AL87" i="7"/>
  <c r="AL86" i="7"/>
  <c r="AL85" i="7"/>
  <c r="AL84" i="7"/>
  <c r="AL83" i="7"/>
  <c r="AL82" i="7"/>
  <c r="AL79" i="7"/>
  <c r="AL78" i="7"/>
  <c r="AL77" i="7"/>
  <c r="AL76" i="7"/>
  <c r="AL75" i="7"/>
  <c r="AL74" i="7"/>
  <c r="AL73" i="7"/>
  <c r="AL72" i="7"/>
  <c r="AL69" i="7"/>
  <c r="AL68" i="7"/>
  <c r="AL67" i="7"/>
  <c r="AL66" i="7"/>
  <c r="AL65" i="7"/>
  <c r="AL64" i="7"/>
  <c r="AL63" i="7"/>
  <c r="AL62" i="7"/>
  <c r="AL59" i="7"/>
  <c r="AL58" i="7"/>
  <c r="AL57" i="7"/>
  <c r="AL56" i="7"/>
  <c r="AL55" i="7"/>
  <c r="AL54" i="7"/>
  <c r="AL53" i="7"/>
  <c r="AL50" i="7"/>
  <c r="AL49" i="7"/>
  <c r="AL48" i="7"/>
  <c r="AL47" i="7"/>
  <c r="AL46" i="7"/>
  <c r="AL45" i="7"/>
  <c r="AL44" i="7"/>
  <c r="AL40" i="7"/>
  <c r="AL39" i="7"/>
  <c r="AL38" i="7"/>
  <c r="AL37" i="7"/>
  <c r="AL36" i="7"/>
  <c r="AL35" i="7"/>
  <c r="AL34" i="7"/>
  <c r="AL30" i="7"/>
  <c r="AL29" i="7"/>
  <c r="AL28" i="7"/>
  <c r="AL27" i="7"/>
  <c r="AL26" i="7"/>
  <c r="AL25" i="7"/>
  <c r="AL24" i="7"/>
  <c r="AL23" i="7"/>
  <c r="AL20" i="7"/>
  <c r="AL19" i="7"/>
  <c r="AL18" i="7"/>
  <c r="AL17" i="7"/>
  <c r="AL16" i="7"/>
  <c r="AL15" i="7"/>
  <c r="AL14" i="7"/>
  <c r="AL13" i="7"/>
  <c r="AL10" i="7"/>
  <c r="BF8" i="6" s="1"/>
  <c r="AL9" i="7"/>
  <c r="AL8" i="7"/>
  <c r="AL7" i="7"/>
  <c r="AL6" i="7"/>
  <c r="AL5" i="7"/>
  <c r="AL4" i="7"/>
  <c r="AL3" i="7"/>
  <c r="AL2" i="7"/>
  <c r="AK181" i="7"/>
  <c r="AK180" i="7"/>
  <c r="AK179" i="7"/>
  <c r="AK178" i="7"/>
  <c r="AK177" i="7"/>
  <c r="AK176" i="7"/>
  <c r="AK175" i="7"/>
  <c r="AK174" i="7"/>
  <c r="AK173" i="7"/>
  <c r="AK170" i="7"/>
  <c r="AK169" i="7"/>
  <c r="AK168" i="7"/>
  <c r="AK167" i="7"/>
  <c r="AK166" i="7"/>
  <c r="AK165" i="7"/>
  <c r="AK164" i="7"/>
  <c r="AK161" i="7"/>
  <c r="AK160" i="7"/>
  <c r="AK159" i="7"/>
  <c r="AK158" i="7"/>
  <c r="AK157" i="7"/>
  <c r="AK156" i="7"/>
  <c r="AK155" i="7"/>
  <c r="AK154" i="7"/>
  <c r="AK150" i="7"/>
  <c r="AK149" i="7"/>
  <c r="AK148" i="7"/>
  <c r="AK147" i="7"/>
  <c r="AK146" i="7"/>
  <c r="AK145" i="7"/>
  <c r="AK144" i="7"/>
  <c r="AK141" i="7"/>
  <c r="AK140" i="7"/>
  <c r="AK139" i="7"/>
  <c r="AK138" i="7"/>
  <c r="AK137" i="7"/>
  <c r="AK136" i="7"/>
  <c r="AK135" i="7"/>
  <c r="AK134" i="7"/>
  <c r="AK131" i="7"/>
  <c r="AK130" i="7"/>
  <c r="AK129" i="7"/>
  <c r="AK128" i="7"/>
  <c r="AK127" i="7"/>
  <c r="AK126" i="7"/>
  <c r="AK125" i="7"/>
  <c r="AK124" i="7"/>
  <c r="AK121" i="7"/>
  <c r="AK120" i="7"/>
  <c r="AK119" i="7"/>
  <c r="AK118" i="7"/>
  <c r="AK117" i="7"/>
  <c r="AK116" i="7"/>
  <c r="AK115" i="7"/>
  <c r="AK111" i="7"/>
  <c r="AK110" i="7"/>
  <c r="AK109" i="7"/>
  <c r="AK108" i="7"/>
  <c r="AK107" i="7"/>
  <c r="AK106" i="7"/>
  <c r="AK105" i="7"/>
  <c r="AK104" i="7"/>
  <c r="AK103" i="7"/>
  <c r="AK100" i="7"/>
  <c r="AK99" i="7"/>
  <c r="AK98" i="7"/>
  <c r="AK97" i="7"/>
  <c r="AK96" i="7"/>
  <c r="AK95" i="7"/>
  <c r="AK94" i="7"/>
  <c r="AK93" i="7"/>
  <c r="AK92" i="7"/>
  <c r="AK88" i="7"/>
  <c r="AK87" i="7"/>
  <c r="AK86" i="7"/>
  <c r="AK85" i="7"/>
  <c r="AK84" i="7"/>
  <c r="AK83" i="7"/>
  <c r="AK82" i="7"/>
  <c r="AK79" i="7"/>
  <c r="AK78" i="7"/>
  <c r="AK77" i="7"/>
  <c r="AK76" i="7"/>
  <c r="AK75" i="7"/>
  <c r="AK74" i="7"/>
  <c r="AK73" i="7"/>
  <c r="AK72" i="7"/>
  <c r="AK69" i="7"/>
  <c r="AK68" i="7"/>
  <c r="AK67" i="7"/>
  <c r="AK66" i="7"/>
  <c r="AK65" i="7"/>
  <c r="AK64" i="7"/>
  <c r="AK63" i="7"/>
  <c r="AK62" i="7"/>
  <c r="AK59" i="7"/>
  <c r="AK58" i="7"/>
  <c r="AK57" i="7"/>
  <c r="AK56" i="7"/>
  <c r="AK55" i="7"/>
  <c r="AK54" i="7"/>
  <c r="AK53" i="7"/>
  <c r="AK49" i="7"/>
  <c r="AK48" i="7"/>
  <c r="AK47" i="7"/>
  <c r="AK46" i="7"/>
  <c r="AK45" i="7"/>
  <c r="AK44" i="7"/>
  <c r="AK41" i="7"/>
  <c r="AK40" i="7"/>
  <c r="AK39" i="7"/>
  <c r="AK38" i="7"/>
  <c r="AK37" i="7"/>
  <c r="AK36" i="7"/>
  <c r="AK35" i="7"/>
  <c r="AK34" i="7"/>
  <c r="AK30" i="7"/>
  <c r="AK29" i="7"/>
  <c r="AK28" i="7"/>
  <c r="AK27" i="7"/>
  <c r="AK26" i="7"/>
  <c r="AK25" i="7"/>
  <c r="AK24" i="7"/>
  <c r="AK23" i="7"/>
  <c r="AK20" i="7"/>
  <c r="AK19" i="7"/>
  <c r="AK18" i="7"/>
  <c r="AK17" i="7"/>
  <c r="AK16" i="7"/>
  <c r="AK15" i="7"/>
  <c r="AK14" i="7"/>
  <c r="AK13" i="7"/>
  <c r="AK10" i="7"/>
  <c r="AK9" i="7"/>
  <c r="AK8" i="7"/>
  <c r="AK7" i="7"/>
  <c r="BB8" i="6" s="1"/>
  <c r="AK6" i="7"/>
  <c r="AK5" i="7"/>
  <c r="AK4" i="7"/>
  <c r="AK3" i="7"/>
  <c r="AK2" i="7"/>
  <c r="AJ180" i="7"/>
  <c r="AJ179" i="7"/>
  <c r="AJ178" i="7"/>
  <c r="AJ177" i="7"/>
  <c r="AJ176" i="7"/>
  <c r="AJ175" i="7"/>
  <c r="AJ174" i="7"/>
  <c r="AJ173" i="7"/>
  <c r="AJ170" i="7"/>
  <c r="AJ169" i="7"/>
  <c r="AJ168" i="7"/>
  <c r="AJ167" i="7"/>
  <c r="AJ166" i="7"/>
  <c r="AJ165" i="7"/>
  <c r="AJ164" i="7"/>
  <c r="AJ160" i="7"/>
  <c r="AJ159" i="7"/>
  <c r="AJ158" i="7"/>
  <c r="AJ157" i="7"/>
  <c r="AJ156" i="7"/>
  <c r="AJ155" i="7"/>
  <c r="AJ154" i="7"/>
  <c r="AJ151" i="7"/>
  <c r="AJ150" i="7"/>
  <c r="AJ149" i="7"/>
  <c r="AJ148" i="7"/>
  <c r="AJ147" i="7"/>
  <c r="AJ146" i="7"/>
  <c r="AJ145" i="7"/>
  <c r="AJ144" i="7"/>
  <c r="AJ141" i="7"/>
  <c r="AJ140" i="7"/>
  <c r="AJ139" i="7"/>
  <c r="AJ138" i="7"/>
  <c r="AJ137" i="7"/>
  <c r="AJ136" i="7"/>
  <c r="AJ135" i="7"/>
  <c r="AJ134" i="7"/>
  <c r="AJ131" i="7"/>
  <c r="AJ130" i="7"/>
  <c r="AJ129" i="7"/>
  <c r="AJ128" i="7"/>
  <c r="AJ127" i="7"/>
  <c r="AJ126" i="7"/>
  <c r="AJ125" i="7"/>
  <c r="AJ124" i="7"/>
  <c r="AJ121" i="7"/>
  <c r="AJ120" i="7"/>
  <c r="AJ119" i="7"/>
  <c r="AJ118" i="7"/>
  <c r="AJ117" i="7"/>
  <c r="AJ116" i="7"/>
  <c r="AJ115" i="7"/>
  <c r="AJ111" i="7"/>
  <c r="AJ110" i="7"/>
  <c r="AJ109" i="7"/>
  <c r="AJ108" i="7"/>
  <c r="AJ107" i="7"/>
  <c r="AJ106" i="7"/>
  <c r="AJ105" i="7"/>
  <c r="AJ104" i="7"/>
  <c r="AJ103" i="7"/>
  <c r="AJ99" i="7"/>
  <c r="AJ98" i="7"/>
  <c r="AJ97" i="7"/>
  <c r="AJ96" i="7"/>
  <c r="AJ95" i="7"/>
  <c r="AJ94" i="7"/>
  <c r="AJ93" i="7"/>
  <c r="AJ92" i="7"/>
  <c r="AJ89" i="7"/>
  <c r="AJ88" i="7"/>
  <c r="AJ87" i="7"/>
  <c r="AJ86" i="7"/>
  <c r="AJ85" i="7"/>
  <c r="AJ84" i="7"/>
  <c r="AJ83" i="7"/>
  <c r="AJ82" i="7"/>
  <c r="AJ79" i="7"/>
  <c r="AJ78" i="7"/>
  <c r="AJ77" i="7"/>
  <c r="AJ76" i="7"/>
  <c r="AJ75" i="7"/>
  <c r="AJ74" i="7"/>
  <c r="AJ73" i="7"/>
  <c r="AJ72" i="7"/>
  <c r="AJ69" i="7"/>
  <c r="AJ68" i="7"/>
  <c r="AJ67" i="7"/>
  <c r="AJ66" i="7"/>
  <c r="AJ65" i="7"/>
  <c r="AJ64" i="7"/>
  <c r="AJ63" i="7"/>
  <c r="AJ62" i="7"/>
  <c r="AJ59" i="7"/>
  <c r="AJ58" i="7"/>
  <c r="AJ57" i="7"/>
  <c r="AJ56" i="7"/>
  <c r="AJ55" i="7"/>
  <c r="AJ54" i="7"/>
  <c r="AJ53" i="7"/>
  <c r="AJ50" i="7"/>
  <c r="AJ49" i="7"/>
  <c r="AJ48" i="7"/>
  <c r="AJ47" i="7"/>
  <c r="AJ46" i="7"/>
  <c r="AJ45" i="7"/>
  <c r="AJ44" i="7"/>
  <c r="AJ40" i="7"/>
  <c r="AJ39" i="7"/>
  <c r="AJ38" i="7"/>
  <c r="AJ37" i="7"/>
  <c r="AJ36" i="7"/>
  <c r="AJ35" i="7"/>
  <c r="AJ34" i="7"/>
  <c r="AJ30" i="7"/>
  <c r="AJ29" i="7"/>
  <c r="AJ28" i="7"/>
  <c r="AJ27" i="7"/>
  <c r="AJ26" i="7"/>
  <c r="AJ25" i="7"/>
  <c r="AJ24" i="7"/>
  <c r="AJ23" i="7"/>
  <c r="AJ20" i="7"/>
  <c r="AJ19" i="7"/>
  <c r="AJ18" i="7"/>
  <c r="AJ17" i="7"/>
  <c r="AJ16" i="7"/>
  <c r="AJ15" i="7"/>
  <c r="AJ14" i="7"/>
  <c r="AJ13" i="7"/>
  <c r="AJ10" i="7"/>
  <c r="AJ9" i="7"/>
  <c r="AJ8" i="7"/>
  <c r="AJ7" i="7"/>
  <c r="AJ6" i="7"/>
  <c r="AJ5" i="7"/>
  <c r="AJ4" i="7"/>
  <c r="AJ3" i="7"/>
  <c r="AJ2" i="7"/>
  <c r="AY8" i="6" s="1"/>
  <c r="X180" i="7"/>
  <c r="X179" i="7"/>
  <c r="X178" i="7"/>
  <c r="X177" i="7"/>
  <c r="X176" i="7"/>
  <c r="X175" i="7"/>
  <c r="X174" i="7"/>
  <c r="X173" i="7"/>
  <c r="X170" i="7"/>
  <c r="X169" i="7"/>
  <c r="X168" i="7"/>
  <c r="X167" i="7"/>
  <c r="X166" i="7"/>
  <c r="X165" i="7"/>
  <c r="X164" i="7"/>
  <c r="X161" i="7"/>
  <c r="X160" i="7"/>
  <c r="X159" i="7"/>
  <c r="X158" i="7"/>
  <c r="X157" i="7"/>
  <c r="X156" i="7"/>
  <c r="X155" i="7"/>
  <c r="X154" i="7"/>
  <c r="X150" i="7"/>
  <c r="X149" i="7"/>
  <c r="X148" i="7"/>
  <c r="X147" i="7"/>
  <c r="X146" i="7"/>
  <c r="X145" i="7"/>
  <c r="X144" i="7"/>
  <c r="X141" i="7"/>
  <c r="X140" i="7"/>
  <c r="X139" i="7"/>
  <c r="X138" i="7"/>
  <c r="X137" i="7"/>
  <c r="X136" i="7"/>
  <c r="X135" i="7"/>
  <c r="X134" i="7"/>
  <c r="X131" i="7"/>
  <c r="X130" i="7"/>
  <c r="X129" i="7"/>
  <c r="X128" i="7"/>
  <c r="X127" i="7"/>
  <c r="X126" i="7"/>
  <c r="X125" i="7"/>
  <c r="X124" i="7"/>
  <c r="X121" i="7"/>
  <c r="X120" i="7"/>
  <c r="X119" i="7"/>
  <c r="X118" i="7"/>
  <c r="X117" i="7"/>
  <c r="X116" i="7"/>
  <c r="X115" i="7"/>
  <c r="X111" i="7"/>
  <c r="X110" i="7"/>
  <c r="X109" i="7"/>
  <c r="X108" i="7"/>
  <c r="X107" i="7"/>
  <c r="X106" i="7"/>
  <c r="X105" i="7"/>
  <c r="X104" i="7"/>
  <c r="X103" i="7"/>
  <c r="X99" i="7"/>
  <c r="X98" i="7"/>
  <c r="X97" i="7"/>
  <c r="X96" i="7"/>
  <c r="X95" i="7"/>
  <c r="X94" i="7"/>
  <c r="X93" i="7"/>
  <c r="X92" i="7"/>
  <c r="X88" i="7"/>
  <c r="X87" i="7"/>
  <c r="X86" i="7"/>
  <c r="X85" i="7"/>
  <c r="X84" i="7"/>
  <c r="X83" i="7"/>
  <c r="X82" i="7"/>
  <c r="X79" i="7"/>
  <c r="X78" i="7"/>
  <c r="X77" i="7"/>
  <c r="X76" i="7"/>
  <c r="X75" i="7"/>
  <c r="X74" i="7"/>
  <c r="X73" i="7"/>
  <c r="X72" i="7"/>
  <c r="X69" i="7"/>
  <c r="X68" i="7"/>
  <c r="X67" i="7"/>
  <c r="X66" i="7"/>
  <c r="X65" i="7"/>
  <c r="X64" i="7"/>
  <c r="X63" i="7"/>
  <c r="X62" i="7"/>
  <c r="X59" i="7"/>
  <c r="X58" i="7"/>
  <c r="X57" i="7"/>
  <c r="X56" i="7"/>
  <c r="X55" i="7"/>
  <c r="X54" i="7"/>
  <c r="X53" i="7"/>
  <c r="X50" i="7"/>
  <c r="X49" i="7"/>
  <c r="X48" i="7"/>
  <c r="X47" i="7"/>
  <c r="X46" i="7"/>
  <c r="X45" i="7"/>
  <c r="X44" i="7"/>
  <c r="X40" i="7"/>
  <c r="X39" i="7"/>
  <c r="X38" i="7"/>
  <c r="X37" i="7"/>
  <c r="X36" i="7"/>
  <c r="X35" i="7"/>
  <c r="X34" i="7"/>
  <c r="X31" i="7"/>
  <c r="X30" i="7"/>
  <c r="X29" i="7"/>
  <c r="X28" i="7"/>
  <c r="X27" i="7"/>
  <c r="X26" i="7"/>
  <c r="X25" i="7"/>
  <c r="X24" i="7"/>
  <c r="X23" i="7"/>
  <c r="X20" i="7"/>
  <c r="X19" i="7"/>
  <c r="X18" i="7"/>
  <c r="X17" i="7"/>
  <c r="X16" i="7"/>
  <c r="X15" i="7"/>
  <c r="X14" i="7"/>
  <c r="X13" i="7"/>
  <c r="BH6" i="6" s="1"/>
  <c r="X10" i="7"/>
  <c r="X9" i="7"/>
  <c r="X8" i="7"/>
  <c r="X7" i="7"/>
  <c r="X6" i="7"/>
  <c r="X5" i="7"/>
  <c r="X4" i="7"/>
  <c r="X3" i="7"/>
  <c r="X2" i="7"/>
  <c r="AH2" i="7" s="1"/>
  <c r="W181" i="7"/>
  <c r="W180" i="7"/>
  <c r="W179" i="7"/>
  <c r="W178" i="7"/>
  <c r="W177" i="7"/>
  <c r="W176" i="7"/>
  <c r="W175" i="7"/>
  <c r="W174" i="7"/>
  <c r="W173" i="7"/>
  <c r="W170" i="7"/>
  <c r="W169" i="7"/>
  <c r="W168" i="7"/>
  <c r="W167" i="7"/>
  <c r="W166" i="7"/>
  <c r="W165" i="7"/>
  <c r="W164" i="7"/>
  <c r="W161" i="7"/>
  <c r="W160" i="7"/>
  <c r="W159" i="7"/>
  <c r="W158" i="7"/>
  <c r="W157" i="7"/>
  <c r="W156" i="7"/>
  <c r="W155" i="7"/>
  <c r="W154" i="7"/>
  <c r="W150" i="7"/>
  <c r="W149" i="7"/>
  <c r="W148" i="7"/>
  <c r="W147" i="7"/>
  <c r="W146" i="7"/>
  <c r="W145" i="7"/>
  <c r="W144" i="7"/>
  <c r="W141" i="7"/>
  <c r="W140" i="7"/>
  <c r="W139" i="7"/>
  <c r="W138" i="7"/>
  <c r="W137" i="7"/>
  <c r="W136" i="7"/>
  <c r="W135" i="7"/>
  <c r="W134" i="7"/>
  <c r="W131" i="7"/>
  <c r="W130" i="7"/>
  <c r="W129" i="7"/>
  <c r="W128" i="7"/>
  <c r="W127" i="7"/>
  <c r="W126" i="7"/>
  <c r="W125" i="7"/>
  <c r="W124" i="7"/>
  <c r="W121" i="7"/>
  <c r="W120" i="7"/>
  <c r="W119" i="7"/>
  <c r="W118" i="7"/>
  <c r="W117" i="7"/>
  <c r="W116" i="7"/>
  <c r="W115" i="7"/>
  <c r="W112" i="7"/>
  <c r="W111" i="7"/>
  <c r="W110" i="7"/>
  <c r="W109" i="7"/>
  <c r="W108" i="7"/>
  <c r="W107" i="7"/>
  <c r="W106" i="7"/>
  <c r="W105" i="7"/>
  <c r="W104" i="7"/>
  <c r="W103" i="7"/>
  <c r="W100" i="7"/>
  <c r="W99" i="7"/>
  <c r="W98" i="7"/>
  <c r="W97" i="7"/>
  <c r="W96" i="7"/>
  <c r="W95" i="7"/>
  <c r="W94" i="7"/>
  <c r="W93" i="7"/>
  <c r="W92" i="7"/>
  <c r="W88" i="7"/>
  <c r="W87" i="7"/>
  <c r="W86" i="7"/>
  <c r="W85" i="7"/>
  <c r="W84" i="7"/>
  <c r="W83" i="7"/>
  <c r="W82" i="7"/>
  <c r="W79" i="7"/>
  <c r="W78" i="7"/>
  <c r="W77" i="7"/>
  <c r="W76" i="7"/>
  <c r="W75" i="7"/>
  <c r="W74" i="7"/>
  <c r="W73" i="7"/>
  <c r="W72" i="7"/>
  <c r="W69" i="7"/>
  <c r="W68" i="7"/>
  <c r="W67" i="7"/>
  <c r="W66" i="7"/>
  <c r="W65" i="7"/>
  <c r="W64" i="7"/>
  <c r="W63" i="7"/>
  <c r="W62" i="7"/>
  <c r="W59" i="7"/>
  <c r="W58" i="7"/>
  <c r="W57" i="7"/>
  <c r="W56" i="7"/>
  <c r="W55" i="7"/>
  <c r="W54" i="7"/>
  <c r="W53" i="7"/>
  <c r="W50" i="7"/>
  <c r="W49" i="7"/>
  <c r="W48" i="7"/>
  <c r="W47" i="7"/>
  <c r="W46" i="7"/>
  <c r="W45" i="7"/>
  <c r="W44" i="7"/>
  <c r="W40" i="7"/>
  <c r="W39" i="7"/>
  <c r="W38" i="7"/>
  <c r="W37" i="7"/>
  <c r="W36" i="7"/>
  <c r="W35" i="7"/>
  <c r="W34" i="7"/>
  <c r="W30" i="7"/>
  <c r="W29" i="7"/>
  <c r="W28" i="7"/>
  <c r="W27" i="7"/>
  <c r="W26" i="7"/>
  <c r="W25" i="7"/>
  <c r="W24" i="7"/>
  <c r="W23" i="7"/>
  <c r="W20" i="7"/>
  <c r="W19" i="7"/>
  <c r="W18" i="7"/>
  <c r="W17" i="7"/>
  <c r="W16" i="7"/>
  <c r="W15" i="7"/>
  <c r="W14" i="7"/>
  <c r="W13" i="7"/>
  <c r="W10" i="7"/>
  <c r="W9" i="7"/>
  <c r="BE6" i="6" s="1"/>
  <c r="W8" i="7"/>
  <c r="W7" i="7"/>
  <c r="W6" i="7"/>
  <c r="W5" i="7"/>
  <c r="AG2" i="7" s="1"/>
  <c r="W4" i="7"/>
  <c r="W3" i="7"/>
  <c r="W2" i="7"/>
  <c r="V181" i="7"/>
  <c r="V180" i="7"/>
  <c r="V179" i="7"/>
  <c r="V178" i="7"/>
  <c r="V177" i="7"/>
  <c r="V176" i="7"/>
  <c r="V175" i="7"/>
  <c r="V174" i="7"/>
  <c r="V173" i="7"/>
  <c r="V170" i="7"/>
  <c r="V169" i="7"/>
  <c r="V168" i="7"/>
  <c r="V167" i="7"/>
  <c r="V166" i="7"/>
  <c r="V165" i="7"/>
  <c r="V164" i="7"/>
  <c r="V161" i="7"/>
  <c r="V160" i="7"/>
  <c r="V159" i="7"/>
  <c r="V158" i="7"/>
  <c r="V157" i="7"/>
  <c r="V156" i="7"/>
  <c r="V155" i="7"/>
  <c r="V154" i="7"/>
  <c r="V150" i="7"/>
  <c r="V149" i="7"/>
  <c r="V148" i="7"/>
  <c r="V147" i="7"/>
  <c r="V146" i="7"/>
  <c r="V145" i="7"/>
  <c r="V144" i="7"/>
  <c r="V141" i="7"/>
  <c r="V140" i="7"/>
  <c r="V139" i="7"/>
  <c r="V138" i="7"/>
  <c r="V137" i="7"/>
  <c r="V136" i="7"/>
  <c r="V135" i="7"/>
  <c r="V134" i="7"/>
  <c r="V131" i="7"/>
  <c r="V130" i="7"/>
  <c r="V129" i="7"/>
  <c r="V128" i="7"/>
  <c r="V127" i="7"/>
  <c r="V126" i="7"/>
  <c r="V125" i="7"/>
  <c r="V124" i="7"/>
  <c r="V121" i="7"/>
  <c r="V120" i="7"/>
  <c r="V119" i="7"/>
  <c r="V118" i="7"/>
  <c r="V117" i="7"/>
  <c r="V116" i="7"/>
  <c r="V115" i="7"/>
  <c r="V111" i="7"/>
  <c r="V110" i="7"/>
  <c r="V109" i="7"/>
  <c r="V108" i="7"/>
  <c r="V107" i="7"/>
  <c r="V106" i="7"/>
  <c r="V105" i="7"/>
  <c r="V104" i="7"/>
  <c r="V103" i="7"/>
  <c r="V100" i="7"/>
  <c r="V99" i="7"/>
  <c r="V98" i="7"/>
  <c r="V97" i="7"/>
  <c r="V96" i="7"/>
  <c r="V95" i="7"/>
  <c r="V94" i="7"/>
  <c r="V93" i="7"/>
  <c r="V92" i="7"/>
  <c r="V88" i="7"/>
  <c r="V87" i="7"/>
  <c r="V86" i="7"/>
  <c r="V85" i="7"/>
  <c r="V84" i="7"/>
  <c r="V83" i="7"/>
  <c r="V82" i="7"/>
  <c r="V79" i="7"/>
  <c r="V78" i="7"/>
  <c r="V77" i="7"/>
  <c r="V76" i="7"/>
  <c r="V75" i="7"/>
  <c r="V74" i="7"/>
  <c r="V73" i="7"/>
  <c r="V72" i="7"/>
  <c r="V69" i="7"/>
  <c r="V68" i="7"/>
  <c r="V67" i="7"/>
  <c r="V66" i="7"/>
  <c r="V65" i="7"/>
  <c r="V64" i="7"/>
  <c r="V63" i="7"/>
  <c r="V62" i="7"/>
  <c r="V59" i="7"/>
  <c r="V58" i="7"/>
  <c r="V57" i="7"/>
  <c r="V56" i="7"/>
  <c r="V55" i="7"/>
  <c r="V54" i="7"/>
  <c r="V53" i="7"/>
  <c r="V49" i="7"/>
  <c r="V48" i="7"/>
  <c r="V47" i="7"/>
  <c r="V46" i="7"/>
  <c r="V45" i="7"/>
  <c r="V44" i="7"/>
  <c r="V41" i="7"/>
  <c r="V40" i="7"/>
  <c r="V39" i="7"/>
  <c r="V38" i="7"/>
  <c r="V37" i="7"/>
  <c r="V36" i="7"/>
  <c r="V35" i="7"/>
  <c r="V34" i="7"/>
  <c r="V30" i="7"/>
  <c r="V29" i="7"/>
  <c r="V28" i="7"/>
  <c r="V27" i="7"/>
  <c r="V26" i="7"/>
  <c r="V25" i="7"/>
  <c r="V24" i="7"/>
  <c r="V23" i="7"/>
  <c r="V20" i="7"/>
  <c r="V19" i="7"/>
  <c r="V18" i="7"/>
  <c r="V17" i="7"/>
  <c r="V16" i="7"/>
  <c r="V15" i="7"/>
  <c r="V14" i="7"/>
  <c r="V13" i="7"/>
  <c r="V10" i="7"/>
  <c r="V9" i="7"/>
  <c r="V8" i="7"/>
  <c r="V7" i="7"/>
  <c r="V6" i="7"/>
  <c r="BC6" i="6" s="1"/>
  <c r="V5" i="7"/>
  <c r="V4" i="7"/>
  <c r="V3" i="7"/>
  <c r="V2" i="7"/>
  <c r="AF2" i="7" s="1"/>
  <c r="U180" i="7"/>
  <c r="U179" i="7"/>
  <c r="U178" i="7"/>
  <c r="U177" i="7"/>
  <c r="U176" i="7"/>
  <c r="U175" i="7"/>
  <c r="U174" i="7"/>
  <c r="U173" i="7"/>
  <c r="U170" i="7"/>
  <c r="U169" i="7"/>
  <c r="U168" i="7"/>
  <c r="U167" i="7"/>
  <c r="U166" i="7"/>
  <c r="U165" i="7"/>
  <c r="U164" i="7"/>
  <c r="U160" i="7"/>
  <c r="U159" i="7"/>
  <c r="U158" i="7"/>
  <c r="U157" i="7"/>
  <c r="U156" i="7"/>
  <c r="U155" i="7"/>
  <c r="U154" i="7"/>
  <c r="U151" i="7"/>
  <c r="U150" i="7"/>
  <c r="U149" i="7"/>
  <c r="U148" i="7"/>
  <c r="U147" i="7"/>
  <c r="U146" i="7"/>
  <c r="U145" i="7"/>
  <c r="U144" i="7"/>
  <c r="U141" i="7"/>
  <c r="U140" i="7"/>
  <c r="U139" i="7"/>
  <c r="U138" i="7"/>
  <c r="U137" i="7"/>
  <c r="U136" i="7"/>
  <c r="U135" i="7"/>
  <c r="U134" i="7"/>
  <c r="U131" i="7"/>
  <c r="U130" i="7"/>
  <c r="U129" i="7"/>
  <c r="U128" i="7"/>
  <c r="U127" i="7"/>
  <c r="U126" i="7"/>
  <c r="U125" i="7"/>
  <c r="U124" i="7"/>
  <c r="U121" i="7"/>
  <c r="U120" i="7"/>
  <c r="U119" i="7"/>
  <c r="U118" i="7"/>
  <c r="U117" i="7"/>
  <c r="U116" i="7"/>
  <c r="U115" i="7"/>
  <c r="U111" i="7"/>
  <c r="U110" i="7"/>
  <c r="U109" i="7"/>
  <c r="U108" i="7"/>
  <c r="U107" i="7"/>
  <c r="U106" i="7"/>
  <c r="U105" i="7"/>
  <c r="U104" i="7"/>
  <c r="U103" i="7"/>
  <c r="U99" i="7"/>
  <c r="U98" i="7"/>
  <c r="U97" i="7"/>
  <c r="U96" i="7"/>
  <c r="U95" i="7"/>
  <c r="U94" i="7"/>
  <c r="U93" i="7"/>
  <c r="U92" i="7"/>
  <c r="U89" i="7"/>
  <c r="U88" i="7"/>
  <c r="U87" i="7"/>
  <c r="U86" i="7"/>
  <c r="U85" i="7"/>
  <c r="U84" i="7"/>
  <c r="U83" i="7"/>
  <c r="U82" i="7"/>
  <c r="U79" i="7"/>
  <c r="U78" i="7"/>
  <c r="U77" i="7"/>
  <c r="U76" i="7"/>
  <c r="U75" i="7"/>
  <c r="U74" i="7"/>
  <c r="U73" i="7"/>
  <c r="U72" i="7"/>
  <c r="U69" i="7"/>
  <c r="U68" i="7"/>
  <c r="U67" i="7"/>
  <c r="U66" i="7"/>
  <c r="U65" i="7"/>
  <c r="U64" i="7"/>
  <c r="U63" i="7"/>
  <c r="U62" i="7"/>
  <c r="U59" i="7"/>
  <c r="U58" i="7"/>
  <c r="U57" i="7"/>
  <c r="U56" i="7"/>
  <c r="U55" i="7"/>
  <c r="U54" i="7"/>
  <c r="U53" i="7"/>
  <c r="U50" i="7"/>
  <c r="U49" i="7"/>
  <c r="U48" i="7"/>
  <c r="U47" i="7"/>
  <c r="U46" i="7"/>
  <c r="U45" i="7"/>
  <c r="U44" i="7"/>
  <c r="U40" i="7"/>
  <c r="U39" i="7"/>
  <c r="U38" i="7"/>
  <c r="U37" i="7"/>
  <c r="U36" i="7"/>
  <c r="U35" i="7"/>
  <c r="U34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4" i="7"/>
  <c r="U13" i="7"/>
  <c r="U10" i="7"/>
  <c r="U9" i="7"/>
  <c r="U8" i="7"/>
  <c r="U7" i="7"/>
  <c r="U6" i="7"/>
  <c r="U5" i="7"/>
  <c r="U4" i="7"/>
  <c r="U3" i="7"/>
  <c r="U2" i="7"/>
  <c r="AE2" i="7" s="1"/>
  <c r="S180" i="7"/>
  <c r="S179" i="7"/>
  <c r="S178" i="7"/>
  <c r="S177" i="7"/>
  <c r="S176" i="7"/>
  <c r="S175" i="7"/>
  <c r="S174" i="7"/>
  <c r="S173" i="7"/>
  <c r="S170" i="7"/>
  <c r="S169" i="7"/>
  <c r="S168" i="7"/>
  <c r="S167" i="7"/>
  <c r="S166" i="7"/>
  <c r="S165" i="7"/>
  <c r="S164" i="7"/>
  <c r="S161" i="7"/>
  <c r="S160" i="7"/>
  <c r="S159" i="7"/>
  <c r="S158" i="7"/>
  <c r="S157" i="7"/>
  <c r="S156" i="7"/>
  <c r="S155" i="7"/>
  <c r="S154" i="7"/>
  <c r="S150" i="7"/>
  <c r="S149" i="7"/>
  <c r="S148" i="7"/>
  <c r="S147" i="7"/>
  <c r="S146" i="7"/>
  <c r="S145" i="7"/>
  <c r="S144" i="7"/>
  <c r="S141" i="7"/>
  <c r="S140" i="7"/>
  <c r="S139" i="7"/>
  <c r="S138" i="7"/>
  <c r="S137" i="7"/>
  <c r="S136" i="7"/>
  <c r="S135" i="7"/>
  <c r="S134" i="7"/>
  <c r="S131" i="7"/>
  <c r="S130" i="7"/>
  <c r="S129" i="7"/>
  <c r="S128" i="7"/>
  <c r="S127" i="7"/>
  <c r="S126" i="7"/>
  <c r="S125" i="7"/>
  <c r="S124" i="7"/>
  <c r="S121" i="7"/>
  <c r="S120" i="7"/>
  <c r="S119" i="7"/>
  <c r="S118" i="7"/>
  <c r="S117" i="7"/>
  <c r="S116" i="7"/>
  <c r="S115" i="7"/>
  <c r="S111" i="7"/>
  <c r="S110" i="7"/>
  <c r="S109" i="7"/>
  <c r="S108" i="7"/>
  <c r="S107" i="7"/>
  <c r="S106" i="7"/>
  <c r="S105" i="7"/>
  <c r="S104" i="7"/>
  <c r="S103" i="7"/>
  <c r="S99" i="7"/>
  <c r="S98" i="7"/>
  <c r="S97" i="7"/>
  <c r="S96" i="7"/>
  <c r="S95" i="7"/>
  <c r="S94" i="7"/>
  <c r="S93" i="7"/>
  <c r="S92" i="7"/>
  <c r="S88" i="7"/>
  <c r="S87" i="7"/>
  <c r="S86" i="7"/>
  <c r="S85" i="7"/>
  <c r="S84" i="7"/>
  <c r="S83" i="7"/>
  <c r="S82" i="7"/>
  <c r="S79" i="7"/>
  <c r="S78" i="7"/>
  <c r="S77" i="7"/>
  <c r="S76" i="7"/>
  <c r="S75" i="7"/>
  <c r="S74" i="7"/>
  <c r="S73" i="7"/>
  <c r="S72" i="7"/>
  <c r="S70" i="7"/>
  <c r="S69" i="7"/>
  <c r="S68" i="7"/>
  <c r="S67" i="7"/>
  <c r="S66" i="7"/>
  <c r="S65" i="7"/>
  <c r="S64" i="7"/>
  <c r="S63" i="7"/>
  <c r="S62" i="7"/>
  <c r="S59" i="7"/>
  <c r="S58" i="7"/>
  <c r="S57" i="7"/>
  <c r="S56" i="7"/>
  <c r="S55" i="7"/>
  <c r="S54" i="7"/>
  <c r="S53" i="7"/>
  <c r="S50" i="7"/>
  <c r="S49" i="7"/>
  <c r="S48" i="7"/>
  <c r="S47" i="7"/>
  <c r="S46" i="7"/>
  <c r="S45" i="7"/>
  <c r="S44" i="7"/>
  <c r="S40" i="7"/>
  <c r="S39" i="7"/>
  <c r="S38" i="7"/>
  <c r="S37" i="7"/>
  <c r="S36" i="7"/>
  <c r="S35" i="7"/>
  <c r="S34" i="7"/>
  <c r="S31" i="7"/>
  <c r="S30" i="7"/>
  <c r="S29" i="7"/>
  <c r="S28" i="7"/>
  <c r="S27" i="7"/>
  <c r="S26" i="7"/>
  <c r="S25" i="7"/>
  <c r="S24" i="7"/>
  <c r="S23" i="7"/>
  <c r="S20" i="7"/>
  <c r="S19" i="7"/>
  <c r="S18" i="7"/>
  <c r="S17" i="7"/>
  <c r="S16" i="7"/>
  <c r="S15" i="7"/>
  <c r="S14" i="7"/>
  <c r="S13" i="7"/>
  <c r="S11" i="7"/>
  <c r="S10" i="7"/>
  <c r="S9" i="7"/>
  <c r="S8" i="7"/>
  <c r="S7" i="7"/>
  <c r="S6" i="7"/>
  <c r="S5" i="7"/>
  <c r="S4" i="7"/>
  <c r="S3" i="7"/>
  <c r="S2" i="7"/>
  <c r="BH5" i="6" s="1"/>
  <c r="R181" i="7"/>
  <c r="R180" i="7"/>
  <c r="R179" i="7"/>
  <c r="R178" i="7"/>
  <c r="R177" i="7"/>
  <c r="R176" i="7"/>
  <c r="R175" i="7"/>
  <c r="R174" i="7"/>
  <c r="R173" i="7"/>
  <c r="R170" i="7"/>
  <c r="R169" i="7"/>
  <c r="R168" i="7"/>
  <c r="R167" i="7"/>
  <c r="R166" i="7"/>
  <c r="R165" i="7"/>
  <c r="R164" i="7"/>
  <c r="R161" i="7"/>
  <c r="R160" i="7"/>
  <c r="R159" i="7"/>
  <c r="R158" i="7"/>
  <c r="R157" i="7"/>
  <c r="R156" i="7"/>
  <c r="R155" i="7"/>
  <c r="R154" i="7"/>
  <c r="R150" i="7"/>
  <c r="R149" i="7"/>
  <c r="R148" i="7"/>
  <c r="R147" i="7"/>
  <c r="R146" i="7"/>
  <c r="R145" i="7"/>
  <c r="R144" i="7"/>
  <c r="R141" i="7"/>
  <c r="R140" i="7"/>
  <c r="R139" i="7"/>
  <c r="R138" i="7"/>
  <c r="R137" i="7"/>
  <c r="R136" i="7"/>
  <c r="R135" i="7"/>
  <c r="R134" i="7"/>
  <c r="R131" i="7"/>
  <c r="R130" i="7"/>
  <c r="R129" i="7"/>
  <c r="R128" i="7"/>
  <c r="R127" i="7"/>
  <c r="R126" i="7"/>
  <c r="R125" i="7"/>
  <c r="R124" i="7"/>
  <c r="R121" i="7"/>
  <c r="R120" i="7"/>
  <c r="R119" i="7"/>
  <c r="R118" i="7"/>
  <c r="R117" i="7"/>
  <c r="R116" i="7"/>
  <c r="R115" i="7"/>
  <c r="R112" i="7"/>
  <c r="R111" i="7"/>
  <c r="R110" i="7"/>
  <c r="R109" i="7"/>
  <c r="R108" i="7"/>
  <c r="R107" i="7"/>
  <c r="R106" i="7"/>
  <c r="R105" i="7"/>
  <c r="R104" i="7"/>
  <c r="R103" i="7"/>
  <c r="R100" i="7"/>
  <c r="R99" i="7"/>
  <c r="R98" i="7"/>
  <c r="R97" i="7"/>
  <c r="R96" i="7"/>
  <c r="R95" i="7"/>
  <c r="R94" i="7"/>
  <c r="R93" i="7"/>
  <c r="R92" i="7"/>
  <c r="R88" i="7"/>
  <c r="R87" i="7"/>
  <c r="R86" i="7"/>
  <c r="R85" i="7"/>
  <c r="R84" i="7"/>
  <c r="R83" i="7"/>
  <c r="R82" i="7"/>
  <c r="R79" i="7"/>
  <c r="R78" i="7"/>
  <c r="R77" i="7"/>
  <c r="R76" i="7"/>
  <c r="R75" i="7"/>
  <c r="R74" i="7"/>
  <c r="R73" i="7"/>
  <c r="R72" i="7"/>
  <c r="R69" i="7"/>
  <c r="R68" i="7"/>
  <c r="R67" i="7"/>
  <c r="R66" i="7"/>
  <c r="R65" i="7"/>
  <c r="R64" i="7"/>
  <c r="R63" i="7"/>
  <c r="R62" i="7"/>
  <c r="R59" i="7"/>
  <c r="R58" i="7"/>
  <c r="R57" i="7"/>
  <c r="R56" i="7"/>
  <c r="R55" i="7"/>
  <c r="R54" i="7"/>
  <c r="R53" i="7"/>
  <c r="R50" i="7"/>
  <c r="R49" i="7"/>
  <c r="R48" i="7"/>
  <c r="R47" i="7"/>
  <c r="R46" i="7"/>
  <c r="R45" i="7"/>
  <c r="R44" i="7"/>
  <c r="R40" i="7"/>
  <c r="R39" i="7"/>
  <c r="R38" i="7"/>
  <c r="R37" i="7"/>
  <c r="R36" i="7"/>
  <c r="R35" i="7"/>
  <c r="R34" i="7"/>
  <c r="R30" i="7"/>
  <c r="R29" i="7"/>
  <c r="R28" i="7"/>
  <c r="R27" i="7"/>
  <c r="R26" i="7"/>
  <c r="R25" i="7"/>
  <c r="R24" i="7"/>
  <c r="R23" i="7"/>
  <c r="R20" i="7"/>
  <c r="R19" i="7"/>
  <c r="R18" i="7"/>
  <c r="R17" i="7"/>
  <c r="R16" i="7"/>
  <c r="R15" i="7"/>
  <c r="R14" i="7"/>
  <c r="R13" i="7"/>
  <c r="R10" i="7"/>
  <c r="R9" i="7"/>
  <c r="R8" i="7"/>
  <c r="R7" i="7"/>
  <c r="R6" i="7"/>
  <c r="R5" i="7"/>
  <c r="R4" i="7"/>
  <c r="R3" i="7"/>
  <c r="R2" i="7"/>
  <c r="BE5" i="6" s="1"/>
  <c r="Q181" i="7"/>
  <c r="Q180" i="7"/>
  <c r="Q179" i="7"/>
  <c r="Q178" i="7"/>
  <c r="Q177" i="7"/>
  <c r="Q176" i="7"/>
  <c r="Q175" i="7"/>
  <c r="Q174" i="7"/>
  <c r="Q173" i="7"/>
  <c r="Q171" i="7"/>
  <c r="Q170" i="7"/>
  <c r="Q169" i="7"/>
  <c r="Q168" i="7"/>
  <c r="Q167" i="7"/>
  <c r="Q166" i="7"/>
  <c r="Q165" i="7"/>
  <c r="Q164" i="7"/>
  <c r="Q161" i="7"/>
  <c r="Q160" i="7"/>
  <c r="Q159" i="7"/>
  <c r="Q158" i="7"/>
  <c r="Q157" i="7"/>
  <c r="Q156" i="7"/>
  <c r="Q155" i="7"/>
  <c r="Q154" i="7"/>
  <c r="Q151" i="7"/>
  <c r="Q150" i="7"/>
  <c r="Q149" i="7"/>
  <c r="Q148" i="7"/>
  <c r="Q147" i="7"/>
  <c r="Q146" i="7"/>
  <c r="Q145" i="7"/>
  <c r="Q144" i="7"/>
  <c r="Q141" i="7"/>
  <c r="Q140" i="7"/>
  <c r="Q139" i="7"/>
  <c r="Q138" i="7"/>
  <c r="Q137" i="7"/>
  <c r="Q136" i="7"/>
  <c r="Q135" i="7"/>
  <c r="Q134" i="7"/>
  <c r="Q131" i="7"/>
  <c r="Q130" i="7"/>
  <c r="Q129" i="7"/>
  <c r="Q128" i="7"/>
  <c r="Q127" i="7"/>
  <c r="Q126" i="7"/>
  <c r="Q125" i="7"/>
  <c r="Q124" i="7"/>
  <c r="Q122" i="7"/>
  <c r="Q121" i="7"/>
  <c r="Q120" i="7"/>
  <c r="Q119" i="7"/>
  <c r="Q118" i="7"/>
  <c r="Q117" i="7"/>
  <c r="Q116" i="7"/>
  <c r="Q115" i="7"/>
  <c r="Q112" i="7"/>
  <c r="Q111" i="7"/>
  <c r="Q110" i="7"/>
  <c r="Q109" i="7"/>
  <c r="Q108" i="7"/>
  <c r="Q107" i="7"/>
  <c r="Q106" i="7"/>
  <c r="Q105" i="7"/>
  <c r="Q104" i="7"/>
  <c r="Q103" i="7"/>
  <c r="Q100" i="7"/>
  <c r="Q99" i="7"/>
  <c r="Q98" i="7"/>
  <c r="Q97" i="7"/>
  <c r="Q96" i="7"/>
  <c r="Q95" i="7"/>
  <c r="Q94" i="7"/>
  <c r="Q93" i="7"/>
  <c r="Q92" i="7"/>
  <c r="Q89" i="7"/>
  <c r="Q88" i="7"/>
  <c r="Q87" i="7"/>
  <c r="Q86" i="7"/>
  <c r="Q85" i="7"/>
  <c r="Q84" i="7"/>
  <c r="Q83" i="7"/>
  <c r="Q82" i="7"/>
  <c r="Q80" i="7"/>
  <c r="Q79" i="7"/>
  <c r="Q78" i="7"/>
  <c r="Q77" i="7"/>
  <c r="Q76" i="7"/>
  <c r="Q75" i="7"/>
  <c r="Q74" i="7"/>
  <c r="Q73" i="7"/>
  <c r="Q72" i="7"/>
  <c r="Q69" i="7"/>
  <c r="Q68" i="7"/>
  <c r="Q67" i="7"/>
  <c r="Q66" i="7"/>
  <c r="Q65" i="7"/>
  <c r="Q64" i="7"/>
  <c r="Q63" i="7"/>
  <c r="Q62" i="7"/>
  <c r="Q59" i="7"/>
  <c r="Q58" i="7"/>
  <c r="Q57" i="7"/>
  <c r="Q56" i="7"/>
  <c r="Q55" i="7"/>
  <c r="Q54" i="7"/>
  <c r="Q53" i="7"/>
  <c r="Q50" i="7"/>
  <c r="Q49" i="7"/>
  <c r="Q48" i="7"/>
  <c r="Q47" i="7"/>
  <c r="Q46" i="7"/>
  <c r="Q45" i="7"/>
  <c r="Q44" i="7"/>
  <c r="Q41" i="7"/>
  <c r="Q40" i="7"/>
  <c r="Q39" i="7"/>
  <c r="Q38" i="7"/>
  <c r="Q37" i="7"/>
  <c r="Q36" i="7"/>
  <c r="Q35" i="7"/>
  <c r="Q34" i="7"/>
  <c r="Q31" i="7"/>
  <c r="Q30" i="7"/>
  <c r="Q29" i="7"/>
  <c r="Q28" i="7"/>
  <c r="Q27" i="7"/>
  <c r="Q26" i="7"/>
  <c r="Q25" i="7"/>
  <c r="Q24" i="7"/>
  <c r="Q23" i="7"/>
  <c r="Q21" i="7"/>
  <c r="Q20" i="7"/>
  <c r="Q19" i="7"/>
  <c r="Q18" i="7"/>
  <c r="Q17" i="7"/>
  <c r="Q16" i="7"/>
  <c r="Q15" i="7"/>
  <c r="Q14" i="7"/>
  <c r="Q13" i="7"/>
  <c r="Q10" i="7"/>
  <c r="Q9" i="7"/>
  <c r="Q8" i="7"/>
  <c r="Q7" i="7"/>
  <c r="Q6" i="7"/>
  <c r="Q5" i="7"/>
  <c r="Q4" i="7"/>
  <c r="Q3" i="7"/>
  <c r="Q2" i="7"/>
  <c r="BB5" i="6" s="1"/>
  <c r="P181" i="7"/>
  <c r="P180" i="7"/>
  <c r="P179" i="7"/>
  <c r="P178" i="7"/>
  <c r="P177" i="7"/>
  <c r="P176" i="7"/>
  <c r="P175" i="7"/>
  <c r="P174" i="7"/>
  <c r="P173" i="7"/>
  <c r="P171" i="7"/>
  <c r="P170" i="7"/>
  <c r="P169" i="7"/>
  <c r="P168" i="7"/>
  <c r="P167" i="7"/>
  <c r="P166" i="7"/>
  <c r="P165" i="7"/>
  <c r="P164" i="7"/>
  <c r="P161" i="7"/>
  <c r="P160" i="7"/>
  <c r="P159" i="7"/>
  <c r="P158" i="7"/>
  <c r="P157" i="7"/>
  <c r="P156" i="7"/>
  <c r="P155" i="7"/>
  <c r="P154" i="7"/>
  <c r="P151" i="7"/>
  <c r="P150" i="7"/>
  <c r="P149" i="7"/>
  <c r="P148" i="7"/>
  <c r="P147" i="7"/>
  <c r="P146" i="7"/>
  <c r="P145" i="7"/>
  <c r="P144" i="7"/>
  <c r="P142" i="7"/>
  <c r="P141" i="7"/>
  <c r="P140" i="7"/>
  <c r="P139" i="7"/>
  <c r="P138" i="7"/>
  <c r="P137" i="7"/>
  <c r="P136" i="7"/>
  <c r="P135" i="7"/>
  <c r="P134" i="7"/>
  <c r="P132" i="7"/>
  <c r="P131" i="7"/>
  <c r="P130" i="7"/>
  <c r="P129" i="7"/>
  <c r="P128" i="7"/>
  <c r="P127" i="7"/>
  <c r="P126" i="7"/>
  <c r="P125" i="7"/>
  <c r="P124" i="7"/>
  <c r="P122" i="7"/>
  <c r="P121" i="7"/>
  <c r="P120" i="7"/>
  <c r="P119" i="7"/>
  <c r="P118" i="7"/>
  <c r="P117" i="7"/>
  <c r="P116" i="7"/>
  <c r="P115" i="7"/>
  <c r="P112" i="7"/>
  <c r="P111" i="7"/>
  <c r="P110" i="7"/>
  <c r="P109" i="7"/>
  <c r="P108" i="7"/>
  <c r="P107" i="7"/>
  <c r="P106" i="7"/>
  <c r="P105" i="7"/>
  <c r="P104" i="7"/>
  <c r="P103" i="7"/>
  <c r="P100" i="7"/>
  <c r="P99" i="7"/>
  <c r="P98" i="7"/>
  <c r="P97" i="7"/>
  <c r="P96" i="7"/>
  <c r="P95" i="7"/>
  <c r="P94" i="7"/>
  <c r="P93" i="7"/>
  <c r="P92" i="7"/>
  <c r="P89" i="7"/>
  <c r="P88" i="7"/>
  <c r="P87" i="7"/>
  <c r="P86" i="7"/>
  <c r="P85" i="7"/>
  <c r="P84" i="7"/>
  <c r="P83" i="7"/>
  <c r="P82" i="7"/>
  <c r="P80" i="7"/>
  <c r="P79" i="7"/>
  <c r="P78" i="7"/>
  <c r="P77" i="7"/>
  <c r="P76" i="7"/>
  <c r="P75" i="7"/>
  <c r="P74" i="7"/>
  <c r="P73" i="7"/>
  <c r="P72" i="7"/>
  <c r="P70" i="7"/>
  <c r="P69" i="7"/>
  <c r="P68" i="7"/>
  <c r="P67" i="7"/>
  <c r="P66" i="7"/>
  <c r="P65" i="7"/>
  <c r="P64" i="7"/>
  <c r="P63" i="7"/>
  <c r="P62" i="7"/>
  <c r="P60" i="7"/>
  <c r="P59" i="7"/>
  <c r="P58" i="7"/>
  <c r="P57" i="7"/>
  <c r="P56" i="7"/>
  <c r="P55" i="7"/>
  <c r="P54" i="7"/>
  <c r="P53" i="7"/>
  <c r="P51" i="7"/>
  <c r="P50" i="7"/>
  <c r="P49" i="7"/>
  <c r="P48" i="7"/>
  <c r="P47" i="7"/>
  <c r="P46" i="7"/>
  <c r="P45" i="7"/>
  <c r="P44" i="7"/>
  <c r="P41" i="7"/>
  <c r="P40" i="7"/>
  <c r="P39" i="7"/>
  <c r="P38" i="7"/>
  <c r="P37" i="7"/>
  <c r="P36" i="7"/>
  <c r="P35" i="7"/>
  <c r="P34" i="7"/>
  <c r="P31" i="7"/>
  <c r="P30" i="7"/>
  <c r="P29" i="7"/>
  <c r="P28" i="7"/>
  <c r="P27" i="7"/>
  <c r="P26" i="7"/>
  <c r="P25" i="7"/>
  <c r="P24" i="7"/>
  <c r="P23" i="7"/>
  <c r="P20" i="7"/>
  <c r="P19" i="7"/>
  <c r="P18" i="7"/>
  <c r="P17" i="7"/>
  <c r="P16" i="7"/>
  <c r="P15" i="7"/>
  <c r="P14" i="7"/>
  <c r="P13" i="7"/>
  <c r="P11" i="7"/>
  <c r="P10" i="7"/>
  <c r="P9" i="7"/>
  <c r="P8" i="7"/>
  <c r="P7" i="7"/>
  <c r="P6" i="7"/>
  <c r="P5" i="7"/>
  <c r="P4" i="7"/>
  <c r="P3" i="7"/>
  <c r="AY5" i="6" s="1"/>
  <c r="P2" i="7"/>
  <c r="N180" i="7"/>
  <c r="N179" i="7"/>
  <c r="N178" i="7"/>
  <c r="N177" i="7"/>
  <c r="N176" i="7"/>
  <c r="N175" i="7"/>
  <c r="N174" i="7"/>
  <c r="N173" i="7"/>
  <c r="N170" i="7"/>
  <c r="N169" i="7"/>
  <c r="N168" i="7"/>
  <c r="N167" i="7"/>
  <c r="N166" i="7"/>
  <c r="N165" i="7"/>
  <c r="N164" i="7"/>
  <c r="N161" i="7"/>
  <c r="N160" i="7"/>
  <c r="N159" i="7"/>
  <c r="N158" i="7"/>
  <c r="N157" i="7"/>
  <c r="N156" i="7"/>
  <c r="N155" i="7"/>
  <c r="N154" i="7"/>
  <c r="N150" i="7"/>
  <c r="N149" i="7"/>
  <c r="N148" i="7"/>
  <c r="N147" i="7"/>
  <c r="N146" i="7"/>
  <c r="N145" i="7"/>
  <c r="N144" i="7"/>
  <c r="N141" i="7"/>
  <c r="N140" i="7"/>
  <c r="N139" i="7"/>
  <c r="N138" i="7"/>
  <c r="N137" i="7"/>
  <c r="N136" i="7"/>
  <c r="N135" i="7"/>
  <c r="N134" i="7"/>
  <c r="N131" i="7"/>
  <c r="N130" i="7"/>
  <c r="N129" i="7"/>
  <c r="N128" i="7"/>
  <c r="N127" i="7"/>
  <c r="N126" i="7"/>
  <c r="N125" i="7"/>
  <c r="N124" i="7"/>
  <c r="N121" i="7"/>
  <c r="N120" i="7"/>
  <c r="N119" i="7"/>
  <c r="N118" i="7"/>
  <c r="N117" i="7"/>
  <c r="N116" i="7"/>
  <c r="N115" i="7"/>
  <c r="N111" i="7"/>
  <c r="N110" i="7"/>
  <c r="N109" i="7"/>
  <c r="N108" i="7"/>
  <c r="N107" i="7"/>
  <c r="N106" i="7"/>
  <c r="N105" i="7"/>
  <c r="N104" i="7"/>
  <c r="N103" i="7"/>
  <c r="N99" i="7"/>
  <c r="N98" i="7"/>
  <c r="N97" i="7"/>
  <c r="N96" i="7"/>
  <c r="N95" i="7"/>
  <c r="N94" i="7"/>
  <c r="N93" i="7"/>
  <c r="N92" i="7"/>
  <c r="N88" i="7"/>
  <c r="N87" i="7"/>
  <c r="N86" i="7"/>
  <c r="N85" i="7"/>
  <c r="N84" i="7"/>
  <c r="N83" i="7"/>
  <c r="N82" i="7"/>
  <c r="N79" i="7"/>
  <c r="N78" i="7"/>
  <c r="N77" i="7"/>
  <c r="N76" i="7"/>
  <c r="N75" i="7"/>
  <c r="N74" i="7"/>
  <c r="N73" i="7"/>
  <c r="N72" i="7"/>
  <c r="N69" i="7"/>
  <c r="N68" i="7"/>
  <c r="N67" i="7"/>
  <c r="N66" i="7"/>
  <c r="N65" i="7"/>
  <c r="N64" i="7"/>
  <c r="N63" i="7"/>
  <c r="N62" i="7"/>
  <c r="N59" i="7"/>
  <c r="N58" i="7"/>
  <c r="N57" i="7"/>
  <c r="N56" i="7"/>
  <c r="N55" i="7"/>
  <c r="N54" i="7"/>
  <c r="N53" i="7"/>
  <c r="N50" i="7"/>
  <c r="N49" i="7"/>
  <c r="N48" i="7"/>
  <c r="N47" i="7"/>
  <c r="N46" i="7"/>
  <c r="N45" i="7"/>
  <c r="N44" i="7"/>
  <c r="N40" i="7"/>
  <c r="N39" i="7"/>
  <c r="N38" i="7"/>
  <c r="N37" i="7"/>
  <c r="N36" i="7"/>
  <c r="N35" i="7"/>
  <c r="N34" i="7"/>
  <c r="N31" i="7"/>
  <c r="N30" i="7"/>
  <c r="N29" i="7"/>
  <c r="N28" i="7"/>
  <c r="N27" i="7"/>
  <c r="N26" i="7"/>
  <c r="N25" i="7"/>
  <c r="N24" i="7"/>
  <c r="N23" i="7"/>
  <c r="N20" i="7"/>
  <c r="N19" i="7"/>
  <c r="N18" i="7"/>
  <c r="N17" i="7"/>
  <c r="N16" i="7"/>
  <c r="N15" i="7"/>
  <c r="N14" i="7"/>
  <c r="N13" i="7"/>
  <c r="BH4" i="6" s="1"/>
  <c r="N10" i="7"/>
  <c r="N9" i="7"/>
  <c r="N8" i="7"/>
  <c r="N7" i="7"/>
  <c r="N6" i="7"/>
  <c r="N5" i="7"/>
  <c r="N4" i="7"/>
  <c r="N3" i="7"/>
  <c r="N2" i="7"/>
  <c r="M181" i="7"/>
  <c r="M180" i="7"/>
  <c r="M179" i="7"/>
  <c r="M178" i="7"/>
  <c r="M177" i="7"/>
  <c r="M176" i="7"/>
  <c r="M175" i="7"/>
  <c r="M174" i="7"/>
  <c r="M173" i="7"/>
  <c r="M170" i="7"/>
  <c r="M169" i="7"/>
  <c r="M168" i="7"/>
  <c r="M167" i="7"/>
  <c r="M166" i="7"/>
  <c r="M165" i="7"/>
  <c r="M164" i="7"/>
  <c r="M161" i="7"/>
  <c r="M160" i="7"/>
  <c r="M159" i="7"/>
  <c r="M158" i="7"/>
  <c r="M157" i="7"/>
  <c r="M156" i="7"/>
  <c r="M155" i="7"/>
  <c r="M154" i="7"/>
  <c r="M150" i="7"/>
  <c r="M149" i="7"/>
  <c r="M148" i="7"/>
  <c r="M147" i="7"/>
  <c r="M146" i="7"/>
  <c r="M145" i="7"/>
  <c r="M144" i="7"/>
  <c r="M141" i="7"/>
  <c r="M140" i="7"/>
  <c r="M139" i="7"/>
  <c r="M138" i="7"/>
  <c r="M137" i="7"/>
  <c r="M136" i="7"/>
  <c r="M135" i="7"/>
  <c r="M134" i="7"/>
  <c r="M131" i="7"/>
  <c r="M130" i="7"/>
  <c r="M129" i="7"/>
  <c r="M128" i="7"/>
  <c r="M127" i="7"/>
  <c r="M126" i="7"/>
  <c r="M125" i="7"/>
  <c r="M124" i="7"/>
  <c r="M121" i="7"/>
  <c r="M120" i="7"/>
  <c r="M119" i="7"/>
  <c r="M118" i="7"/>
  <c r="M117" i="7"/>
  <c r="M116" i="7"/>
  <c r="M115" i="7"/>
  <c r="M112" i="7"/>
  <c r="M111" i="7"/>
  <c r="M110" i="7"/>
  <c r="M109" i="7"/>
  <c r="M108" i="7"/>
  <c r="M107" i="7"/>
  <c r="M106" i="7"/>
  <c r="M105" i="7"/>
  <c r="M104" i="7"/>
  <c r="M103" i="7"/>
  <c r="M100" i="7"/>
  <c r="M99" i="7"/>
  <c r="M98" i="7"/>
  <c r="M97" i="7"/>
  <c r="M96" i="7"/>
  <c r="M95" i="7"/>
  <c r="M94" i="7"/>
  <c r="M93" i="7"/>
  <c r="M92" i="7"/>
  <c r="M88" i="7"/>
  <c r="M87" i="7"/>
  <c r="M86" i="7"/>
  <c r="M85" i="7"/>
  <c r="M84" i="7"/>
  <c r="M83" i="7"/>
  <c r="M82" i="7"/>
  <c r="M79" i="7"/>
  <c r="M78" i="7"/>
  <c r="M77" i="7"/>
  <c r="M76" i="7"/>
  <c r="M75" i="7"/>
  <c r="M74" i="7"/>
  <c r="M73" i="7"/>
  <c r="M72" i="7"/>
  <c r="M69" i="7"/>
  <c r="M68" i="7"/>
  <c r="M67" i="7"/>
  <c r="M66" i="7"/>
  <c r="M65" i="7"/>
  <c r="M64" i="7"/>
  <c r="M63" i="7"/>
  <c r="M62" i="7"/>
  <c r="M59" i="7"/>
  <c r="M58" i="7"/>
  <c r="M57" i="7"/>
  <c r="M56" i="7"/>
  <c r="M55" i="7"/>
  <c r="M54" i="7"/>
  <c r="M53" i="7"/>
  <c r="M50" i="7"/>
  <c r="M49" i="7"/>
  <c r="M48" i="7"/>
  <c r="M47" i="7"/>
  <c r="M46" i="7"/>
  <c r="M45" i="7"/>
  <c r="M44" i="7"/>
  <c r="M40" i="7"/>
  <c r="M39" i="7"/>
  <c r="M38" i="7"/>
  <c r="M37" i="7"/>
  <c r="M36" i="7"/>
  <c r="M35" i="7"/>
  <c r="M34" i="7"/>
  <c r="M30" i="7"/>
  <c r="M29" i="7"/>
  <c r="M28" i="7"/>
  <c r="M27" i="7"/>
  <c r="M26" i="7"/>
  <c r="M25" i="7"/>
  <c r="M24" i="7"/>
  <c r="M23" i="7"/>
  <c r="M20" i="7"/>
  <c r="M19" i="7"/>
  <c r="M18" i="7"/>
  <c r="M17" i="7"/>
  <c r="M16" i="7"/>
  <c r="M15" i="7"/>
  <c r="M14" i="7"/>
  <c r="M13" i="7"/>
  <c r="M10" i="7"/>
  <c r="M9" i="7"/>
  <c r="BE4" i="6" s="1"/>
  <c r="M8" i="7"/>
  <c r="M7" i="7"/>
  <c r="M6" i="7"/>
  <c r="M5" i="7"/>
  <c r="M4" i="7"/>
  <c r="M3" i="7"/>
  <c r="M2" i="7"/>
  <c r="L181" i="7"/>
  <c r="L180" i="7"/>
  <c r="L179" i="7"/>
  <c r="L178" i="7"/>
  <c r="L177" i="7"/>
  <c r="L176" i="7"/>
  <c r="L175" i="7"/>
  <c r="L174" i="7"/>
  <c r="L173" i="7"/>
  <c r="L170" i="7"/>
  <c r="L169" i="7"/>
  <c r="L168" i="7"/>
  <c r="L167" i="7"/>
  <c r="L166" i="7"/>
  <c r="L165" i="7"/>
  <c r="L164" i="7"/>
  <c r="L161" i="7"/>
  <c r="L160" i="7"/>
  <c r="L159" i="7"/>
  <c r="L158" i="7"/>
  <c r="L157" i="7"/>
  <c r="L156" i="7"/>
  <c r="L155" i="7"/>
  <c r="L154" i="7"/>
  <c r="L150" i="7"/>
  <c r="L149" i="7"/>
  <c r="L148" i="7"/>
  <c r="L147" i="7"/>
  <c r="L146" i="7"/>
  <c r="L145" i="7"/>
  <c r="L144" i="7"/>
  <c r="L141" i="7"/>
  <c r="L140" i="7"/>
  <c r="L139" i="7"/>
  <c r="L138" i="7"/>
  <c r="L137" i="7"/>
  <c r="L136" i="7"/>
  <c r="L135" i="7"/>
  <c r="L134" i="7"/>
  <c r="L131" i="7"/>
  <c r="L130" i="7"/>
  <c r="L129" i="7"/>
  <c r="L128" i="7"/>
  <c r="L127" i="7"/>
  <c r="L126" i="7"/>
  <c r="L125" i="7"/>
  <c r="L124" i="7"/>
  <c r="L121" i="7"/>
  <c r="L120" i="7"/>
  <c r="L119" i="7"/>
  <c r="L118" i="7"/>
  <c r="L117" i="7"/>
  <c r="L116" i="7"/>
  <c r="L115" i="7"/>
  <c r="L111" i="7"/>
  <c r="L110" i="7"/>
  <c r="L109" i="7"/>
  <c r="L108" i="7"/>
  <c r="L107" i="7"/>
  <c r="L106" i="7"/>
  <c r="L105" i="7"/>
  <c r="L104" i="7"/>
  <c r="L103" i="7"/>
  <c r="L100" i="7"/>
  <c r="L99" i="7"/>
  <c r="L98" i="7"/>
  <c r="L97" i="7"/>
  <c r="L96" i="7"/>
  <c r="L95" i="7"/>
  <c r="L94" i="7"/>
  <c r="L93" i="7"/>
  <c r="L92" i="7"/>
  <c r="L88" i="7"/>
  <c r="L87" i="7"/>
  <c r="L86" i="7"/>
  <c r="L85" i="7"/>
  <c r="L84" i="7"/>
  <c r="L83" i="7"/>
  <c r="L82" i="7"/>
  <c r="L79" i="7"/>
  <c r="L78" i="7"/>
  <c r="L77" i="7"/>
  <c r="L76" i="7"/>
  <c r="L75" i="7"/>
  <c r="L74" i="7"/>
  <c r="L73" i="7"/>
  <c r="L72" i="7"/>
  <c r="L69" i="7"/>
  <c r="L68" i="7"/>
  <c r="L67" i="7"/>
  <c r="L66" i="7"/>
  <c r="L65" i="7"/>
  <c r="L64" i="7"/>
  <c r="L63" i="7"/>
  <c r="L62" i="7"/>
  <c r="L59" i="7"/>
  <c r="L58" i="7"/>
  <c r="L57" i="7"/>
  <c r="L56" i="7"/>
  <c r="L55" i="7"/>
  <c r="L54" i="7"/>
  <c r="L53" i="7"/>
  <c r="L49" i="7"/>
  <c r="L48" i="7"/>
  <c r="L47" i="7"/>
  <c r="L46" i="7"/>
  <c r="L45" i="7"/>
  <c r="L44" i="7"/>
  <c r="L41" i="7"/>
  <c r="L40" i="7"/>
  <c r="L39" i="7"/>
  <c r="L38" i="7"/>
  <c r="L37" i="7"/>
  <c r="L36" i="7"/>
  <c r="L35" i="7"/>
  <c r="L34" i="7"/>
  <c r="L30" i="7"/>
  <c r="L29" i="7"/>
  <c r="L28" i="7"/>
  <c r="L27" i="7"/>
  <c r="L26" i="7"/>
  <c r="L25" i="7"/>
  <c r="L24" i="7"/>
  <c r="L23" i="7"/>
  <c r="L20" i="7"/>
  <c r="L19" i="7"/>
  <c r="L18" i="7"/>
  <c r="L17" i="7"/>
  <c r="L16" i="7"/>
  <c r="L15" i="7"/>
  <c r="L14" i="7"/>
  <c r="L13" i="7"/>
  <c r="L10" i="7"/>
  <c r="L9" i="7"/>
  <c r="L8" i="7"/>
  <c r="L7" i="7"/>
  <c r="L6" i="7"/>
  <c r="BC4" i="6" s="1"/>
  <c r="L5" i="7"/>
  <c r="L4" i="7"/>
  <c r="L3" i="7"/>
  <c r="L2" i="7"/>
  <c r="BB4" i="6" s="1"/>
  <c r="K180" i="7"/>
  <c r="K179" i="7"/>
  <c r="K178" i="7"/>
  <c r="K177" i="7"/>
  <c r="K176" i="7"/>
  <c r="K175" i="7"/>
  <c r="K174" i="7"/>
  <c r="K173" i="7"/>
  <c r="K170" i="7"/>
  <c r="K169" i="7"/>
  <c r="K168" i="7"/>
  <c r="K167" i="7"/>
  <c r="K166" i="7"/>
  <c r="K165" i="7"/>
  <c r="K164" i="7"/>
  <c r="K160" i="7"/>
  <c r="K159" i="7"/>
  <c r="K158" i="7"/>
  <c r="K157" i="7"/>
  <c r="K156" i="7"/>
  <c r="K155" i="7"/>
  <c r="K154" i="7"/>
  <c r="K151" i="7"/>
  <c r="K150" i="7"/>
  <c r="K149" i="7"/>
  <c r="K148" i="7"/>
  <c r="K147" i="7"/>
  <c r="K146" i="7"/>
  <c r="K145" i="7"/>
  <c r="K144" i="7"/>
  <c r="K141" i="7"/>
  <c r="K140" i="7"/>
  <c r="K139" i="7"/>
  <c r="K138" i="7"/>
  <c r="K137" i="7"/>
  <c r="K136" i="7"/>
  <c r="K135" i="7"/>
  <c r="K134" i="7"/>
  <c r="K131" i="7"/>
  <c r="K130" i="7"/>
  <c r="K129" i="7"/>
  <c r="K128" i="7"/>
  <c r="K127" i="7"/>
  <c r="K126" i="7"/>
  <c r="K125" i="7"/>
  <c r="K124" i="7"/>
  <c r="K121" i="7"/>
  <c r="K120" i="7"/>
  <c r="K119" i="7"/>
  <c r="K118" i="7"/>
  <c r="K117" i="7"/>
  <c r="K116" i="7"/>
  <c r="K115" i="7"/>
  <c r="K111" i="7"/>
  <c r="K110" i="7"/>
  <c r="K109" i="7"/>
  <c r="K108" i="7"/>
  <c r="K107" i="7"/>
  <c r="K106" i="7"/>
  <c r="K105" i="7"/>
  <c r="K104" i="7"/>
  <c r="K103" i="7"/>
  <c r="K99" i="7"/>
  <c r="K98" i="7"/>
  <c r="K97" i="7"/>
  <c r="K96" i="7"/>
  <c r="K95" i="7"/>
  <c r="K94" i="7"/>
  <c r="K93" i="7"/>
  <c r="K92" i="7"/>
  <c r="K89" i="7"/>
  <c r="K88" i="7"/>
  <c r="K87" i="7"/>
  <c r="K86" i="7"/>
  <c r="K85" i="7"/>
  <c r="K84" i="7"/>
  <c r="K83" i="7"/>
  <c r="K82" i="7"/>
  <c r="K79" i="7"/>
  <c r="K78" i="7"/>
  <c r="K77" i="7"/>
  <c r="K76" i="7"/>
  <c r="K75" i="7"/>
  <c r="K74" i="7"/>
  <c r="K73" i="7"/>
  <c r="K72" i="7"/>
  <c r="K69" i="7"/>
  <c r="K68" i="7"/>
  <c r="K67" i="7"/>
  <c r="K66" i="7"/>
  <c r="K65" i="7"/>
  <c r="K64" i="7"/>
  <c r="K63" i="7"/>
  <c r="K62" i="7"/>
  <c r="K59" i="7"/>
  <c r="K58" i="7"/>
  <c r="K57" i="7"/>
  <c r="K56" i="7"/>
  <c r="K55" i="7"/>
  <c r="K54" i="7"/>
  <c r="K53" i="7"/>
  <c r="K50" i="7"/>
  <c r="K49" i="7"/>
  <c r="K48" i="7"/>
  <c r="K47" i="7"/>
  <c r="K46" i="7"/>
  <c r="K45" i="7"/>
  <c r="K44" i="7"/>
  <c r="K40" i="7"/>
  <c r="K39" i="7"/>
  <c r="K38" i="7"/>
  <c r="K37" i="7"/>
  <c r="K36" i="7"/>
  <c r="K35" i="7"/>
  <c r="K34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4" i="7"/>
  <c r="K13" i="7"/>
  <c r="K10" i="7"/>
  <c r="K9" i="7"/>
  <c r="K8" i="7"/>
  <c r="K7" i="7"/>
  <c r="K6" i="7"/>
  <c r="K5" i="7"/>
  <c r="K4" i="7"/>
  <c r="K3" i="7"/>
  <c r="K2" i="7"/>
  <c r="AY4" i="6" s="1"/>
  <c r="BI3" i="6"/>
  <c r="BH3" i="6"/>
  <c r="BF3" i="6"/>
  <c r="BE3" i="6"/>
  <c r="BC3" i="6"/>
  <c r="BB3" i="6"/>
  <c r="AZ3" i="6"/>
  <c r="AY3" i="6"/>
  <c r="BI2" i="6"/>
  <c r="BH2" i="6"/>
  <c r="BF2" i="6"/>
  <c r="BE2" i="6"/>
  <c r="BC2" i="6"/>
  <c r="BB2" i="6"/>
  <c r="AZ2" i="6"/>
  <c r="AY2" i="6"/>
  <c r="BP5" i="6"/>
  <c r="BQ5" i="6"/>
  <c r="BP6" i="6"/>
  <c r="BQ6" i="6"/>
  <c r="BP181" i="7"/>
  <c r="BO181" i="7"/>
  <c r="BM181" i="7"/>
  <c r="BG181" i="7"/>
  <c r="BF181" i="7"/>
  <c r="AB181" i="7"/>
  <c r="AQ181" i="7" s="1"/>
  <c r="AA181" i="7"/>
  <c r="AP181" i="7" s="1"/>
  <c r="BP180" i="7"/>
  <c r="BO180" i="7"/>
  <c r="BM180" i="7"/>
  <c r="BL180" i="7"/>
  <c r="BG180" i="7"/>
  <c r="BF180" i="7"/>
  <c r="AC180" i="7"/>
  <c r="AR180" i="7" s="1"/>
  <c r="AB180" i="7"/>
  <c r="AQ180" i="7" s="1"/>
  <c r="AA180" i="7"/>
  <c r="AP180" i="7" s="1"/>
  <c r="Z180" i="7"/>
  <c r="AO180" i="7" s="1"/>
  <c r="BP179" i="7"/>
  <c r="BO179" i="7"/>
  <c r="BM179" i="7"/>
  <c r="BL179" i="7"/>
  <c r="BG179" i="7"/>
  <c r="BF179" i="7"/>
  <c r="AC179" i="7"/>
  <c r="AR179" i="7" s="1"/>
  <c r="AB179" i="7"/>
  <c r="AQ179" i="7" s="1"/>
  <c r="AA179" i="7"/>
  <c r="AP179" i="7" s="1"/>
  <c r="Z179" i="7"/>
  <c r="AO179" i="7" s="1"/>
  <c r="BP178" i="7"/>
  <c r="BO178" i="7"/>
  <c r="BM178" i="7"/>
  <c r="BL178" i="7"/>
  <c r="BG178" i="7"/>
  <c r="BF178" i="7"/>
  <c r="AC178" i="7"/>
  <c r="AR178" i="7" s="1"/>
  <c r="AB178" i="7"/>
  <c r="AQ178" i="7" s="1"/>
  <c r="AA178" i="7"/>
  <c r="AP178" i="7" s="1"/>
  <c r="Z178" i="7"/>
  <c r="AO178" i="7" s="1"/>
  <c r="BP177" i="7"/>
  <c r="BO177" i="7"/>
  <c r="BM177" i="7"/>
  <c r="BL177" i="7"/>
  <c r="BG177" i="7"/>
  <c r="BF177" i="7"/>
  <c r="AC177" i="7"/>
  <c r="AR177" i="7" s="1"/>
  <c r="AB177" i="7"/>
  <c r="AQ177" i="7" s="1"/>
  <c r="AA177" i="7"/>
  <c r="AP177" i="7" s="1"/>
  <c r="Z177" i="7"/>
  <c r="AO177" i="7" s="1"/>
  <c r="BP176" i="7"/>
  <c r="BO176" i="7"/>
  <c r="BM176" i="7"/>
  <c r="BL176" i="7"/>
  <c r="BG176" i="7"/>
  <c r="BF176" i="7"/>
  <c r="AC176" i="7"/>
  <c r="AR176" i="7" s="1"/>
  <c r="AB176" i="7"/>
  <c r="AQ176" i="7" s="1"/>
  <c r="AA176" i="7"/>
  <c r="AP176" i="7" s="1"/>
  <c r="Z176" i="7"/>
  <c r="AO176" i="7" s="1"/>
  <c r="BP175" i="7"/>
  <c r="BO175" i="7"/>
  <c r="BM175" i="7"/>
  <c r="BL175" i="7"/>
  <c r="BG175" i="7"/>
  <c r="BF175" i="7"/>
  <c r="AC175" i="7"/>
  <c r="AR175" i="7" s="1"/>
  <c r="AB175" i="7"/>
  <c r="AQ175" i="7" s="1"/>
  <c r="AA175" i="7"/>
  <c r="AP175" i="7" s="1"/>
  <c r="Z175" i="7"/>
  <c r="AO175" i="7" s="1"/>
  <c r="BP174" i="7"/>
  <c r="BO174" i="7"/>
  <c r="BM174" i="7"/>
  <c r="BL174" i="7"/>
  <c r="BG174" i="7"/>
  <c r="BF174" i="7"/>
  <c r="AC174" i="7"/>
  <c r="AR174" i="7" s="1"/>
  <c r="AB174" i="7"/>
  <c r="AQ174" i="7" s="1"/>
  <c r="AA174" i="7"/>
  <c r="AP174" i="7" s="1"/>
  <c r="Z174" i="7"/>
  <c r="AO174" i="7" s="1"/>
  <c r="BP173" i="7"/>
  <c r="BO173" i="7"/>
  <c r="BM173" i="7"/>
  <c r="BL173" i="7"/>
  <c r="BG173" i="7"/>
  <c r="BF173" i="7"/>
  <c r="AC173" i="7"/>
  <c r="AR173" i="7" s="1"/>
  <c r="AB173" i="7"/>
  <c r="AQ173" i="7" s="1"/>
  <c r="AA173" i="7"/>
  <c r="AP173" i="7" s="1"/>
  <c r="Z173" i="7"/>
  <c r="AO173" i="7" s="1"/>
  <c r="BP171" i="7"/>
  <c r="BO171" i="7"/>
  <c r="BG171" i="7"/>
  <c r="BF171" i="7"/>
  <c r="BP170" i="7"/>
  <c r="BO170" i="7"/>
  <c r="BM170" i="7"/>
  <c r="BL170" i="7"/>
  <c r="BG170" i="7"/>
  <c r="BF170" i="7"/>
  <c r="AC170" i="7"/>
  <c r="AR170" i="7" s="1"/>
  <c r="AB170" i="7"/>
  <c r="AQ170" i="7" s="1"/>
  <c r="AA170" i="7"/>
  <c r="AP170" i="7" s="1"/>
  <c r="Z170" i="7"/>
  <c r="AO170" i="7" s="1"/>
  <c r="BP169" i="7"/>
  <c r="BO169" i="7"/>
  <c r="BM169" i="7"/>
  <c r="BL169" i="7"/>
  <c r="BG169" i="7"/>
  <c r="BF169" i="7"/>
  <c r="AC169" i="7"/>
  <c r="AR169" i="7" s="1"/>
  <c r="AB169" i="7"/>
  <c r="AQ169" i="7" s="1"/>
  <c r="AA169" i="7"/>
  <c r="AP169" i="7" s="1"/>
  <c r="Z169" i="7"/>
  <c r="AO169" i="7" s="1"/>
  <c r="BP168" i="7"/>
  <c r="BO168" i="7"/>
  <c r="BM168" i="7"/>
  <c r="BL168" i="7"/>
  <c r="BG168" i="7"/>
  <c r="BF168" i="7"/>
  <c r="AC168" i="7"/>
  <c r="AR168" i="7" s="1"/>
  <c r="AB168" i="7"/>
  <c r="AQ168" i="7" s="1"/>
  <c r="AA168" i="7"/>
  <c r="AP168" i="7" s="1"/>
  <c r="Z168" i="7"/>
  <c r="AO168" i="7" s="1"/>
  <c r="BP167" i="7"/>
  <c r="BO167" i="7"/>
  <c r="BM167" i="7"/>
  <c r="BL167" i="7"/>
  <c r="BG167" i="7"/>
  <c r="BF167" i="7"/>
  <c r="AC167" i="7"/>
  <c r="AR167" i="7" s="1"/>
  <c r="AB167" i="7"/>
  <c r="AQ167" i="7" s="1"/>
  <c r="AA167" i="7"/>
  <c r="AP167" i="7" s="1"/>
  <c r="Z167" i="7"/>
  <c r="AO167" i="7" s="1"/>
  <c r="BP166" i="7"/>
  <c r="BO166" i="7"/>
  <c r="BM166" i="7"/>
  <c r="BL166" i="7"/>
  <c r="BG166" i="7"/>
  <c r="BF166" i="7"/>
  <c r="AC166" i="7"/>
  <c r="AR166" i="7" s="1"/>
  <c r="AB166" i="7"/>
  <c r="AQ166" i="7" s="1"/>
  <c r="AA166" i="7"/>
  <c r="AP166" i="7" s="1"/>
  <c r="Z166" i="7"/>
  <c r="AO166" i="7" s="1"/>
  <c r="BP165" i="7"/>
  <c r="BO165" i="7"/>
  <c r="BM165" i="7"/>
  <c r="BL165" i="7"/>
  <c r="BG165" i="7"/>
  <c r="BF165" i="7"/>
  <c r="AC165" i="7"/>
  <c r="AR165" i="7" s="1"/>
  <c r="AB165" i="7"/>
  <c r="AQ165" i="7" s="1"/>
  <c r="AA165" i="7"/>
  <c r="AP165" i="7" s="1"/>
  <c r="Z165" i="7"/>
  <c r="AO165" i="7" s="1"/>
  <c r="BP164" i="7"/>
  <c r="BO164" i="7"/>
  <c r="BM164" i="7"/>
  <c r="BL164" i="7"/>
  <c r="BG164" i="7"/>
  <c r="BF164" i="7"/>
  <c r="AC164" i="7"/>
  <c r="AR164" i="7" s="1"/>
  <c r="AB164" i="7"/>
  <c r="AQ164" i="7" s="1"/>
  <c r="AA164" i="7"/>
  <c r="AP164" i="7" s="1"/>
  <c r="Z164" i="7"/>
  <c r="AO164" i="7" s="1"/>
  <c r="BP162" i="7"/>
  <c r="BG162" i="7"/>
  <c r="BP161" i="7"/>
  <c r="BO161" i="7"/>
  <c r="BM161" i="7"/>
  <c r="BG161" i="7"/>
  <c r="BF161" i="7"/>
  <c r="AC161" i="7"/>
  <c r="AR161" i="7" s="1"/>
  <c r="AB161" i="7"/>
  <c r="AQ161" i="7" s="1"/>
  <c r="AA161" i="7"/>
  <c r="AP161" i="7" s="1"/>
  <c r="BP160" i="7"/>
  <c r="BO160" i="7"/>
  <c r="BM160" i="7"/>
  <c r="BL160" i="7"/>
  <c r="BG160" i="7"/>
  <c r="BF160" i="7"/>
  <c r="AC160" i="7"/>
  <c r="AR160" i="7" s="1"/>
  <c r="AB160" i="7"/>
  <c r="AQ160" i="7" s="1"/>
  <c r="AA160" i="7"/>
  <c r="AP160" i="7" s="1"/>
  <c r="Z160" i="7"/>
  <c r="AO160" i="7" s="1"/>
  <c r="BP159" i="7"/>
  <c r="BO159" i="7"/>
  <c r="BM159" i="7"/>
  <c r="BL159" i="7"/>
  <c r="BG159" i="7"/>
  <c r="BF159" i="7"/>
  <c r="AC159" i="7"/>
  <c r="AR159" i="7" s="1"/>
  <c r="AB159" i="7"/>
  <c r="AQ159" i="7" s="1"/>
  <c r="AA159" i="7"/>
  <c r="AP159" i="7" s="1"/>
  <c r="Z159" i="7"/>
  <c r="AO159" i="7" s="1"/>
  <c r="BP158" i="7"/>
  <c r="BO158" i="7"/>
  <c r="BM158" i="7"/>
  <c r="BL158" i="7"/>
  <c r="BG158" i="7"/>
  <c r="BF158" i="7"/>
  <c r="AC158" i="7"/>
  <c r="AR158" i="7" s="1"/>
  <c r="AB158" i="7"/>
  <c r="AQ158" i="7" s="1"/>
  <c r="AA158" i="7"/>
  <c r="AP158" i="7" s="1"/>
  <c r="Z158" i="7"/>
  <c r="AO158" i="7" s="1"/>
  <c r="BP157" i="7"/>
  <c r="BO157" i="7"/>
  <c r="BM157" i="7"/>
  <c r="BL157" i="7"/>
  <c r="BG157" i="7"/>
  <c r="BF157" i="7"/>
  <c r="AC157" i="7"/>
  <c r="AR157" i="7" s="1"/>
  <c r="AB157" i="7"/>
  <c r="AQ157" i="7" s="1"/>
  <c r="AA157" i="7"/>
  <c r="AP157" i="7" s="1"/>
  <c r="Z157" i="7"/>
  <c r="AO157" i="7" s="1"/>
  <c r="BP156" i="7"/>
  <c r="BO156" i="7"/>
  <c r="BM156" i="7"/>
  <c r="BL156" i="7"/>
  <c r="BG156" i="7"/>
  <c r="BF156" i="7"/>
  <c r="AC156" i="7"/>
  <c r="AR156" i="7" s="1"/>
  <c r="AB156" i="7"/>
  <c r="AQ156" i="7" s="1"/>
  <c r="AA156" i="7"/>
  <c r="AP156" i="7" s="1"/>
  <c r="Z156" i="7"/>
  <c r="AO156" i="7" s="1"/>
  <c r="BP155" i="7"/>
  <c r="BO155" i="7"/>
  <c r="BM155" i="7"/>
  <c r="BL155" i="7"/>
  <c r="BG155" i="7"/>
  <c r="BF155" i="7"/>
  <c r="AC155" i="7"/>
  <c r="AR155" i="7" s="1"/>
  <c r="AB155" i="7"/>
  <c r="AQ155" i="7" s="1"/>
  <c r="AA155" i="7"/>
  <c r="AP155" i="7" s="1"/>
  <c r="Z155" i="7"/>
  <c r="AO155" i="7" s="1"/>
  <c r="BP154" i="7"/>
  <c r="BO154" i="7"/>
  <c r="BM154" i="7"/>
  <c r="BL154" i="7"/>
  <c r="BG154" i="7"/>
  <c r="BF154" i="7"/>
  <c r="AC154" i="7"/>
  <c r="AR154" i="7" s="1"/>
  <c r="AB154" i="7"/>
  <c r="AQ154" i="7" s="1"/>
  <c r="AA154" i="7"/>
  <c r="AP154" i="7" s="1"/>
  <c r="Z154" i="7"/>
  <c r="AO154" i="7" s="1"/>
  <c r="BP151" i="7"/>
  <c r="BO151" i="7"/>
  <c r="BL151" i="7"/>
  <c r="BG151" i="7"/>
  <c r="BF151" i="7"/>
  <c r="Z151" i="7"/>
  <c r="AO151" i="7" s="1"/>
  <c r="BP150" i="7"/>
  <c r="BO150" i="7"/>
  <c r="BM150" i="7"/>
  <c r="BL150" i="7"/>
  <c r="BG150" i="7"/>
  <c r="BF150" i="7"/>
  <c r="AC150" i="7"/>
  <c r="AR150" i="7" s="1"/>
  <c r="AB150" i="7"/>
  <c r="AQ150" i="7" s="1"/>
  <c r="AA150" i="7"/>
  <c r="AP150" i="7" s="1"/>
  <c r="Z150" i="7"/>
  <c r="AO150" i="7" s="1"/>
  <c r="BP149" i="7"/>
  <c r="BO149" i="7"/>
  <c r="BM149" i="7"/>
  <c r="BL149" i="7"/>
  <c r="BG149" i="7"/>
  <c r="BF149" i="7"/>
  <c r="AC149" i="7"/>
  <c r="AR149" i="7" s="1"/>
  <c r="AB149" i="7"/>
  <c r="AQ149" i="7" s="1"/>
  <c r="AA149" i="7"/>
  <c r="AP149" i="7" s="1"/>
  <c r="Z149" i="7"/>
  <c r="AO149" i="7" s="1"/>
  <c r="BP148" i="7"/>
  <c r="BO148" i="7"/>
  <c r="BM148" i="7"/>
  <c r="BL148" i="7"/>
  <c r="BG148" i="7"/>
  <c r="BF148" i="7"/>
  <c r="AC148" i="7"/>
  <c r="AR148" i="7" s="1"/>
  <c r="AB148" i="7"/>
  <c r="AQ148" i="7" s="1"/>
  <c r="AA148" i="7"/>
  <c r="AP148" i="7" s="1"/>
  <c r="Z148" i="7"/>
  <c r="AO148" i="7" s="1"/>
  <c r="BP147" i="7"/>
  <c r="BO147" i="7"/>
  <c r="BM147" i="7"/>
  <c r="BL147" i="7"/>
  <c r="BG147" i="7"/>
  <c r="BF147" i="7"/>
  <c r="AC147" i="7"/>
  <c r="AR147" i="7" s="1"/>
  <c r="AB147" i="7"/>
  <c r="AQ147" i="7" s="1"/>
  <c r="AA147" i="7"/>
  <c r="AP147" i="7" s="1"/>
  <c r="Z147" i="7"/>
  <c r="AO147" i="7" s="1"/>
  <c r="BP146" i="7"/>
  <c r="BO146" i="7"/>
  <c r="BM146" i="7"/>
  <c r="BL146" i="7"/>
  <c r="BG146" i="7"/>
  <c r="BF146" i="7"/>
  <c r="AC146" i="7"/>
  <c r="AR146" i="7" s="1"/>
  <c r="AB146" i="7"/>
  <c r="AQ146" i="7" s="1"/>
  <c r="AA146" i="7"/>
  <c r="AP146" i="7" s="1"/>
  <c r="Z146" i="7"/>
  <c r="AO146" i="7" s="1"/>
  <c r="BP145" i="7"/>
  <c r="BO145" i="7"/>
  <c r="BM145" i="7"/>
  <c r="BL145" i="7"/>
  <c r="BG145" i="7"/>
  <c r="BF145" i="7"/>
  <c r="AC145" i="7"/>
  <c r="AR145" i="7" s="1"/>
  <c r="AB145" i="7"/>
  <c r="AQ145" i="7" s="1"/>
  <c r="AA145" i="7"/>
  <c r="AP145" i="7" s="1"/>
  <c r="Z145" i="7"/>
  <c r="AO145" i="7" s="1"/>
  <c r="BP144" i="7"/>
  <c r="BO144" i="7"/>
  <c r="BM144" i="7"/>
  <c r="BL144" i="7"/>
  <c r="BG144" i="7"/>
  <c r="BF144" i="7"/>
  <c r="AC144" i="7"/>
  <c r="AR144" i="7" s="1"/>
  <c r="AB144" i="7"/>
  <c r="AQ144" i="7" s="1"/>
  <c r="AA144" i="7"/>
  <c r="AP144" i="7" s="1"/>
  <c r="Z144" i="7"/>
  <c r="AO144" i="7" s="1"/>
  <c r="BO142" i="7"/>
  <c r="BG142" i="7"/>
  <c r="BF142" i="7"/>
  <c r="BP141" i="7"/>
  <c r="BO141" i="7"/>
  <c r="BM141" i="7"/>
  <c r="BL141" i="7"/>
  <c r="BG141" i="7"/>
  <c r="BF141" i="7"/>
  <c r="AC141" i="7"/>
  <c r="AR141" i="7" s="1"/>
  <c r="AB141" i="7"/>
  <c r="AQ141" i="7" s="1"/>
  <c r="AA141" i="7"/>
  <c r="AP141" i="7" s="1"/>
  <c r="Z141" i="7"/>
  <c r="AO141" i="7" s="1"/>
  <c r="BP140" i="7"/>
  <c r="BO140" i="7"/>
  <c r="BM140" i="7"/>
  <c r="BL140" i="7"/>
  <c r="BG140" i="7"/>
  <c r="BF140" i="7"/>
  <c r="AC140" i="7"/>
  <c r="AR140" i="7" s="1"/>
  <c r="AB140" i="7"/>
  <c r="AQ140" i="7" s="1"/>
  <c r="AA140" i="7"/>
  <c r="AP140" i="7" s="1"/>
  <c r="Z140" i="7"/>
  <c r="AO140" i="7" s="1"/>
  <c r="BP139" i="7"/>
  <c r="BO139" i="7"/>
  <c r="BM139" i="7"/>
  <c r="BL139" i="7"/>
  <c r="BG139" i="7"/>
  <c r="BF139" i="7"/>
  <c r="AC139" i="7"/>
  <c r="AR139" i="7" s="1"/>
  <c r="AB139" i="7"/>
  <c r="AQ139" i="7" s="1"/>
  <c r="AA139" i="7"/>
  <c r="AP139" i="7" s="1"/>
  <c r="Z139" i="7"/>
  <c r="AO139" i="7" s="1"/>
  <c r="BP138" i="7"/>
  <c r="BO138" i="7"/>
  <c r="BM138" i="7"/>
  <c r="BL138" i="7"/>
  <c r="BG138" i="7"/>
  <c r="BF138" i="7"/>
  <c r="AC138" i="7"/>
  <c r="AR138" i="7" s="1"/>
  <c r="AB138" i="7"/>
  <c r="AQ138" i="7" s="1"/>
  <c r="AA138" i="7"/>
  <c r="AP138" i="7" s="1"/>
  <c r="Z138" i="7"/>
  <c r="AO138" i="7" s="1"/>
  <c r="BP137" i="7"/>
  <c r="BO137" i="7"/>
  <c r="BM137" i="7"/>
  <c r="BL137" i="7"/>
  <c r="BG137" i="7"/>
  <c r="BF137" i="7"/>
  <c r="AC137" i="7"/>
  <c r="AR137" i="7" s="1"/>
  <c r="AB137" i="7"/>
  <c r="AQ137" i="7" s="1"/>
  <c r="AA137" i="7"/>
  <c r="AP137" i="7" s="1"/>
  <c r="Z137" i="7"/>
  <c r="AO137" i="7" s="1"/>
  <c r="BP136" i="7"/>
  <c r="BO136" i="7"/>
  <c r="BM136" i="7"/>
  <c r="BL136" i="7"/>
  <c r="BG136" i="7"/>
  <c r="BF136" i="7"/>
  <c r="AC136" i="7"/>
  <c r="AR136" i="7" s="1"/>
  <c r="AB136" i="7"/>
  <c r="AQ136" i="7" s="1"/>
  <c r="AA136" i="7"/>
  <c r="AP136" i="7" s="1"/>
  <c r="Z136" i="7"/>
  <c r="AO136" i="7" s="1"/>
  <c r="BP135" i="7"/>
  <c r="BO135" i="7"/>
  <c r="BM135" i="7"/>
  <c r="BL135" i="7"/>
  <c r="BG135" i="7"/>
  <c r="BF135" i="7"/>
  <c r="AC135" i="7"/>
  <c r="AR135" i="7" s="1"/>
  <c r="AB135" i="7"/>
  <c r="AQ135" i="7" s="1"/>
  <c r="AA135" i="7"/>
  <c r="AP135" i="7" s="1"/>
  <c r="Z135" i="7"/>
  <c r="AO135" i="7" s="1"/>
  <c r="BP134" i="7"/>
  <c r="BO134" i="7"/>
  <c r="BM134" i="7"/>
  <c r="BL134" i="7"/>
  <c r="BG134" i="7"/>
  <c r="BF134" i="7"/>
  <c r="AC134" i="7"/>
  <c r="AR134" i="7" s="1"/>
  <c r="AB134" i="7"/>
  <c r="AQ134" i="7" s="1"/>
  <c r="AA134" i="7"/>
  <c r="AP134" i="7" s="1"/>
  <c r="Z134" i="7"/>
  <c r="AO134" i="7" s="1"/>
  <c r="BO132" i="7"/>
  <c r="BG132" i="7"/>
  <c r="BF132" i="7"/>
  <c r="BP131" i="7"/>
  <c r="BO131" i="7"/>
  <c r="BM131" i="7"/>
  <c r="BL131" i="7"/>
  <c r="BG131" i="7"/>
  <c r="BF131" i="7"/>
  <c r="AC131" i="7"/>
  <c r="AR131" i="7" s="1"/>
  <c r="AB131" i="7"/>
  <c r="AQ131" i="7" s="1"/>
  <c r="AA131" i="7"/>
  <c r="AP131" i="7" s="1"/>
  <c r="Z131" i="7"/>
  <c r="AO131" i="7" s="1"/>
  <c r="BP130" i="7"/>
  <c r="BO130" i="7"/>
  <c r="BM130" i="7"/>
  <c r="BL130" i="7"/>
  <c r="BG130" i="7"/>
  <c r="BF130" i="7"/>
  <c r="AC130" i="7"/>
  <c r="AR130" i="7" s="1"/>
  <c r="AB130" i="7"/>
  <c r="AQ130" i="7" s="1"/>
  <c r="AA130" i="7"/>
  <c r="AP130" i="7" s="1"/>
  <c r="Z130" i="7"/>
  <c r="AO130" i="7" s="1"/>
  <c r="BP129" i="7"/>
  <c r="BO129" i="7"/>
  <c r="BM129" i="7"/>
  <c r="BL129" i="7"/>
  <c r="BG129" i="7"/>
  <c r="BF129" i="7"/>
  <c r="AC129" i="7"/>
  <c r="AR129" i="7" s="1"/>
  <c r="AB129" i="7"/>
  <c r="AQ129" i="7" s="1"/>
  <c r="AA129" i="7"/>
  <c r="AP129" i="7" s="1"/>
  <c r="Z129" i="7"/>
  <c r="AO129" i="7" s="1"/>
  <c r="BP128" i="7"/>
  <c r="BO128" i="7"/>
  <c r="BM128" i="7"/>
  <c r="BL128" i="7"/>
  <c r="BG128" i="7"/>
  <c r="BF128" i="7"/>
  <c r="AC128" i="7"/>
  <c r="AR128" i="7" s="1"/>
  <c r="AB128" i="7"/>
  <c r="AQ128" i="7" s="1"/>
  <c r="AA128" i="7"/>
  <c r="AP128" i="7" s="1"/>
  <c r="Z128" i="7"/>
  <c r="AO128" i="7" s="1"/>
  <c r="BP127" i="7"/>
  <c r="BO127" i="7"/>
  <c r="BM127" i="7"/>
  <c r="BL127" i="7"/>
  <c r="BG127" i="7"/>
  <c r="BF127" i="7"/>
  <c r="AC127" i="7"/>
  <c r="AR127" i="7" s="1"/>
  <c r="AB127" i="7"/>
  <c r="AQ127" i="7" s="1"/>
  <c r="AA127" i="7"/>
  <c r="AP127" i="7" s="1"/>
  <c r="Z127" i="7"/>
  <c r="AO127" i="7" s="1"/>
  <c r="BP126" i="7"/>
  <c r="BO126" i="7"/>
  <c r="BM126" i="7"/>
  <c r="BL126" i="7"/>
  <c r="BG126" i="7"/>
  <c r="BF126" i="7"/>
  <c r="AC126" i="7"/>
  <c r="AR126" i="7" s="1"/>
  <c r="AB126" i="7"/>
  <c r="AQ126" i="7" s="1"/>
  <c r="AA126" i="7"/>
  <c r="AP126" i="7" s="1"/>
  <c r="Z126" i="7"/>
  <c r="AO126" i="7" s="1"/>
  <c r="BP125" i="7"/>
  <c r="BO125" i="7"/>
  <c r="BM125" i="7"/>
  <c r="BL125" i="7"/>
  <c r="BG125" i="7"/>
  <c r="BF125" i="7"/>
  <c r="AC125" i="7"/>
  <c r="AR125" i="7" s="1"/>
  <c r="AB125" i="7"/>
  <c r="AQ125" i="7" s="1"/>
  <c r="AA125" i="7"/>
  <c r="AP125" i="7" s="1"/>
  <c r="Z125" i="7"/>
  <c r="AO125" i="7" s="1"/>
  <c r="BP124" i="7"/>
  <c r="BO124" i="7"/>
  <c r="BM124" i="7"/>
  <c r="BL124" i="7"/>
  <c r="BG124" i="7"/>
  <c r="BF124" i="7"/>
  <c r="AC124" i="7"/>
  <c r="AR124" i="7" s="1"/>
  <c r="AB124" i="7"/>
  <c r="AQ124" i="7" s="1"/>
  <c r="AA124" i="7"/>
  <c r="AP124" i="7" s="1"/>
  <c r="Z124" i="7"/>
  <c r="AO124" i="7" s="1"/>
  <c r="BP122" i="7"/>
  <c r="BO122" i="7"/>
  <c r="BG122" i="7"/>
  <c r="BF122" i="7"/>
  <c r="BP121" i="7"/>
  <c r="BO121" i="7"/>
  <c r="BM121" i="7"/>
  <c r="BL121" i="7"/>
  <c r="BG121" i="7"/>
  <c r="BF121" i="7"/>
  <c r="AC121" i="7"/>
  <c r="AR121" i="7" s="1"/>
  <c r="AB121" i="7"/>
  <c r="AQ121" i="7" s="1"/>
  <c r="AA121" i="7"/>
  <c r="AP121" i="7" s="1"/>
  <c r="Z121" i="7"/>
  <c r="AO121" i="7" s="1"/>
  <c r="BP120" i="7"/>
  <c r="BO120" i="7"/>
  <c r="BM120" i="7"/>
  <c r="BL120" i="7"/>
  <c r="BG120" i="7"/>
  <c r="BF120" i="7"/>
  <c r="AC120" i="7"/>
  <c r="AR120" i="7" s="1"/>
  <c r="AB120" i="7"/>
  <c r="AQ120" i="7" s="1"/>
  <c r="AA120" i="7"/>
  <c r="AP120" i="7" s="1"/>
  <c r="Z120" i="7"/>
  <c r="AO120" i="7" s="1"/>
  <c r="BP119" i="7"/>
  <c r="BO119" i="7"/>
  <c r="BM119" i="7"/>
  <c r="BL119" i="7"/>
  <c r="BG119" i="7"/>
  <c r="BF119" i="7"/>
  <c r="AC119" i="7"/>
  <c r="AR119" i="7" s="1"/>
  <c r="AB119" i="7"/>
  <c r="AQ119" i="7" s="1"/>
  <c r="AA119" i="7"/>
  <c r="AP119" i="7" s="1"/>
  <c r="Z119" i="7"/>
  <c r="AO119" i="7" s="1"/>
  <c r="BP118" i="7"/>
  <c r="BO118" i="7"/>
  <c r="BM118" i="7"/>
  <c r="BL118" i="7"/>
  <c r="BG118" i="7"/>
  <c r="BF118" i="7"/>
  <c r="AC118" i="7"/>
  <c r="AR118" i="7" s="1"/>
  <c r="AB118" i="7"/>
  <c r="AQ118" i="7" s="1"/>
  <c r="AA118" i="7"/>
  <c r="AP118" i="7" s="1"/>
  <c r="Z118" i="7"/>
  <c r="AO118" i="7" s="1"/>
  <c r="BP117" i="7"/>
  <c r="BO117" i="7"/>
  <c r="BM117" i="7"/>
  <c r="BL117" i="7"/>
  <c r="BG117" i="7"/>
  <c r="BF117" i="7"/>
  <c r="AC117" i="7"/>
  <c r="AR117" i="7" s="1"/>
  <c r="AB117" i="7"/>
  <c r="AQ117" i="7" s="1"/>
  <c r="AA117" i="7"/>
  <c r="AP117" i="7" s="1"/>
  <c r="Z117" i="7"/>
  <c r="AO117" i="7" s="1"/>
  <c r="BP116" i="7"/>
  <c r="BO116" i="7"/>
  <c r="BM116" i="7"/>
  <c r="BL116" i="7"/>
  <c r="BG116" i="7"/>
  <c r="BF116" i="7"/>
  <c r="AC116" i="7"/>
  <c r="AR116" i="7" s="1"/>
  <c r="AB116" i="7"/>
  <c r="AQ116" i="7" s="1"/>
  <c r="AA116" i="7"/>
  <c r="AP116" i="7" s="1"/>
  <c r="Z116" i="7"/>
  <c r="AO116" i="7" s="1"/>
  <c r="BP115" i="7"/>
  <c r="BO115" i="7"/>
  <c r="BM115" i="7"/>
  <c r="BL115" i="7"/>
  <c r="BG115" i="7"/>
  <c r="BF115" i="7"/>
  <c r="AC115" i="7"/>
  <c r="AR115" i="7" s="1"/>
  <c r="AB115" i="7"/>
  <c r="AQ115" i="7" s="1"/>
  <c r="AA115" i="7"/>
  <c r="AP115" i="7" s="1"/>
  <c r="Z115" i="7"/>
  <c r="AO115" i="7" s="1"/>
  <c r="BP112" i="7"/>
  <c r="BO112" i="7"/>
  <c r="BG112" i="7"/>
  <c r="BF112" i="7"/>
  <c r="AB112" i="7"/>
  <c r="AQ112" i="7" s="1"/>
  <c r="BP111" i="7"/>
  <c r="BO111" i="7"/>
  <c r="BM111" i="7"/>
  <c r="BL111" i="7"/>
  <c r="BG111" i="7"/>
  <c r="BF111" i="7"/>
  <c r="AC111" i="7"/>
  <c r="AR111" i="7" s="1"/>
  <c r="AB111" i="7"/>
  <c r="AQ111" i="7" s="1"/>
  <c r="AA111" i="7"/>
  <c r="AP111" i="7" s="1"/>
  <c r="Z111" i="7"/>
  <c r="AO111" i="7" s="1"/>
  <c r="BP110" i="7"/>
  <c r="BO110" i="7"/>
  <c r="BM110" i="7"/>
  <c r="BL110" i="7"/>
  <c r="BG110" i="7"/>
  <c r="BF110" i="7"/>
  <c r="AC110" i="7"/>
  <c r="AR110" i="7" s="1"/>
  <c r="AB110" i="7"/>
  <c r="AQ110" i="7" s="1"/>
  <c r="AA110" i="7"/>
  <c r="AP110" i="7" s="1"/>
  <c r="Z110" i="7"/>
  <c r="AO110" i="7" s="1"/>
  <c r="BP109" i="7"/>
  <c r="BO109" i="7"/>
  <c r="BM109" i="7"/>
  <c r="BL109" i="7"/>
  <c r="BG109" i="7"/>
  <c r="BF109" i="7"/>
  <c r="AC109" i="7"/>
  <c r="AR109" i="7" s="1"/>
  <c r="AB109" i="7"/>
  <c r="AQ109" i="7" s="1"/>
  <c r="AA109" i="7"/>
  <c r="AP109" i="7" s="1"/>
  <c r="Z109" i="7"/>
  <c r="AO109" i="7" s="1"/>
  <c r="BP108" i="7"/>
  <c r="BO108" i="7"/>
  <c r="BM108" i="7"/>
  <c r="BL108" i="7"/>
  <c r="BG108" i="7"/>
  <c r="BF108" i="7"/>
  <c r="AC108" i="7"/>
  <c r="AR108" i="7" s="1"/>
  <c r="AB108" i="7"/>
  <c r="AQ108" i="7" s="1"/>
  <c r="AA108" i="7"/>
  <c r="AP108" i="7" s="1"/>
  <c r="Z108" i="7"/>
  <c r="AO108" i="7" s="1"/>
  <c r="BP107" i="7"/>
  <c r="BO107" i="7"/>
  <c r="BM107" i="7"/>
  <c r="BL107" i="7"/>
  <c r="BG107" i="7"/>
  <c r="BF107" i="7"/>
  <c r="AC107" i="7"/>
  <c r="AR107" i="7" s="1"/>
  <c r="AB107" i="7"/>
  <c r="AQ107" i="7" s="1"/>
  <c r="AA107" i="7"/>
  <c r="AP107" i="7" s="1"/>
  <c r="Z107" i="7"/>
  <c r="AO107" i="7" s="1"/>
  <c r="BP106" i="7"/>
  <c r="BO106" i="7"/>
  <c r="BM106" i="7"/>
  <c r="BL106" i="7"/>
  <c r="BG106" i="7"/>
  <c r="BF106" i="7"/>
  <c r="AC106" i="7"/>
  <c r="AR106" i="7" s="1"/>
  <c r="AB106" i="7"/>
  <c r="AQ106" i="7" s="1"/>
  <c r="AA106" i="7"/>
  <c r="AP106" i="7" s="1"/>
  <c r="Z106" i="7"/>
  <c r="AO106" i="7" s="1"/>
  <c r="BP105" i="7"/>
  <c r="BO105" i="7"/>
  <c r="BM105" i="7"/>
  <c r="BL105" i="7"/>
  <c r="BG105" i="7"/>
  <c r="BF105" i="7"/>
  <c r="AC105" i="7"/>
  <c r="AR105" i="7" s="1"/>
  <c r="AB105" i="7"/>
  <c r="AQ105" i="7" s="1"/>
  <c r="AA105" i="7"/>
  <c r="AP105" i="7" s="1"/>
  <c r="Z105" i="7"/>
  <c r="AO105" i="7" s="1"/>
  <c r="BP104" i="7"/>
  <c r="BO104" i="7"/>
  <c r="BM104" i="7"/>
  <c r="BL104" i="7"/>
  <c r="BG104" i="7"/>
  <c r="BF104" i="7"/>
  <c r="AC104" i="7"/>
  <c r="AR104" i="7" s="1"/>
  <c r="AB104" i="7"/>
  <c r="AQ104" i="7" s="1"/>
  <c r="AA104" i="7"/>
  <c r="AP104" i="7" s="1"/>
  <c r="Z104" i="7"/>
  <c r="AO104" i="7" s="1"/>
  <c r="BP103" i="7"/>
  <c r="BO103" i="7"/>
  <c r="BM103" i="7"/>
  <c r="BL103" i="7"/>
  <c r="BG103" i="7"/>
  <c r="BF103" i="7"/>
  <c r="AC103" i="7"/>
  <c r="AR103" i="7" s="1"/>
  <c r="AB103" i="7"/>
  <c r="AQ103" i="7" s="1"/>
  <c r="AA103" i="7"/>
  <c r="AP103" i="7" s="1"/>
  <c r="Z103" i="7"/>
  <c r="AO103" i="7" s="1"/>
  <c r="BP100" i="7"/>
  <c r="BO100" i="7"/>
  <c r="BM100" i="7"/>
  <c r="BG100" i="7"/>
  <c r="BF100" i="7"/>
  <c r="AB100" i="7"/>
  <c r="AQ100" i="7" s="1"/>
  <c r="AA100" i="7"/>
  <c r="AP100" i="7" s="1"/>
  <c r="BP99" i="7"/>
  <c r="BO99" i="7"/>
  <c r="BM99" i="7"/>
  <c r="BL99" i="7"/>
  <c r="BG99" i="7"/>
  <c r="BF99" i="7"/>
  <c r="AC99" i="7"/>
  <c r="AR99" i="7" s="1"/>
  <c r="AB99" i="7"/>
  <c r="AQ99" i="7" s="1"/>
  <c r="AA99" i="7"/>
  <c r="AP99" i="7" s="1"/>
  <c r="Z99" i="7"/>
  <c r="AO99" i="7" s="1"/>
  <c r="BP98" i="7"/>
  <c r="BO98" i="7"/>
  <c r="BM98" i="7"/>
  <c r="BL98" i="7"/>
  <c r="BG98" i="7"/>
  <c r="BF98" i="7"/>
  <c r="AC98" i="7"/>
  <c r="AR98" i="7" s="1"/>
  <c r="AB98" i="7"/>
  <c r="AQ98" i="7" s="1"/>
  <c r="AA98" i="7"/>
  <c r="AP98" i="7" s="1"/>
  <c r="Z98" i="7"/>
  <c r="AO98" i="7" s="1"/>
  <c r="BP97" i="7"/>
  <c r="BO97" i="7"/>
  <c r="BM97" i="7"/>
  <c r="BL97" i="7"/>
  <c r="BG97" i="7"/>
  <c r="BF97" i="7"/>
  <c r="AC97" i="7"/>
  <c r="AR97" i="7" s="1"/>
  <c r="AB97" i="7"/>
  <c r="AQ97" i="7" s="1"/>
  <c r="AA97" i="7"/>
  <c r="AP97" i="7" s="1"/>
  <c r="Z97" i="7"/>
  <c r="AO97" i="7" s="1"/>
  <c r="BP96" i="7"/>
  <c r="BO96" i="7"/>
  <c r="BM96" i="7"/>
  <c r="BL96" i="7"/>
  <c r="BG96" i="7"/>
  <c r="BF96" i="7"/>
  <c r="AC96" i="7"/>
  <c r="AR96" i="7" s="1"/>
  <c r="AB96" i="7"/>
  <c r="AQ96" i="7" s="1"/>
  <c r="AA96" i="7"/>
  <c r="AP96" i="7" s="1"/>
  <c r="Z96" i="7"/>
  <c r="AO96" i="7" s="1"/>
  <c r="BP95" i="7"/>
  <c r="BO95" i="7"/>
  <c r="BM95" i="7"/>
  <c r="BL95" i="7"/>
  <c r="BG95" i="7"/>
  <c r="BF95" i="7"/>
  <c r="AC95" i="7"/>
  <c r="AR95" i="7" s="1"/>
  <c r="AB95" i="7"/>
  <c r="AQ95" i="7" s="1"/>
  <c r="AA95" i="7"/>
  <c r="AP95" i="7" s="1"/>
  <c r="Z95" i="7"/>
  <c r="AO95" i="7" s="1"/>
  <c r="BP94" i="7"/>
  <c r="BO94" i="7"/>
  <c r="BM94" i="7"/>
  <c r="BL94" i="7"/>
  <c r="BG94" i="7"/>
  <c r="BF94" i="7"/>
  <c r="AC94" i="7"/>
  <c r="AR94" i="7" s="1"/>
  <c r="AB94" i="7"/>
  <c r="AQ94" i="7" s="1"/>
  <c r="AA94" i="7"/>
  <c r="AP94" i="7" s="1"/>
  <c r="Z94" i="7"/>
  <c r="AO94" i="7" s="1"/>
  <c r="BP93" i="7"/>
  <c r="BO93" i="7"/>
  <c r="BM93" i="7"/>
  <c r="BL93" i="7"/>
  <c r="BG93" i="7"/>
  <c r="BF93" i="7"/>
  <c r="AC93" i="7"/>
  <c r="AR93" i="7" s="1"/>
  <c r="AB93" i="7"/>
  <c r="AQ93" i="7" s="1"/>
  <c r="AA93" i="7"/>
  <c r="AP93" i="7" s="1"/>
  <c r="Z93" i="7"/>
  <c r="AO93" i="7" s="1"/>
  <c r="BP92" i="7"/>
  <c r="BO92" i="7"/>
  <c r="BM92" i="7"/>
  <c r="BL92" i="7"/>
  <c r="BG92" i="7"/>
  <c r="BF92" i="7"/>
  <c r="AC92" i="7"/>
  <c r="AR92" i="7" s="1"/>
  <c r="AB92" i="7"/>
  <c r="AQ92" i="7" s="1"/>
  <c r="AA92" i="7"/>
  <c r="AP92" i="7" s="1"/>
  <c r="Z92" i="7"/>
  <c r="AO92" i="7" s="1"/>
  <c r="BP89" i="7"/>
  <c r="BO89" i="7"/>
  <c r="BL89" i="7"/>
  <c r="BG89" i="7"/>
  <c r="BF89" i="7"/>
  <c r="Z89" i="7"/>
  <c r="AO89" i="7" s="1"/>
  <c r="BP88" i="7"/>
  <c r="BO88" i="7"/>
  <c r="BM88" i="7"/>
  <c r="BL88" i="7"/>
  <c r="BG88" i="7"/>
  <c r="BF88" i="7"/>
  <c r="AC88" i="7"/>
  <c r="AR88" i="7" s="1"/>
  <c r="AB88" i="7"/>
  <c r="AQ88" i="7" s="1"/>
  <c r="AA88" i="7"/>
  <c r="AP88" i="7" s="1"/>
  <c r="Z88" i="7"/>
  <c r="AO88" i="7" s="1"/>
  <c r="BP87" i="7"/>
  <c r="BO87" i="7"/>
  <c r="BM87" i="7"/>
  <c r="BL87" i="7"/>
  <c r="BG87" i="7"/>
  <c r="BF87" i="7"/>
  <c r="AC87" i="7"/>
  <c r="AR87" i="7" s="1"/>
  <c r="AB87" i="7"/>
  <c r="AQ87" i="7" s="1"/>
  <c r="AA87" i="7"/>
  <c r="AP87" i="7" s="1"/>
  <c r="Z87" i="7"/>
  <c r="AO87" i="7" s="1"/>
  <c r="BP86" i="7"/>
  <c r="BO86" i="7"/>
  <c r="BM86" i="7"/>
  <c r="BL86" i="7"/>
  <c r="BG86" i="7"/>
  <c r="BF86" i="7"/>
  <c r="AC86" i="7"/>
  <c r="AR86" i="7" s="1"/>
  <c r="AB86" i="7"/>
  <c r="AQ86" i="7" s="1"/>
  <c r="AA86" i="7"/>
  <c r="AP86" i="7" s="1"/>
  <c r="Z86" i="7"/>
  <c r="AO86" i="7" s="1"/>
  <c r="BP85" i="7"/>
  <c r="BO85" i="7"/>
  <c r="BM85" i="7"/>
  <c r="BL85" i="7"/>
  <c r="BG85" i="7"/>
  <c r="BF85" i="7"/>
  <c r="AC85" i="7"/>
  <c r="AR85" i="7" s="1"/>
  <c r="AB85" i="7"/>
  <c r="AQ85" i="7" s="1"/>
  <c r="AA85" i="7"/>
  <c r="AP85" i="7" s="1"/>
  <c r="Z85" i="7"/>
  <c r="AO85" i="7" s="1"/>
  <c r="BP84" i="7"/>
  <c r="BO84" i="7"/>
  <c r="BM84" i="7"/>
  <c r="BL84" i="7"/>
  <c r="BG84" i="7"/>
  <c r="BF84" i="7"/>
  <c r="AC84" i="7"/>
  <c r="AR84" i="7" s="1"/>
  <c r="AB84" i="7"/>
  <c r="AQ84" i="7" s="1"/>
  <c r="AA84" i="7"/>
  <c r="AP84" i="7" s="1"/>
  <c r="Z84" i="7"/>
  <c r="AO84" i="7" s="1"/>
  <c r="BP83" i="7"/>
  <c r="BO83" i="7"/>
  <c r="BM83" i="7"/>
  <c r="BL83" i="7"/>
  <c r="BG83" i="7"/>
  <c r="BF83" i="7"/>
  <c r="AC83" i="7"/>
  <c r="AR83" i="7" s="1"/>
  <c r="AB83" i="7"/>
  <c r="AQ83" i="7" s="1"/>
  <c r="AA83" i="7"/>
  <c r="AP83" i="7" s="1"/>
  <c r="Z83" i="7"/>
  <c r="AO83" i="7" s="1"/>
  <c r="BP82" i="7"/>
  <c r="BO82" i="7"/>
  <c r="BM82" i="7"/>
  <c r="BL82" i="7"/>
  <c r="BG82" i="7"/>
  <c r="BF82" i="7"/>
  <c r="AC82" i="7"/>
  <c r="AR82" i="7" s="1"/>
  <c r="AB82" i="7"/>
  <c r="AQ82" i="7" s="1"/>
  <c r="AA82" i="7"/>
  <c r="AP82" i="7" s="1"/>
  <c r="Z82" i="7"/>
  <c r="AO82" i="7" s="1"/>
  <c r="BP80" i="7"/>
  <c r="BO80" i="7"/>
  <c r="BG80" i="7"/>
  <c r="BF80" i="7"/>
  <c r="BP79" i="7"/>
  <c r="BO79" i="7"/>
  <c r="BM79" i="7"/>
  <c r="BL79" i="7"/>
  <c r="BG79" i="7"/>
  <c r="BF79" i="7"/>
  <c r="AC79" i="7"/>
  <c r="AR79" i="7" s="1"/>
  <c r="AB79" i="7"/>
  <c r="AQ79" i="7" s="1"/>
  <c r="AA79" i="7"/>
  <c r="AP79" i="7" s="1"/>
  <c r="Z79" i="7"/>
  <c r="AO79" i="7" s="1"/>
  <c r="BP78" i="7"/>
  <c r="BO78" i="7"/>
  <c r="BM78" i="7"/>
  <c r="BL78" i="7"/>
  <c r="BG78" i="7"/>
  <c r="BF78" i="7"/>
  <c r="AC78" i="7"/>
  <c r="AR78" i="7" s="1"/>
  <c r="AB78" i="7"/>
  <c r="AQ78" i="7" s="1"/>
  <c r="AA78" i="7"/>
  <c r="AP78" i="7" s="1"/>
  <c r="Z78" i="7"/>
  <c r="AO78" i="7" s="1"/>
  <c r="BP77" i="7"/>
  <c r="BO77" i="7"/>
  <c r="BM77" i="7"/>
  <c r="BL77" i="7"/>
  <c r="BG77" i="7"/>
  <c r="BF77" i="7"/>
  <c r="AC77" i="7"/>
  <c r="AR77" i="7" s="1"/>
  <c r="AB77" i="7"/>
  <c r="AQ77" i="7" s="1"/>
  <c r="AA77" i="7"/>
  <c r="AP77" i="7" s="1"/>
  <c r="Z77" i="7"/>
  <c r="AO77" i="7" s="1"/>
  <c r="BP76" i="7"/>
  <c r="BO76" i="7"/>
  <c r="BM76" i="7"/>
  <c r="BL76" i="7"/>
  <c r="BG76" i="7"/>
  <c r="BF76" i="7"/>
  <c r="AC76" i="7"/>
  <c r="AR76" i="7" s="1"/>
  <c r="AB76" i="7"/>
  <c r="AQ76" i="7" s="1"/>
  <c r="AA76" i="7"/>
  <c r="AP76" i="7" s="1"/>
  <c r="Z76" i="7"/>
  <c r="AO76" i="7" s="1"/>
  <c r="BP75" i="7"/>
  <c r="BO75" i="7"/>
  <c r="BM75" i="7"/>
  <c r="BL75" i="7"/>
  <c r="BG75" i="7"/>
  <c r="BF75" i="7"/>
  <c r="AC75" i="7"/>
  <c r="AR75" i="7" s="1"/>
  <c r="AB75" i="7"/>
  <c r="AQ75" i="7" s="1"/>
  <c r="AA75" i="7"/>
  <c r="AP75" i="7" s="1"/>
  <c r="Z75" i="7"/>
  <c r="AO75" i="7" s="1"/>
  <c r="BP74" i="7"/>
  <c r="BO74" i="7"/>
  <c r="BM74" i="7"/>
  <c r="BL74" i="7"/>
  <c r="BG74" i="7"/>
  <c r="BF74" i="7"/>
  <c r="AC74" i="7"/>
  <c r="AR74" i="7" s="1"/>
  <c r="AB74" i="7"/>
  <c r="AQ74" i="7" s="1"/>
  <c r="AA74" i="7"/>
  <c r="AP74" i="7" s="1"/>
  <c r="Z74" i="7"/>
  <c r="AO74" i="7" s="1"/>
  <c r="BP73" i="7"/>
  <c r="BO73" i="7"/>
  <c r="BM73" i="7"/>
  <c r="BL73" i="7"/>
  <c r="BG73" i="7"/>
  <c r="BF73" i="7"/>
  <c r="AC73" i="7"/>
  <c r="AR73" i="7" s="1"/>
  <c r="AB73" i="7"/>
  <c r="AQ73" i="7" s="1"/>
  <c r="AA73" i="7"/>
  <c r="AP73" i="7" s="1"/>
  <c r="Z73" i="7"/>
  <c r="AO73" i="7" s="1"/>
  <c r="BP72" i="7"/>
  <c r="BO72" i="7"/>
  <c r="BM72" i="7"/>
  <c r="BL72" i="7"/>
  <c r="BG72" i="7"/>
  <c r="BF72" i="7"/>
  <c r="AC72" i="7"/>
  <c r="AR72" i="7" s="1"/>
  <c r="AB72" i="7"/>
  <c r="AQ72" i="7" s="1"/>
  <c r="AA72" i="7"/>
  <c r="AP72" i="7" s="1"/>
  <c r="Z72" i="7"/>
  <c r="AO72" i="7" s="1"/>
  <c r="BO70" i="7"/>
  <c r="BG70" i="7"/>
  <c r="BF70" i="7"/>
  <c r="BP69" i="7"/>
  <c r="BO69" i="7"/>
  <c r="BM69" i="7"/>
  <c r="BL69" i="7"/>
  <c r="BG69" i="7"/>
  <c r="BF69" i="7"/>
  <c r="AC69" i="7"/>
  <c r="AR69" i="7" s="1"/>
  <c r="AB69" i="7"/>
  <c r="AQ69" i="7" s="1"/>
  <c r="AA69" i="7"/>
  <c r="AP69" i="7" s="1"/>
  <c r="Z69" i="7"/>
  <c r="AO69" i="7" s="1"/>
  <c r="BP68" i="7"/>
  <c r="BO68" i="7"/>
  <c r="BM68" i="7"/>
  <c r="BL68" i="7"/>
  <c r="BG68" i="7"/>
  <c r="BF68" i="7"/>
  <c r="AC68" i="7"/>
  <c r="AR68" i="7" s="1"/>
  <c r="AB68" i="7"/>
  <c r="AQ68" i="7" s="1"/>
  <c r="AA68" i="7"/>
  <c r="AP68" i="7" s="1"/>
  <c r="Z68" i="7"/>
  <c r="AO68" i="7" s="1"/>
  <c r="BP67" i="7"/>
  <c r="BO67" i="7"/>
  <c r="BM67" i="7"/>
  <c r="BL67" i="7"/>
  <c r="BG67" i="7"/>
  <c r="BF67" i="7"/>
  <c r="AC67" i="7"/>
  <c r="AR67" i="7" s="1"/>
  <c r="AB67" i="7"/>
  <c r="AQ67" i="7" s="1"/>
  <c r="AA67" i="7"/>
  <c r="AP67" i="7" s="1"/>
  <c r="Z67" i="7"/>
  <c r="AO67" i="7" s="1"/>
  <c r="BP66" i="7"/>
  <c r="BO66" i="7"/>
  <c r="BM66" i="7"/>
  <c r="BL66" i="7"/>
  <c r="BG66" i="7"/>
  <c r="BF66" i="7"/>
  <c r="AC66" i="7"/>
  <c r="AR66" i="7" s="1"/>
  <c r="AB66" i="7"/>
  <c r="AQ66" i="7" s="1"/>
  <c r="AA66" i="7"/>
  <c r="AP66" i="7" s="1"/>
  <c r="Z66" i="7"/>
  <c r="AO66" i="7" s="1"/>
  <c r="BP65" i="7"/>
  <c r="BO65" i="7"/>
  <c r="BM65" i="7"/>
  <c r="BL65" i="7"/>
  <c r="BG65" i="7"/>
  <c r="BF65" i="7"/>
  <c r="AC65" i="7"/>
  <c r="AR65" i="7" s="1"/>
  <c r="AB65" i="7"/>
  <c r="AQ65" i="7" s="1"/>
  <c r="AA65" i="7"/>
  <c r="AP65" i="7" s="1"/>
  <c r="Z65" i="7"/>
  <c r="AO65" i="7" s="1"/>
  <c r="BP64" i="7"/>
  <c r="BO64" i="7"/>
  <c r="BM64" i="7"/>
  <c r="BL64" i="7"/>
  <c r="BG64" i="7"/>
  <c r="BF64" i="7"/>
  <c r="AC64" i="7"/>
  <c r="AR64" i="7" s="1"/>
  <c r="AB64" i="7"/>
  <c r="AQ64" i="7" s="1"/>
  <c r="AA64" i="7"/>
  <c r="AP64" i="7" s="1"/>
  <c r="Z64" i="7"/>
  <c r="AO64" i="7" s="1"/>
  <c r="BP63" i="7"/>
  <c r="BO63" i="7"/>
  <c r="BM63" i="7"/>
  <c r="BL63" i="7"/>
  <c r="BG63" i="7"/>
  <c r="BF63" i="7"/>
  <c r="AC63" i="7"/>
  <c r="AR63" i="7" s="1"/>
  <c r="AB63" i="7"/>
  <c r="AQ63" i="7" s="1"/>
  <c r="AA63" i="7"/>
  <c r="AP63" i="7" s="1"/>
  <c r="Z63" i="7"/>
  <c r="AO63" i="7" s="1"/>
  <c r="BP62" i="7"/>
  <c r="BO62" i="7"/>
  <c r="BM62" i="7"/>
  <c r="BL62" i="7"/>
  <c r="BG62" i="7"/>
  <c r="BF62" i="7"/>
  <c r="AC62" i="7"/>
  <c r="AR62" i="7" s="1"/>
  <c r="AB62" i="7"/>
  <c r="AQ62" i="7" s="1"/>
  <c r="AA62" i="7"/>
  <c r="AP62" i="7" s="1"/>
  <c r="Z62" i="7"/>
  <c r="AO62" i="7" s="1"/>
  <c r="BO60" i="7"/>
  <c r="BG60" i="7"/>
  <c r="BF60" i="7"/>
  <c r="BP59" i="7"/>
  <c r="BO59" i="7"/>
  <c r="BM59" i="7"/>
  <c r="BL59" i="7"/>
  <c r="BG59" i="7"/>
  <c r="BF59" i="7"/>
  <c r="AC59" i="7"/>
  <c r="AR59" i="7" s="1"/>
  <c r="AB59" i="7"/>
  <c r="AQ59" i="7" s="1"/>
  <c r="AA59" i="7"/>
  <c r="AP59" i="7" s="1"/>
  <c r="Z59" i="7"/>
  <c r="AO59" i="7" s="1"/>
  <c r="BP58" i="7"/>
  <c r="BO58" i="7"/>
  <c r="BM58" i="7"/>
  <c r="BL58" i="7"/>
  <c r="BG58" i="7"/>
  <c r="BF58" i="7"/>
  <c r="AC58" i="7"/>
  <c r="AR58" i="7" s="1"/>
  <c r="AB58" i="7"/>
  <c r="AQ58" i="7" s="1"/>
  <c r="AA58" i="7"/>
  <c r="AP58" i="7" s="1"/>
  <c r="Z58" i="7"/>
  <c r="AO58" i="7" s="1"/>
  <c r="BP57" i="7"/>
  <c r="BO57" i="7"/>
  <c r="BM57" i="7"/>
  <c r="BL57" i="7"/>
  <c r="BG57" i="7"/>
  <c r="BF57" i="7"/>
  <c r="AC57" i="7"/>
  <c r="AR57" i="7" s="1"/>
  <c r="AB57" i="7"/>
  <c r="AQ57" i="7" s="1"/>
  <c r="AA57" i="7"/>
  <c r="AP57" i="7" s="1"/>
  <c r="Z57" i="7"/>
  <c r="AO57" i="7" s="1"/>
  <c r="BP56" i="7"/>
  <c r="BO56" i="7"/>
  <c r="BM56" i="7"/>
  <c r="BL56" i="7"/>
  <c r="BG56" i="7"/>
  <c r="BF56" i="7"/>
  <c r="AC56" i="7"/>
  <c r="AR56" i="7" s="1"/>
  <c r="AB56" i="7"/>
  <c r="AQ56" i="7" s="1"/>
  <c r="AA56" i="7"/>
  <c r="AP56" i="7" s="1"/>
  <c r="Z56" i="7"/>
  <c r="AO56" i="7" s="1"/>
  <c r="BP55" i="7"/>
  <c r="BO55" i="7"/>
  <c r="BM55" i="7"/>
  <c r="BL55" i="7"/>
  <c r="BG55" i="7"/>
  <c r="BF55" i="7"/>
  <c r="AC55" i="7"/>
  <c r="AR55" i="7" s="1"/>
  <c r="AB55" i="7"/>
  <c r="AQ55" i="7" s="1"/>
  <c r="AA55" i="7"/>
  <c r="AP55" i="7" s="1"/>
  <c r="Z55" i="7"/>
  <c r="AO55" i="7" s="1"/>
  <c r="BP54" i="7"/>
  <c r="BO54" i="7"/>
  <c r="BM54" i="7"/>
  <c r="BL54" i="7"/>
  <c r="BG54" i="7"/>
  <c r="BF54" i="7"/>
  <c r="AC54" i="7"/>
  <c r="AR54" i="7" s="1"/>
  <c r="AB54" i="7"/>
  <c r="AQ54" i="7" s="1"/>
  <c r="AA54" i="7"/>
  <c r="AP54" i="7" s="1"/>
  <c r="Z54" i="7"/>
  <c r="AO54" i="7" s="1"/>
  <c r="BP53" i="7"/>
  <c r="BO53" i="7"/>
  <c r="BM53" i="7"/>
  <c r="BL53" i="7"/>
  <c r="BG53" i="7"/>
  <c r="BF53" i="7"/>
  <c r="AC53" i="7"/>
  <c r="AR53" i="7" s="1"/>
  <c r="AB53" i="7"/>
  <c r="AQ53" i="7" s="1"/>
  <c r="AA53" i="7"/>
  <c r="AP53" i="7" s="1"/>
  <c r="Z53" i="7"/>
  <c r="AO53" i="7" s="1"/>
  <c r="BO51" i="7"/>
  <c r="BG51" i="7"/>
  <c r="BP50" i="7"/>
  <c r="BO50" i="7"/>
  <c r="BL50" i="7"/>
  <c r="BG50" i="7"/>
  <c r="BF50" i="7"/>
  <c r="AC50" i="7"/>
  <c r="AR50" i="7" s="1"/>
  <c r="AB50" i="7"/>
  <c r="AQ50" i="7" s="1"/>
  <c r="Z50" i="7"/>
  <c r="AO50" i="7" s="1"/>
  <c r="BP49" i="7"/>
  <c r="BO49" i="7"/>
  <c r="BM49" i="7"/>
  <c r="BL49" i="7"/>
  <c r="BG49" i="7"/>
  <c r="BF49" i="7"/>
  <c r="AC49" i="7"/>
  <c r="AR49" i="7" s="1"/>
  <c r="AB49" i="7"/>
  <c r="AQ49" i="7" s="1"/>
  <c r="AA49" i="7"/>
  <c r="AP49" i="7" s="1"/>
  <c r="Z49" i="7"/>
  <c r="AO49" i="7" s="1"/>
  <c r="BP48" i="7"/>
  <c r="BO48" i="7"/>
  <c r="BM48" i="7"/>
  <c r="BL48" i="7"/>
  <c r="BG48" i="7"/>
  <c r="BF48" i="7"/>
  <c r="AC48" i="7"/>
  <c r="AR48" i="7" s="1"/>
  <c r="AB48" i="7"/>
  <c r="AQ48" i="7" s="1"/>
  <c r="AA48" i="7"/>
  <c r="AP48" i="7" s="1"/>
  <c r="Z48" i="7"/>
  <c r="AO48" i="7" s="1"/>
  <c r="BP47" i="7"/>
  <c r="BO47" i="7"/>
  <c r="BM47" i="7"/>
  <c r="BL47" i="7"/>
  <c r="BG47" i="7"/>
  <c r="BF47" i="7"/>
  <c r="AC47" i="7"/>
  <c r="AR47" i="7" s="1"/>
  <c r="AB47" i="7"/>
  <c r="AQ47" i="7" s="1"/>
  <c r="AA47" i="7"/>
  <c r="AP47" i="7" s="1"/>
  <c r="Z47" i="7"/>
  <c r="AO47" i="7" s="1"/>
  <c r="BP46" i="7"/>
  <c r="BO46" i="7"/>
  <c r="BM46" i="7"/>
  <c r="BL46" i="7"/>
  <c r="BG46" i="7"/>
  <c r="BF46" i="7"/>
  <c r="AC46" i="7"/>
  <c r="AR46" i="7" s="1"/>
  <c r="AB46" i="7"/>
  <c r="AQ46" i="7" s="1"/>
  <c r="AA46" i="7"/>
  <c r="AP46" i="7" s="1"/>
  <c r="Z46" i="7"/>
  <c r="AO46" i="7" s="1"/>
  <c r="BP45" i="7"/>
  <c r="BO45" i="7"/>
  <c r="BM45" i="7"/>
  <c r="BL45" i="7"/>
  <c r="BG45" i="7"/>
  <c r="BF45" i="7"/>
  <c r="AC45" i="7"/>
  <c r="AR45" i="7" s="1"/>
  <c r="AB45" i="7"/>
  <c r="AQ45" i="7" s="1"/>
  <c r="AA45" i="7"/>
  <c r="AP45" i="7" s="1"/>
  <c r="Z45" i="7"/>
  <c r="AO45" i="7" s="1"/>
  <c r="BP44" i="7"/>
  <c r="BO44" i="7"/>
  <c r="BM44" i="7"/>
  <c r="BL44" i="7"/>
  <c r="BG44" i="7"/>
  <c r="BF44" i="7"/>
  <c r="AC44" i="7"/>
  <c r="AR44" i="7" s="1"/>
  <c r="AB44" i="7"/>
  <c r="AQ44" i="7" s="1"/>
  <c r="AA44" i="7"/>
  <c r="AP44" i="7" s="1"/>
  <c r="Z44" i="7"/>
  <c r="AO44" i="7" s="1"/>
  <c r="BP41" i="7"/>
  <c r="BO41" i="7"/>
  <c r="BM41" i="7"/>
  <c r="BG41" i="7"/>
  <c r="BF41" i="7"/>
  <c r="AA41" i="7"/>
  <c r="AP41" i="7" s="1"/>
  <c r="BP40" i="7"/>
  <c r="BO40" i="7"/>
  <c r="BM40" i="7"/>
  <c r="BL40" i="7"/>
  <c r="BG40" i="7"/>
  <c r="BF40" i="7"/>
  <c r="AC40" i="7"/>
  <c r="AR40" i="7" s="1"/>
  <c r="AB40" i="7"/>
  <c r="AQ40" i="7" s="1"/>
  <c r="AA40" i="7"/>
  <c r="AP40" i="7" s="1"/>
  <c r="Z40" i="7"/>
  <c r="AO40" i="7" s="1"/>
  <c r="BP39" i="7"/>
  <c r="BO39" i="7"/>
  <c r="BM39" i="7"/>
  <c r="BL39" i="7"/>
  <c r="BG39" i="7"/>
  <c r="BF39" i="7"/>
  <c r="AC39" i="7"/>
  <c r="AR39" i="7" s="1"/>
  <c r="AB39" i="7"/>
  <c r="AQ39" i="7" s="1"/>
  <c r="AA39" i="7"/>
  <c r="AP39" i="7" s="1"/>
  <c r="Z39" i="7"/>
  <c r="AO39" i="7" s="1"/>
  <c r="BP38" i="7"/>
  <c r="BO38" i="7"/>
  <c r="BM38" i="7"/>
  <c r="BL38" i="7"/>
  <c r="BG38" i="7"/>
  <c r="BF38" i="7"/>
  <c r="AC38" i="7"/>
  <c r="AR38" i="7" s="1"/>
  <c r="AB38" i="7"/>
  <c r="AQ38" i="7" s="1"/>
  <c r="AA38" i="7"/>
  <c r="AP38" i="7" s="1"/>
  <c r="Z38" i="7"/>
  <c r="AO38" i="7" s="1"/>
  <c r="BP37" i="7"/>
  <c r="BO37" i="7"/>
  <c r="BM37" i="7"/>
  <c r="BL37" i="7"/>
  <c r="BG37" i="7"/>
  <c r="BF37" i="7"/>
  <c r="AC37" i="7"/>
  <c r="AR37" i="7" s="1"/>
  <c r="AB37" i="7"/>
  <c r="AQ37" i="7" s="1"/>
  <c r="AA37" i="7"/>
  <c r="AP37" i="7" s="1"/>
  <c r="Z37" i="7"/>
  <c r="AO37" i="7" s="1"/>
  <c r="BP36" i="7"/>
  <c r="BO36" i="7"/>
  <c r="BM36" i="7"/>
  <c r="BL36" i="7"/>
  <c r="BG36" i="7"/>
  <c r="BF36" i="7"/>
  <c r="AC36" i="7"/>
  <c r="AR36" i="7" s="1"/>
  <c r="AB36" i="7"/>
  <c r="AQ36" i="7" s="1"/>
  <c r="AA36" i="7"/>
  <c r="AP36" i="7" s="1"/>
  <c r="Z36" i="7"/>
  <c r="AO36" i="7" s="1"/>
  <c r="BP35" i="7"/>
  <c r="BO35" i="7"/>
  <c r="BM35" i="7"/>
  <c r="BL35" i="7"/>
  <c r="BG35" i="7"/>
  <c r="BF35" i="7"/>
  <c r="AC35" i="7"/>
  <c r="AR35" i="7" s="1"/>
  <c r="AB35" i="7"/>
  <c r="AQ35" i="7" s="1"/>
  <c r="AA35" i="7"/>
  <c r="AP35" i="7" s="1"/>
  <c r="Z35" i="7"/>
  <c r="AO35" i="7" s="1"/>
  <c r="BP34" i="7"/>
  <c r="BO34" i="7"/>
  <c r="BM34" i="7"/>
  <c r="BL34" i="7"/>
  <c r="BG34" i="7"/>
  <c r="BF34" i="7"/>
  <c r="AC34" i="7"/>
  <c r="AR34" i="7" s="1"/>
  <c r="AB34" i="7"/>
  <c r="AQ34" i="7" s="1"/>
  <c r="AA34" i="7"/>
  <c r="AP34" i="7" s="1"/>
  <c r="Z34" i="7"/>
  <c r="AO34" i="7" s="1"/>
  <c r="BP31" i="7"/>
  <c r="BO31" i="7"/>
  <c r="BG31" i="7"/>
  <c r="BF31" i="7"/>
  <c r="AC31" i="7"/>
  <c r="AR31" i="7" s="1"/>
  <c r="BP30" i="7"/>
  <c r="BO30" i="7"/>
  <c r="BM30" i="7"/>
  <c r="BL30" i="7"/>
  <c r="BG30" i="7"/>
  <c r="BF30" i="7"/>
  <c r="AC30" i="7"/>
  <c r="AR30" i="7" s="1"/>
  <c r="AB30" i="7"/>
  <c r="AQ30" i="7" s="1"/>
  <c r="AA30" i="7"/>
  <c r="AP30" i="7" s="1"/>
  <c r="Z30" i="7"/>
  <c r="AO30" i="7" s="1"/>
  <c r="BP29" i="7"/>
  <c r="BO29" i="7"/>
  <c r="BM29" i="7"/>
  <c r="BL29" i="7"/>
  <c r="BG29" i="7"/>
  <c r="BF29" i="7"/>
  <c r="AC29" i="7"/>
  <c r="AR29" i="7" s="1"/>
  <c r="AB29" i="7"/>
  <c r="AQ29" i="7" s="1"/>
  <c r="AA29" i="7"/>
  <c r="AP29" i="7" s="1"/>
  <c r="Z29" i="7"/>
  <c r="AO29" i="7" s="1"/>
  <c r="BP28" i="7"/>
  <c r="BO28" i="7"/>
  <c r="BM28" i="7"/>
  <c r="BL28" i="7"/>
  <c r="BG28" i="7"/>
  <c r="BF28" i="7"/>
  <c r="AC28" i="7"/>
  <c r="AR28" i="7" s="1"/>
  <c r="AB28" i="7"/>
  <c r="AQ28" i="7" s="1"/>
  <c r="AA28" i="7"/>
  <c r="AP28" i="7" s="1"/>
  <c r="Z28" i="7"/>
  <c r="AO28" i="7" s="1"/>
  <c r="BP27" i="7"/>
  <c r="BO27" i="7"/>
  <c r="BM27" i="7"/>
  <c r="BL27" i="7"/>
  <c r="BG27" i="7"/>
  <c r="BF27" i="7"/>
  <c r="AC27" i="7"/>
  <c r="AR27" i="7" s="1"/>
  <c r="AB27" i="7"/>
  <c r="AQ27" i="7" s="1"/>
  <c r="AA27" i="7"/>
  <c r="AP27" i="7" s="1"/>
  <c r="Z27" i="7"/>
  <c r="AO27" i="7" s="1"/>
  <c r="BP26" i="7"/>
  <c r="BO26" i="7"/>
  <c r="BM26" i="7"/>
  <c r="BL26" i="7"/>
  <c r="BG26" i="7"/>
  <c r="BF26" i="7"/>
  <c r="AC26" i="7"/>
  <c r="AR26" i="7" s="1"/>
  <c r="AB26" i="7"/>
  <c r="AQ26" i="7" s="1"/>
  <c r="AA26" i="7"/>
  <c r="AP26" i="7" s="1"/>
  <c r="Z26" i="7"/>
  <c r="AO26" i="7" s="1"/>
  <c r="BP25" i="7"/>
  <c r="BO25" i="7"/>
  <c r="BM25" i="7"/>
  <c r="BL25" i="7"/>
  <c r="BG25" i="7"/>
  <c r="BF25" i="7"/>
  <c r="AC25" i="7"/>
  <c r="AR25" i="7" s="1"/>
  <c r="AB25" i="7"/>
  <c r="AQ25" i="7" s="1"/>
  <c r="AA25" i="7"/>
  <c r="AP25" i="7" s="1"/>
  <c r="Z25" i="7"/>
  <c r="AO25" i="7" s="1"/>
  <c r="BP24" i="7"/>
  <c r="BO24" i="7"/>
  <c r="BM24" i="7"/>
  <c r="BL24" i="7"/>
  <c r="BG24" i="7"/>
  <c r="BF24" i="7"/>
  <c r="AC24" i="7"/>
  <c r="AR24" i="7" s="1"/>
  <c r="AB24" i="7"/>
  <c r="AQ24" i="7" s="1"/>
  <c r="AA24" i="7"/>
  <c r="AP24" i="7" s="1"/>
  <c r="Z24" i="7"/>
  <c r="AO24" i="7" s="1"/>
  <c r="BP23" i="7"/>
  <c r="BO23" i="7"/>
  <c r="BM23" i="7"/>
  <c r="BL23" i="7"/>
  <c r="BG23" i="7"/>
  <c r="BF23" i="7"/>
  <c r="AC23" i="7"/>
  <c r="AR23" i="7" s="1"/>
  <c r="AB23" i="7"/>
  <c r="AQ23" i="7" s="1"/>
  <c r="AA23" i="7"/>
  <c r="AP23" i="7" s="1"/>
  <c r="Z23" i="7"/>
  <c r="AO23" i="7" s="1"/>
  <c r="BP21" i="7"/>
  <c r="BG21" i="7"/>
  <c r="BF21" i="7"/>
  <c r="BP20" i="7"/>
  <c r="BO20" i="7"/>
  <c r="BM20" i="7"/>
  <c r="BL20" i="7"/>
  <c r="BG20" i="7"/>
  <c r="BF20" i="7"/>
  <c r="AC20" i="7"/>
  <c r="AR20" i="7" s="1"/>
  <c r="AB20" i="7"/>
  <c r="AQ20" i="7" s="1"/>
  <c r="AA20" i="7"/>
  <c r="AP20" i="7" s="1"/>
  <c r="Z20" i="7"/>
  <c r="AO20" i="7" s="1"/>
  <c r="BP19" i="7"/>
  <c r="BO19" i="7"/>
  <c r="BM19" i="7"/>
  <c r="BL19" i="7"/>
  <c r="BG19" i="7"/>
  <c r="BQ3" i="6" s="1"/>
  <c r="BF19" i="7"/>
  <c r="AC19" i="7"/>
  <c r="AR19" i="7" s="1"/>
  <c r="AB19" i="7"/>
  <c r="AQ19" i="7" s="1"/>
  <c r="AA19" i="7"/>
  <c r="AP19" i="7" s="1"/>
  <c r="Z19" i="7"/>
  <c r="AO19" i="7" s="1"/>
  <c r="BP18" i="7"/>
  <c r="BO18" i="7"/>
  <c r="BM18" i="7"/>
  <c r="BL18" i="7"/>
  <c r="BG18" i="7"/>
  <c r="BF18" i="7"/>
  <c r="AC18" i="7"/>
  <c r="AR18" i="7" s="1"/>
  <c r="AB18" i="7"/>
  <c r="AQ18" i="7" s="1"/>
  <c r="AA18" i="7"/>
  <c r="AP18" i="7" s="1"/>
  <c r="Z18" i="7"/>
  <c r="AO18" i="7" s="1"/>
  <c r="BP17" i="7"/>
  <c r="BO17" i="7"/>
  <c r="BM17" i="7"/>
  <c r="BL17" i="7"/>
  <c r="BG17" i="7"/>
  <c r="BF17" i="7"/>
  <c r="AC17" i="7"/>
  <c r="AR17" i="7" s="1"/>
  <c r="AB17" i="7"/>
  <c r="AQ17" i="7" s="1"/>
  <c r="AA17" i="7"/>
  <c r="AP17" i="7" s="1"/>
  <c r="Z17" i="7"/>
  <c r="AO17" i="7" s="1"/>
  <c r="BP16" i="7"/>
  <c r="BO16" i="7"/>
  <c r="BM16" i="7"/>
  <c r="BL16" i="7"/>
  <c r="BG16" i="7"/>
  <c r="BF16" i="7"/>
  <c r="AC16" i="7"/>
  <c r="AR16" i="7" s="1"/>
  <c r="AB16" i="7"/>
  <c r="AQ16" i="7" s="1"/>
  <c r="AA16" i="7"/>
  <c r="AP16" i="7" s="1"/>
  <c r="Z16" i="7"/>
  <c r="AO16" i="7" s="1"/>
  <c r="BP15" i="7"/>
  <c r="BO15" i="7"/>
  <c r="BM15" i="7"/>
  <c r="BL15" i="7"/>
  <c r="BG15" i="7"/>
  <c r="BF15" i="7"/>
  <c r="AC15" i="7"/>
  <c r="AR15" i="7" s="1"/>
  <c r="AB15" i="7"/>
  <c r="AQ15" i="7" s="1"/>
  <c r="AA15" i="7"/>
  <c r="AP15" i="7" s="1"/>
  <c r="Z15" i="7"/>
  <c r="AO15" i="7" s="1"/>
  <c r="BP14" i="7"/>
  <c r="BO14" i="7"/>
  <c r="BM14" i="7"/>
  <c r="BL14" i="7"/>
  <c r="BG14" i="7"/>
  <c r="BF14" i="7"/>
  <c r="AC14" i="7"/>
  <c r="AR14" i="7" s="1"/>
  <c r="AB14" i="7"/>
  <c r="AQ14" i="7" s="1"/>
  <c r="AA14" i="7"/>
  <c r="AP14" i="7" s="1"/>
  <c r="Z14" i="7"/>
  <c r="AO14" i="7" s="1"/>
  <c r="BP13" i="7"/>
  <c r="BO13" i="7"/>
  <c r="BM13" i="7"/>
  <c r="BL13" i="7"/>
  <c r="BG13" i="7"/>
  <c r="BF13" i="7"/>
  <c r="AC13" i="7"/>
  <c r="AR13" i="7" s="1"/>
  <c r="AB13" i="7"/>
  <c r="AQ13" i="7" s="1"/>
  <c r="AA13" i="7"/>
  <c r="AP13" i="7" s="1"/>
  <c r="Z13" i="7"/>
  <c r="AO13" i="7" s="1"/>
  <c r="BO11" i="7"/>
  <c r="BG11" i="7"/>
  <c r="BF11" i="7"/>
  <c r="BP10" i="7"/>
  <c r="BO10" i="7"/>
  <c r="BM10" i="7"/>
  <c r="BL10" i="7"/>
  <c r="BG10" i="7"/>
  <c r="BF10" i="7"/>
  <c r="AC10" i="7"/>
  <c r="AR10" i="7" s="1"/>
  <c r="AB10" i="7"/>
  <c r="AQ10" i="7" s="1"/>
  <c r="AA10" i="7"/>
  <c r="AP10" i="7" s="1"/>
  <c r="Z10" i="7"/>
  <c r="AO10" i="7" s="1"/>
  <c r="BP9" i="7"/>
  <c r="BO9" i="7"/>
  <c r="BM9" i="7"/>
  <c r="BL9" i="7"/>
  <c r="BG9" i="7"/>
  <c r="BF9" i="7"/>
  <c r="AC9" i="7"/>
  <c r="AR9" i="7" s="1"/>
  <c r="AB9" i="7"/>
  <c r="AQ9" i="7" s="1"/>
  <c r="AA9" i="7"/>
  <c r="AP9" i="7" s="1"/>
  <c r="Z9" i="7"/>
  <c r="AO9" i="7" s="1"/>
  <c r="BP8" i="7"/>
  <c r="BO8" i="7"/>
  <c r="BM8" i="7"/>
  <c r="BL8" i="7"/>
  <c r="BG8" i="7"/>
  <c r="BF8" i="7"/>
  <c r="AC8" i="7"/>
  <c r="AR8" i="7" s="1"/>
  <c r="AB8" i="7"/>
  <c r="AQ8" i="7" s="1"/>
  <c r="AA8" i="7"/>
  <c r="AP8" i="7" s="1"/>
  <c r="Z8" i="7"/>
  <c r="AO8" i="7" s="1"/>
  <c r="BP7" i="7"/>
  <c r="BO7" i="7"/>
  <c r="BM7" i="7"/>
  <c r="BL7" i="7"/>
  <c r="BG7" i="7"/>
  <c r="BF7" i="7"/>
  <c r="AC7" i="7"/>
  <c r="AR7" i="7" s="1"/>
  <c r="AB7" i="7"/>
  <c r="AQ7" i="7" s="1"/>
  <c r="AA7" i="7"/>
  <c r="AP7" i="7" s="1"/>
  <c r="Z7" i="7"/>
  <c r="AO7" i="7" s="1"/>
  <c r="BP6" i="7"/>
  <c r="BO6" i="7"/>
  <c r="BM6" i="7"/>
  <c r="BL6" i="7"/>
  <c r="BG6" i="7"/>
  <c r="BF6" i="7"/>
  <c r="AC6" i="7"/>
  <c r="AR6" i="7" s="1"/>
  <c r="AB6" i="7"/>
  <c r="AQ6" i="7" s="1"/>
  <c r="AA6" i="7"/>
  <c r="AP6" i="7" s="1"/>
  <c r="Z6" i="7"/>
  <c r="AO6" i="7" s="1"/>
  <c r="BP5" i="7"/>
  <c r="BO5" i="7"/>
  <c r="BM5" i="7"/>
  <c r="BL5" i="7"/>
  <c r="BG5" i="7"/>
  <c r="BF5" i="7"/>
  <c r="AC5" i="7"/>
  <c r="AR5" i="7" s="1"/>
  <c r="AB5" i="7"/>
  <c r="AQ5" i="7" s="1"/>
  <c r="AA5" i="7"/>
  <c r="AP5" i="7" s="1"/>
  <c r="Z5" i="7"/>
  <c r="AO5" i="7" s="1"/>
  <c r="BP4" i="7"/>
  <c r="BO4" i="7"/>
  <c r="BM4" i="7"/>
  <c r="BL4" i="7"/>
  <c r="BG4" i="7"/>
  <c r="BF4" i="7"/>
  <c r="AC4" i="7"/>
  <c r="AR4" i="7" s="1"/>
  <c r="AB4" i="7"/>
  <c r="AQ4" i="7" s="1"/>
  <c r="AA4" i="7"/>
  <c r="AP4" i="7" s="1"/>
  <c r="Z4" i="7"/>
  <c r="AO4" i="7" s="1"/>
  <c r="BP3" i="7"/>
  <c r="BO3" i="7"/>
  <c r="BM3" i="7"/>
  <c r="BL3" i="7"/>
  <c r="BG3" i="7"/>
  <c r="BF3" i="7"/>
  <c r="BQ2" i="6" s="1"/>
  <c r="AC3" i="7"/>
  <c r="AR3" i="7" s="1"/>
  <c r="AB3" i="7"/>
  <c r="AQ3" i="7" s="1"/>
  <c r="AA3" i="7"/>
  <c r="AP3" i="7" s="1"/>
  <c r="Z3" i="7"/>
  <c r="AO3" i="7" s="1"/>
  <c r="BP2" i="7"/>
  <c r="BP15" i="6" s="1"/>
  <c r="BO2" i="7"/>
  <c r="BP14" i="6" s="1"/>
  <c r="BM2" i="7"/>
  <c r="BP9" i="6" s="1"/>
  <c r="BL2" i="7"/>
  <c r="BP8" i="6" s="1"/>
  <c r="BG2" i="7"/>
  <c r="BP3" i="6" s="1"/>
  <c r="BF2" i="7"/>
  <c r="AC2" i="7"/>
  <c r="BH7" i="6" s="1"/>
  <c r="AB2" i="7"/>
  <c r="BE7" i="6" s="1"/>
  <c r="AA2" i="7"/>
  <c r="BB7" i="6" s="1"/>
  <c r="Z2" i="7"/>
  <c r="AY7" i="6" s="1"/>
  <c r="BN2" i="8" l="1"/>
  <c r="BH10" i="6"/>
  <c r="BZ2" i="6"/>
  <c r="CM3" i="6"/>
  <c r="Y2" i="6"/>
  <c r="Y4" i="6"/>
  <c r="AO3" i="6"/>
  <c r="BF10" i="6"/>
  <c r="CB2" i="6"/>
  <c r="CB4" i="6"/>
  <c r="BP2" i="6"/>
  <c r="BI4" i="6"/>
  <c r="BI6" i="6"/>
  <c r="BH8" i="6"/>
  <c r="AR2" i="7"/>
  <c r="AR3" i="6"/>
  <c r="CE2" i="6"/>
  <c r="CE4" i="6"/>
  <c r="CR3" i="6"/>
  <c r="AD2" i="6"/>
  <c r="AD4" i="6"/>
  <c r="BF4" i="6"/>
  <c r="BF6" i="6"/>
  <c r="BE8" i="6"/>
  <c r="BB10" i="6"/>
  <c r="AQ2" i="7"/>
  <c r="AU3" i="6"/>
  <c r="BC8" i="6"/>
  <c r="AZ10" i="6"/>
  <c r="CH2" i="6"/>
  <c r="CH4" i="6"/>
  <c r="CU3" i="6"/>
  <c r="AF2" i="8"/>
  <c r="AG2" i="6"/>
  <c r="AG4" i="6"/>
  <c r="AL2" i="6"/>
  <c r="AL4" i="6"/>
  <c r="BI7" i="6"/>
  <c r="BQ9" i="6"/>
  <c r="BI5" i="6"/>
  <c r="BB6" i="6"/>
  <c r="AZ8" i="6"/>
  <c r="BY3" i="6"/>
  <c r="CL2" i="6"/>
  <c r="CL4" i="6"/>
  <c r="AP2" i="7"/>
  <c r="X3" i="6"/>
  <c r="AZ4" i="6"/>
  <c r="AZ6" i="6"/>
  <c r="AT4" i="7"/>
  <c r="AO2" i="6"/>
  <c r="AO4" i="6"/>
  <c r="BF7" i="6"/>
  <c r="BQ8" i="6"/>
  <c r="BF5" i="6"/>
  <c r="AY6" i="6"/>
  <c r="BF11" i="6"/>
  <c r="CB3" i="6"/>
  <c r="CO2" i="6"/>
  <c r="CO4" i="6"/>
  <c r="AT6" i="7"/>
  <c r="AA3" i="6"/>
  <c r="AR2" i="6"/>
  <c r="AR4" i="6"/>
  <c r="BC7" i="6"/>
  <c r="BQ15" i="6"/>
  <c r="BC5" i="6"/>
  <c r="BC11" i="6"/>
  <c r="CE3" i="6"/>
  <c r="CR2" i="6"/>
  <c r="CR4" i="6"/>
  <c r="AO2" i="7"/>
  <c r="AD3" i="6"/>
  <c r="AU2" i="6"/>
  <c r="AU4" i="6"/>
  <c r="BQ12" i="6"/>
  <c r="AZ7" i="6"/>
  <c r="BQ14" i="6"/>
  <c r="AZ5" i="6"/>
  <c r="CH3" i="6"/>
  <c r="CU2" i="6"/>
  <c r="CU4" i="6"/>
  <c r="AG3" i="6"/>
  <c r="AL3" i="6"/>
  <c r="BQ11" i="6"/>
  <c r="BM2" i="6" l="1"/>
  <c r="BL2" i="6"/>
  <c r="AT2" i="7"/>
</calcChain>
</file>

<file path=xl/sharedStrings.xml><?xml version="1.0" encoding="utf-8"?>
<sst xmlns="http://schemas.openxmlformats.org/spreadsheetml/2006/main" count="2118" uniqueCount="333">
  <si>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</si>
  <si>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</si>
  <si>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</si>
  <si>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</si>
  <si>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</si>
  <si>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</si>
  <si>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</si>
  <si>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</si>
  <si>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</si>
  <si>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</si>
  <si>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</si>
  <si>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</si>
  <si>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</si>
  <si>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</si>
  <si>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</si>
  <si>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</si>
  <si>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</si>
  <si>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</si>
  <si>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</si>
  <si>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</si>
  <si>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</si>
  <si>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</si>
  <si>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</si>
  <si>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</si>
  <si>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</si>
  <si>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</si>
  <si>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</si>
  <si>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</si>
  <si>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</si>
  <si>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</si>
  <si>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</si>
  <si>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</si>
  <si>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</si>
  <si>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</si>
  <si>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</si>
  <si>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</si>
  <si>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</si>
  <si>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</si>
  <si>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</si>
  <si>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</si>
  <si>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</si>
  <si>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</si>
  <si>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</si>
  <si>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</si>
  <si>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</si>
  <si>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</si>
  <si>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</si>
  <si>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</si>
  <si>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</si>
  <si>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</si>
  <si>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</si>
  <si>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</si>
  <si>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</si>
  <si>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</si>
  <si>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</si>
  <si>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</si>
  <si>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</si>
  <si>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</si>
  <si>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</si>
  <si>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</si>
  <si>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</si>
  <si>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</si>
  <si>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</si>
  <si>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</si>
  <si>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</si>
  <si>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</si>
  <si>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</si>
  <si>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</si>
  <si>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</si>
  <si>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</si>
  <si>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</si>
  <si>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</si>
  <si>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</si>
  <si>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</si>
  <si>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</si>
  <si>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</si>
  <si>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</si>
  <si>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</si>
  <si>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</si>
  <si>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</si>
  <si>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</si>
  <si>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</si>
  <si>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</si>
  <si>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</si>
  <si>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</si>
  <si>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</si>
  <si>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</si>
  <si>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</si>
  <si>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</si>
  <si>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</si>
  <si>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</si>
  <si>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</si>
  <si>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</si>
  <si>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</si>
  <si>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</si>
  <si>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</si>
  <si>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</si>
  <si>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</si>
  <si>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</si>
  <si>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</si>
  <si>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</si>
  <si>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</si>
  <si>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</si>
  <si>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</si>
  <si>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</si>
  <si>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</si>
  <si>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</si>
  <si>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</si>
  <si>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</si>
  <si>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</si>
  <si>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</si>
  <si>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</si>
  <si>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</si>
  <si>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</si>
  <si>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</si>
  <si>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</si>
  <si>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</si>
  <si>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</si>
  <si>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</si>
  <si>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</si>
  <si>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</si>
  <si>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</si>
  <si>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</si>
  <si>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</si>
  <si>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</si>
  <si>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</si>
  <si>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</si>
  <si>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</si>
  <si>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</si>
  <si>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</si>
  <si>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</si>
  <si>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</si>
  <si>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</si>
  <si>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</si>
  <si>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</si>
  <si>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</si>
  <si>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</si>
  <si>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</si>
  <si>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</si>
  <si>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</si>
  <si>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</si>
  <si>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</si>
  <si>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</si>
  <si>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</si>
  <si>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</si>
  <si>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</si>
  <si>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</si>
  <si>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</si>
  <si>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</si>
  <si>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</si>
  <si>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</si>
  <si>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</si>
  <si>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</si>
  <si>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</si>
  <si>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</si>
  <si>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</si>
  <si>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</si>
  <si>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</si>
  <si>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</si>
  <si>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</si>
  <si>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</si>
  <si>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</si>
  <si>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</si>
  <si>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</si>
  <si>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</si>
  <si>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</si>
  <si>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</si>
  <si>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</si>
  <si>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</si>
  <si>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</si>
  <si>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</si>
  <si>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</si>
  <si>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</si>
  <si>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</si>
  <si>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</si>
  <si>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</si>
  <si>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</si>
  <si>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</si>
  <si>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</si>
  <si>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</si>
  <si>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</si>
  <si>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</si>
  <si>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</si>
  <si>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</si>
  <si>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</si>
  <si>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</si>
  <si>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</si>
  <si>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</si>
  <si>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</si>
  <si>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</si>
  <si>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</si>
  <si>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</si>
  <si>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</si>
  <si>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</si>
  <si>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</si>
  <si>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</si>
  <si>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</si>
  <si>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</si>
  <si>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</si>
  <si>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</si>
  <si>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</si>
  <si>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</si>
  <si>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</si>
  <si>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</si>
  <si>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</si>
  <si>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</si>
  <si>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</si>
  <si>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</si>
  <si>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</si>
  <si>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</si>
  <si>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</si>
  <si>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</si>
  <si>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</si>
  <si>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</si>
  <si>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</si>
  <si>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</si>
  <si>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</si>
  <si>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</si>
  <si>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</si>
  <si>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</si>
  <si>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</si>
  <si>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</si>
  <si>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</si>
  <si>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</si>
  <si>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</si>
  <si>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</si>
  <si>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</si>
  <si>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</si>
  <si>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</si>
  <si>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</si>
  <si>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</si>
  <si>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</si>
  <si>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</si>
  <si>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</si>
  <si>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</si>
  <si>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</si>
  <si>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</si>
  <si>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</si>
  <si>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</si>
  <si>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</si>
  <si>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</si>
  <si>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</si>
  <si>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</si>
  <si>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</si>
  <si>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</si>
  <si>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</si>
  <si>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</si>
  <si>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</si>
  <si>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</si>
  <si>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</si>
  <si>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</si>
  <si>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</si>
  <si>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</si>
  <si>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</si>
  <si>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</si>
  <si>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</si>
  <si>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</si>
  <si>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</si>
  <si>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</si>
  <si>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4123</t>
  </si>
  <si>
    <t>1231</t>
  </si>
  <si>
    <t>2314</t>
  </si>
  <si>
    <t>3143</t>
  </si>
  <si>
    <t>1432</t>
  </si>
  <si>
    <t>4321</t>
  </si>
  <si>
    <t>3214</t>
  </si>
  <si>
    <t>2143</t>
  </si>
  <si>
    <t>2341</t>
  </si>
  <si>
    <t>3412</t>
  </si>
  <si>
    <t>1234</t>
  </si>
  <si>
    <t>4124</t>
  </si>
  <si>
    <t>1243</t>
  </si>
  <si>
    <t>2431</t>
  </si>
  <si>
    <t>4312</t>
  </si>
  <si>
    <t>3123</t>
  </si>
  <si>
    <t>3213</t>
  </si>
  <si>
    <t>2134</t>
  </si>
  <si>
    <t>1342</t>
  </si>
  <si>
    <t>3421</t>
  </si>
  <si>
    <t>4213</t>
  </si>
  <si>
    <t>4214</t>
  </si>
  <si>
    <t>4132</t>
  </si>
  <si>
    <t>1321</t>
  </si>
  <si>
    <t>Ca</t>
  </si>
  <si>
    <t>Other</t>
  </si>
  <si>
    <t>Ab</t>
  </si>
  <si>
    <t>Cb</t>
  </si>
  <si>
    <t>Ra</t>
  </si>
  <si>
    <t>Rb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</si>
  <si>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</si>
  <si>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</si>
  <si>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</si>
  <si>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</si>
  <si>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</si>
  <si>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</si>
  <si>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</si>
  <si>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</si>
  <si>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</si>
  <si>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</si>
  <si>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</si>
  <si>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</si>
  <si>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</si>
  <si>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</si>
  <si>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</si>
  <si>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</si>
  <si>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</si>
  <si>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</si>
  <si>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</si>
  <si>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</si>
  <si>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</si>
  <si>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</si>
  <si>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</si>
  <si>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</si>
  <si>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</si>
  <si>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</si>
  <si>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</si>
  <si>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</si>
  <si>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</si>
  <si>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</si>
  <si>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</si>
  <si>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</si>
  <si>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</si>
  <si>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</si>
  <si>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</si>
  <si>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</si>
  <si>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</si>
  <si>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</si>
  <si>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</si>
  <si>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</si>
  <si>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</si>
  <si>
    <t>3142</t>
  </si>
  <si>
    <t>1423</t>
  </si>
  <si>
    <t>4231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</si>
</sst>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Graph!$A$4:$A$243</c:f>
              <c:numCache>
                <c:formatCode>General</c:formatCode>
                <c:ptCount val="2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</c:numCache>
            </c:numRef>
          </c:xVal>
          <c:yVal>
            <c:numRef>
              <c:f>Graph!$D$5:$D$242</c:f>
              <c:numCache>
                <c:formatCode>General</c:formatCode>
                <c:ptCount val="238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A-4216-9878-E243C5C04FC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Graph!$A$4:$A$243</c:f>
              <c:numCache>
                <c:formatCode>General</c:formatCode>
                <c:ptCount val="2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</c:numCache>
            </c:numRef>
          </c:xVal>
          <c:yVal>
            <c:numRef>
              <c:f>Graph!$B$5:$B$242</c:f>
              <c:numCache>
                <c:formatCode>General</c:formatCode>
                <c:ptCount val="238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9A-4216-9878-E243C5C04FC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Graph!$A$4:$A$243</c:f>
              <c:numCache>
                <c:formatCode>General</c:formatCode>
                <c:ptCount val="2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</c:numCache>
            </c:numRef>
          </c:xVal>
          <c:yVal>
            <c:numRef>
              <c:f>Graph!$C$5:$C$242</c:f>
              <c:numCache>
                <c:formatCode>General</c:formatCode>
                <c:ptCount val="238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36">
                  <c:v>2</c:v>
                </c:pt>
                <c:pt idx="23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9A-4216-9878-E243C5C04FC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Graph!$A$4:$A$243</c:f>
              <c:numCache>
                <c:formatCode>General</c:formatCode>
                <c:ptCount val="2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</c:numCache>
            </c:numRef>
          </c:xVal>
          <c:yVal>
            <c:numRef>
              <c:f>Graph!$E$5:$E$242</c:f>
              <c:numCache>
                <c:formatCode>General</c:formatCode>
                <c:ptCount val="23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9A-4216-9878-E243C5C04FC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Graph!$A$4:$A$243</c:f>
              <c:numCache>
                <c:formatCode>General</c:formatCode>
                <c:ptCount val="2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</c:numCache>
            </c:numRef>
          </c:xVal>
          <c:yVal>
            <c:numRef>
              <c:f>Graph!$G$5:$G$242</c:f>
              <c:numCache>
                <c:formatCode>General</c:formatCode>
                <c:ptCount val="23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9A-4216-9878-E243C5C04FC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Graph!$A$4:$A$243</c:f>
              <c:numCache>
                <c:formatCode>General</c:formatCode>
                <c:ptCount val="24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</c:numCache>
            </c:numRef>
          </c:xVal>
          <c:yVal>
            <c:numRef>
              <c:f>Graph!$H$5:$H$242</c:f>
              <c:numCache>
                <c:formatCode>General</c:formatCode>
                <c:ptCount val="23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9A-4216-9878-E243C5C0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38543"/>
        <c:axId val="1932839023"/>
      </c:scatterChart>
      <c:valAx>
        <c:axId val="1932838543"/>
        <c:scaling>
          <c:orientation val="minMax"/>
          <c:max val="242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932839023"/>
        <c:crosses val="autoZero"/>
        <c:crossBetween val="midCat"/>
      </c:valAx>
      <c:valAx>
        <c:axId val="1932839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32838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Graph!$A$1808:$A$2029</c:f>
              <c:numCache>
                <c:formatCode>General</c:formatCode>
                <c:ptCount val="222"/>
                <c:pt idx="0">
                  <c:v>2087</c:v>
                </c:pt>
                <c:pt idx="1">
                  <c:v>2088</c:v>
                </c:pt>
                <c:pt idx="2">
                  <c:v>2089</c:v>
                </c:pt>
                <c:pt idx="3">
                  <c:v>2090</c:v>
                </c:pt>
                <c:pt idx="4">
                  <c:v>2091</c:v>
                </c:pt>
                <c:pt idx="5">
                  <c:v>2092</c:v>
                </c:pt>
                <c:pt idx="6">
                  <c:v>2093</c:v>
                </c:pt>
                <c:pt idx="7">
                  <c:v>2094</c:v>
                </c:pt>
                <c:pt idx="8">
                  <c:v>2095</c:v>
                </c:pt>
                <c:pt idx="9">
                  <c:v>2096</c:v>
                </c:pt>
                <c:pt idx="10">
                  <c:v>2097</c:v>
                </c:pt>
                <c:pt idx="11">
                  <c:v>2098</c:v>
                </c:pt>
                <c:pt idx="12">
                  <c:v>2099</c:v>
                </c:pt>
                <c:pt idx="13">
                  <c:v>2100</c:v>
                </c:pt>
                <c:pt idx="14">
                  <c:v>2101</c:v>
                </c:pt>
                <c:pt idx="15">
                  <c:v>2102</c:v>
                </c:pt>
                <c:pt idx="16">
                  <c:v>2103</c:v>
                </c:pt>
                <c:pt idx="17">
                  <c:v>2104</c:v>
                </c:pt>
                <c:pt idx="18">
                  <c:v>2105</c:v>
                </c:pt>
                <c:pt idx="19">
                  <c:v>2106</c:v>
                </c:pt>
                <c:pt idx="20">
                  <c:v>2107</c:v>
                </c:pt>
                <c:pt idx="21">
                  <c:v>2108</c:v>
                </c:pt>
                <c:pt idx="22">
                  <c:v>2109</c:v>
                </c:pt>
                <c:pt idx="23">
                  <c:v>2110</c:v>
                </c:pt>
                <c:pt idx="24">
                  <c:v>2111</c:v>
                </c:pt>
                <c:pt idx="25">
                  <c:v>2112</c:v>
                </c:pt>
                <c:pt idx="26">
                  <c:v>2113</c:v>
                </c:pt>
                <c:pt idx="27">
                  <c:v>2114</c:v>
                </c:pt>
                <c:pt idx="28">
                  <c:v>2115</c:v>
                </c:pt>
                <c:pt idx="29">
                  <c:v>2116</c:v>
                </c:pt>
                <c:pt idx="30">
                  <c:v>2117</c:v>
                </c:pt>
                <c:pt idx="31">
                  <c:v>2118</c:v>
                </c:pt>
                <c:pt idx="32">
                  <c:v>2119</c:v>
                </c:pt>
                <c:pt idx="33">
                  <c:v>2120</c:v>
                </c:pt>
                <c:pt idx="34">
                  <c:v>2121</c:v>
                </c:pt>
                <c:pt idx="35">
                  <c:v>2122</c:v>
                </c:pt>
                <c:pt idx="36">
                  <c:v>2123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2127</c:v>
                </c:pt>
                <c:pt idx="41">
                  <c:v>2128</c:v>
                </c:pt>
                <c:pt idx="42">
                  <c:v>2129</c:v>
                </c:pt>
                <c:pt idx="43">
                  <c:v>2130</c:v>
                </c:pt>
                <c:pt idx="44">
                  <c:v>2131</c:v>
                </c:pt>
                <c:pt idx="45">
                  <c:v>2132</c:v>
                </c:pt>
                <c:pt idx="46">
                  <c:v>2133</c:v>
                </c:pt>
                <c:pt idx="47">
                  <c:v>2134</c:v>
                </c:pt>
                <c:pt idx="48">
                  <c:v>2135</c:v>
                </c:pt>
                <c:pt idx="49">
                  <c:v>2136</c:v>
                </c:pt>
                <c:pt idx="50">
                  <c:v>2137</c:v>
                </c:pt>
                <c:pt idx="51">
                  <c:v>2138</c:v>
                </c:pt>
                <c:pt idx="52">
                  <c:v>2139</c:v>
                </c:pt>
                <c:pt idx="53">
                  <c:v>2140</c:v>
                </c:pt>
                <c:pt idx="54">
                  <c:v>2141</c:v>
                </c:pt>
                <c:pt idx="55">
                  <c:v>2142</c:v>
                </c:pt>
                <c:pt idx="56">
                  <c:v>2143</c:v>
                </c:pt>
                <c:pt idx="57">
                  <c:v>2144</c:v>
                </c:pt>
                <c:pt idx="58">
                  <c:v>2145</c:v>
                </c:pt>
                <c:pt idx="59">
                  <c:v>2146</c:v>
                </c:pt>
                <c:pt idx="60">
                  <c:v>2147</c:v>
                </c:pt>
                <c:pt idx="61">
                  <c:v>2148</c:v>
                </c:pt>
                <c:pt idx="62">
                  <c:v>2149</c:v>
                </c:pt>
                <c:pt idx="63">
                  <c:v>2150</c:v>
                </c:pt>
                <c:pt idx="64">
                  <c:v>2151</c:v>
                </c:pt>
                <c:pt idx="65">
                  <c:v>2152</c:v>
                </c:pt>
                <c:pt idx="66">
                  <c:v>2153</c:v>
                </c:pt>
                <c:pt idx="67">
                  <c:v>2154</c:v>
                </c:pt>
                <c:pt idx="68">
                  <c:v>2155</c:v>
                </c:pt>
                <c:pt idx="69">
                  <c:v>2156</c:v>
                </c:pt>
                <c:pt idx="70">
                  <c:v>2157</c:v>
                </c:pt>
                <c:pt idx="71">
                  <c:v>2158</c:v>
                </c:pt>
                <c:pt idx="72">
                  <c:v>2159</c:v>
                </c:pt>
                <c:pt idx="73">
                  <c:v>2160</c:v>
                </c:pt>
                <c:pt idx="74">
                  <c:v>2161</c:v>
                </c:pt>
                <c:pt idx="75">
                  <c:v>2162</c:v>
                </c:pt>
                <c:pt idx="76">
                  <c:v>2163</c:v>
                </c:pt>
                <c:pt idx="77">
                  <c:v>2164</c:v>
                </c:pt>
                <c:pt idx="78">
                  <c:v>2165</c:v>
                </c:pt>
                <c:pt idx="79">
                  <c:v>2166</c:v>
                </c:pt>
                <c:pt idx="80">
                  <c:v>2167</c:v>
                </c:pt>
                <c:pt idx="81">
                  <c:v>2168</c:v>
                </c:pt>
                <c:pt idx="82">
                  <c:v>2169</c:v>
                </c:pt>
                <c:pt idx="83">
                  <c:v>2170</c:v>
                </c:pt>
                <c:pt idx="84">
                  <c:v>2171</c:v>
                </c:pt>
                <c:pt idx="85">
                  <c:v>2172</c:v>
                </c:pt>
                <c:pt idx="86">
                  <c:v>2173</c:v>
                </c:pt>
                <c:pt idx="87">
                  <c:v>2174</c:v>
                </c:pt>
                <c:pt idx="88">
                  <c:v>2175</c:v>
                </c:pt>
                <c:pt idx="89">
                  <c:v>2176</c:v>
                </c:pt>
                <c:pt idx="90">
                  <c:v>2177</c:v>
                </c:pt>
                <c:pt idx="91">
                  <c:v>2178</c:v>
                </c:pt>
                <c:pt idx="92">
                  <c:v>2179</c:v>
                </c:pt>
                <c:pt idx="93">
                  <c:v>2180</c:v>
                </c:pt>
                <c:pt idx="94">
                  <c:v>2181</c:v>
                </c:pt>
                <c:pt idx="95">
                  <c:v>2182</c:v>
                </c:pt>
                <c:pt idx="96">
                  <c:v>2183</c:v>
                </c:pt>
                <c:pt idx="97">
                  <c:v>2184</c:v>
                </c:pt>
                <c:pt idx="98">
                  <c:v>2185</c:v>
                </c:pt>
                <c:pt idx="99">
                  <c:v>2186</c:v>
                </c:pt>
                <c:pt idx="100">
                  <c:v>2187</c:v>
                </c:pt>
                <c:pt idx="101">
                  <c:v>2188</c:v>
                </c:pt>
                <c:pt idx="102">
                  <c:v>2189</c:v>
                </c:pt>
                <c:pt idx="103">
                  <c:v>2190</c:v>
                </c:pt>
                <c:pt idx="104">
                  <c:v>2191</c:v>
                </c:pt>
                <c:pt idx="105">
                  <c:v>2192</c:v>
                </c:pt>
                <c:pt idx="106">
                  <c:v>2193</c:v>
                </c:pt>
                <c:pt idx="107">
                  <c:v>2194</c:v>
                </c:pt>
                <c:pt idx="108">
                  <c:v>2195</c:v>
                </c:pt>
                <c:pt idx="109">
                  <c:v>2196</c:v>
                </c:pt>
                <c:pt idx="110">
                  <c:v>2197</c:v>
                </c:pt>
                <c:pt idx="111">
                  <c:v>2198</c:v>
                </c:pt>
                <c:pt idx="112">
                  <c:v>2199</c:v>
                </c:pt>
                <c:pt idx="113">
                  <c:v>2200</c:v>
                </c:pt>
                <c:pt idx="114">
                  <c:v>2201</c:v>
                </c:pt>
                <c:pt idx="115">
                  <c:v>2202</c:v>
                </c:pt>
                <c:pt idx="116">
                  <c:v>2203</c:v>
                </c:pt>
                <c:pt idx="117">
                  <c:v>2204</c:v>
                </c:pt>
                <c:pt idx="118">
                  <c:v>2205</c:v>
                </c:pt>
                <c:pt idx="119">
                  <c:v>2206</c:v>
                </c:pt>
                <c:pt idx="120">
                  <c:v>2207</c:v>
                </c:pt>
                <c:pt idx="121">
                  <c:v>2208</c:v>
                </c:pt>
                <c:pt idx="122">
                  <c:v>2209</c:v>
                </c:pt>
                <c:pt idx="123">
                  <c:v>2210</c:v>
                </c:pt>
                <c:pt idx="124">
                  <c:v>2211</c:v>
                </c:pt>
                <c:pt idx="125">
                  <c:v>2212</c:v>
                </c:pt>
                <c:pt idx="126">
                  <c:v>2213</c:v>
                </c:pt>
                <c:pt idx="127">
                  <c:v>2214</c:v>
                </c:pt>
                <c:pt idx="128">
                  <c:v>2215</c:v>
                </c:pt>
                <c:pt idx="129">
                  <c:v>2216</c:v>
                </c:pt>
                <c:pt idx="130">
                  <c:v>2217</c:v>
                </c:pt>
                <c:pt idx="131">
                  <c:v>2218</c:v>
                </c:pt>
                <c:pt idx="132">
                  <c:v>2219</c:v>
                </c:pt>
                <c:pt idx="133">
                  <c:v>2220</c:v>
                </c:pt>
                <c:pt idx="134">
                  <c:v>2221</c:v>
                </c:pt>
                <c:pt idx="135">
                  <c:v>2222</c:v>
                </c:pt>
                <c:pt idx="136">
                  <c:v>2223</c:v>
                </c:pt>
                <c:pt idx="137">
                  <c:v>2224</c:v>
                </c:pt>
                <c:pt idx="138">
                  <c:v>2225</c:v>
                </c:pt>
                <c:pt idx="139">
                  <c:v>2226</c:v>
                </c:pt>
                <c:pt idx="140">
                  <c:v>2227</c:v>
                </c:pt>
                <c:pt idx="141">
                  <c:v>2228</c:v>
                </c:pt>
                <c:pt idx="142">
                  <c:v>2229</c:v>
                </c:pt>
                <c:pt idx="143">
                  <c:v>2230</c:v>
                </c:pt>
                <c:pt idx="144">
                  <c:v>2231</c:v>
                </c:pt>
                <c:pt idx="145">
                  <c:v>2232</c:v>
                </c:pt>
                <c:pt idx="146">
                  <c:v>2233</c:v>
                </c:pt>
                <c:pt idx="147">
                  <c:v>2234</c:v>
                </c:pt>
                <c:pt idx="148">
                  <c:v>2235</c:v>
                </c:pt>
                <c:pt idx="149">
                  <c:v>2236</c:v>
                </c:pt>
                <c:pt idx="150">
                  <c:v>2237</c:v>
                </c:pt>
                <c:pt idx="151">
                  <c:v>2238</c:v>
                </c:pt>
                <c:pt idx="152">
                  <c:v>2239</c:v>
                </c:pt>
                <c:pt idx="153">
                  <c:v>2240</c:v>
                </c:pt>
                <c:pt idx="154">
                  <c:v>2241</c:v>
                </c:pt>
                <c:pt idx="155">
                  <c:v>2242</c:v>
                </c:pt>
                <c:pt idx="156">
                  <c:v>2243</c:v>
                </c:pt>
                <c:pt idx="157">
                  <c:v>2244</c:v>
                </c:pt>
                <c:pt idx="158">
                  <c:v>2245</c:v>
                </c:pt>
                <c:pt idx="159">
                  <c:v>2246</c:v>
                </c:pt>
                <c:pt idx="160">
                  <c:v>2247</c:v>
                </c:pt>
                <c:pt idx="161">
                  <c:v>2248</c:v>
                </c:pt>
                <c:pt idx="162">
                  <c:v>2249</c:v>
                </c:pt>
                <c:pt idx="163">
                  <c:v>2250</c:v>
                </c:pt>
                <c:pt idx="164">
                  <c:v>2251</c:v>
                </c:pt>
                <c:pt idx="165">
                  <c:v>2252</c:v>
                </c:pt>
                <c:pt idx="166">
                  <c:v>2253</c:v>
                </c:pt>
                <c:pt idx="167">
                  <c:v>2254</c:v>
                </c:pt>
                <c:pt idx="168">
                  <c:v>2255</c:v>
                </c:pt>
                <c:pt idx="169">
                  <c:v>2256</c:v>
                </c:pt>
                <c:pt idx="170">
                  <c:v>2257</c:v>
                </c:pt>
                <c:pt idx="171">
                  <c:v>2258</c:v>
                </c:pt>
                <c:pt idx="172">
                  <c:v>2259</c:v>
                </c:pt>
                <c:pt idx="173">
                  <c:v>2260</c:v>
                </c:pt>
                <c:pt idx="174">
                  <c:v>2261</c:v>
                </c:pt>
                <c:pt idx="175">
                  <c:v>2262</c:v>
                </c:pt>
                <c:pt idx="176">
                  <c:v>2263</c:v>
                </c:pt>
                <c:pt idx="177">
                  <c:v>2264</c:v>
                </c:pt>
                <c:pt idx="178">
                  <c:v>2265</c:v>
                </c:pt>
                <c:pt idx="179">
                  <c:v>2266</c:v>
                </c:pt>
                <c:pt idx="180">
                  <c:v>2267</c:v>
                </c:pt>
                <c:pt idx="181">
                  <c:v>2268</c:v>
                </c:pt>
                <c:pt idx="182">
                  <c:v>2269</c:v>
                </c:pt>
                <c:pt idx="183">
                  <c:v>2270</c:v>
                </c:pt>
                <c:pt idx="184">
                  <c:v>2271</c:v>
                </c:pt>
                <c:pt idx="185">
                  <c:v>2272</c:v>
                </c:pt>
                <c:pt idx="186">
                  <c:v>2273</c:v>
                </c:pt>
                <c:pt idx="187">
                  <c:v>2274</c:v>
                </c:pt>
                <c:pt idx="188">
                  <c:v>2275</c:v>
                </c:pt>
                <c:pt idx="189">
                  <c:v>2276</c:v>
                </c:pt>
                <c:pt idx="190">
                  <c:v>2277</c:v>
                </c:pt>
                <c:pt idx="191">
                  <c:v>2278</c:v>
                </c:pt>
                <c:pt idx="192">
                  <c:v>2279</c:v>
                </c:pt>
                <c:pt idx="193">
                  <c:v>2280</c:v>
                </c:pt>
                <c:pt idx="194">
                  <c:v>2281</c:v>
                </c:pt>
                <c:pt idx="195">
                  <c:v>2282</c:v>
                </c:pt>
                <c:pt idx="196">
                  <c:v>2283</c:v>
                </c:pt>
                <c:pt idx="197">
                  <c:v>2284</c:v>
                </c:pt>
                <c:pt idx="198">
                  <c:v>2285</c:v>
                </c:pt>
                <c:pt idx="199">
                  <c:v>2286</c:v>
                </c:pt>
                <c:pt idx="200">
                  <c:v>2287</c:v>
                </c:pt>
                <c:pt idx="201">
                  <c:v>2288</c:v>
                </c:pt>
                <c:pt idx="202">
                  <c:v>2289</c:v>
                </c:pt>
                <c:pt idx="203">
                  <c:v>2290</c:v>
                </c:pt>
                <c:pt idx="204">
                  <c:v>2291</c:v>
                </c:pt>
                <c:pt idx="205">
                  <c:v>2292</c:v>
                </c:pt>
                <c:pt idx="206">
                  <c:v>2293</c:v>
                </c:pt>
                <c:pt idx="207">
                  <c:v>2294</c:v>
                </c:pt>
                <c:pt idx="208">
                  <c:v>2295</c:v>
                </c:pt>
                <c:pt idx="209">
                  <c:v>2296</c:v>
                </c:pt>
                <c:pt idx="210">
                  <c:v>2297</c:v>
                </c:pt>
                <c:pt idx="211">
                  <c:v>2298</c:v>
                </c:pt>
                <c:pt idx="212">
                  <c:v>2299</c:v>
                </c:pt>
                <c:pt idx="213">
                  <c:v>2300</c:v>
                </c:pt>
                <c:pt idx="214">
                  <c:v>2301</c:v>
                </c:pt>
                <c:pt idx="215">
                  <c:v>2302</c:v>
                </c:pt>
                <c:pt idx="216">
                  <c:v>2303</c:v>
                </c:pt>
                <c:pt idx="217">
                  <c:v>2304</c:v>
                </c:pt>
                <c:pt idx="218">
                  <c:v>2305</c:v>
                </c:pt>
                <c:pt idx="219">
                  <c:v>2306</c:v>
                </c:pt>
                <c:pt idx="220">
                  <c:v>2307</c:v>
                </c:pt>
                <c:pt idx="221">
                  <c:v>2308</c:v>
                </c:pt>
              </c:numCache>
            </c:numRef>
          </c:xVal>
          <c:yVal>
            <c:numRef>
              <c:f>Graph!$D$1809:$D$2028</c:f>
              <c:numCache>
                <c:formatCode>General</c:formatCode>
                <c:ptCount val="2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1-4009-9234-3A71C9456AF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Graph!$A$1808:$A$2029</c:f>
              <c:numCache>
                <c:formatCode>General</c:formatCode>
                <c:ptCount val="222"/>
                <c:pt idx="0">
                  <c:v>2087</c:v>
                </c:pt>
                <c:pt idx="1">
                  <c:v>2088</c:v>
                </c:pt>
                <c:pt idx="2">
                  <c:v>2089</c:v>
                </c:pt>
                <c:pt idx="3">
                  <c:v>2090</c:v>
                </c:pt>
                <c:pt idx="4">
                  <c:v>2091</c:v>
                </c:pt>
                <c:pt idx="5">
                  <c:v>2092</c:v>
                </c:pt>
                <c:pt idx="6">
                  <c:v>2093</c:v>
                </c:pt>
                <c:pt idx="7">
                  <c:v>2094</c:v>
                </c:pt>
                <c:pt idx="8">
                  <c:v>2095</c:v>
                </c:pt>
                <c:pt idx="9">
                  <c:v>2096</c:v>
                </c:pt>
                <c:pt idx="10">
                  <c:v>2097</c:v>
                </c:pt>
                <c:pt idx="11">
                  <c:v>2098</c:v>
                </c:pt>
                <c:pt idx="12">
                  <c:v>2099</c:v>
                </c:pt>
                <c:pt idx="13">
                  <c:v>2100</c:v>
                </c:pt>
                <c:pt idx="14">
                  <c:v>2101</c:v>
                </c:pt>
                <c:pt idx="15">
                  <c:v>2102</c:v>
                </c:pt>
                <c:pt idx="16">
                  <c:v>2103</c:v>
                </c:pt>
                <c:pt idx="17">
                  <c:v>2104</c:v>
                </c:pt>
                <c:pt idx="18">
                  <c:v>2105</c:v>
                </c:pt>
                <c:pt idx="19">
                  <c:v>2106</c:v>
                </c:pt>
                <c:pt idx="20">
                  <c:v>2107</c:v>
                </c:pt>
                <c:pt idx="21">
                  <c:v>2108</c:v>
                </c:pt>
                <c:pt idx="22">
                  <c:v>2109</c:v>
                </c:pt>
                <c:pt idx="23">
                  <c:v>2110</c:v>
                </c:pt>
                <c:pt idx="24">
                  <c:v>2111</c:v>
                </c:pt>
                <c:pt idx="25">
                  <c:v>2112</c:v>
                </c:pt>
                <c:pt idx="26">
                  <c:v>2113</c:v>
                </c:pt>
                <c:pt idx="27">
                  <c:v>2114</c:v>
                </c:pt>
                <c:pt idx="28">
                  <c:v>2115</c:v>
                </c:pt>
                <c:pt idx="29">
                  <c:v>2116</c:v>
                </c:pt>
                <c:pt idx="30">
                  <c:v>2117</c:v>
                </c:pt>
                <c:pt idx="31">
                  <c:v>2118</c:v>
                </c:pt>
                <c:pt idx="32">
                  <c:v>2119</c:v>
                </c:pt>
                <c:pt idx="33">
                  <c:v>2120</c:v>
                </c:pt>
                <c:pt idx="34">
                  <c:v>2121</c:v>
                </c:pt>
                <c:pt idx="35">
                  <c:v>2122</c:v>
                </c:pt>
                <c:pt idx="36">
                  <c:v>2123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2127</c:v>
                </c:pt>
                <c:pt idx="41">
                  <c:v>2128</c:v>
                </c:pt>
                <c:pt idx="42">
                  <c:v>2129</c:v>
                </c:pt>
                <c:pt idx="43">
                  <c:v>2130</c:v>
                </c:pt>
                <c:pt idx="44">
                  <c:v>2131</c:v>
                </c:pt>
                <c:pt idx="45">
                  <c:v>2132</c:v>
                </c:pt>
                <c:pt idx="46">
                  <c:v>2133</c:v>
                </c:pt>
                <c:pt idx="47">
                  <c:v>2134</c:v>
                </c:pt>
                <c:pt idx="48">
                  <c:v>2135</c:v>
                </c:pt>
                <c:pt idx="49">
                  <c:v>2136</c:v>
                </c:pt>
                <c:pt idx="50">
                  <c:v>2137</c:v>
                </c:pt>
                <c:pt idx="51">
                  <c:v>2138</c:v>
                </c:pt>
                <c:pt idx="52">
                  <c:v>2139</c:v>
                </c:pt>
                <c:pt idx="53">
                  <c:v>2140</c:v>
                </c:pt>
                <c:pt idx="54">
                  <c:v>2141</c:v>
                </c:pt>
                <c:pt idx="55">
                  <c:v>2142</c:v>
                </c:pt>
                <c:pt idx="56">
                  <c:v>2143</c:v>
                </c:pt>
                <c:pt idx="57">
                  <c:v>2144</c:v>
                </c:pt>
                <c:pt idx="58">
                  <c:v>2145</c:v>
                </c:pt>
                <c:pt idx="59">
                  <c:v>2146</c:v>
                </c:pt>
                <c:pt idx="60">
                  <c:v>2147</c:v>
                </c:pt>
                <c:pt idx="61">
                  <c:v>2148</c:v>
                </c:pt>
                <c:pt idx="62">
                  <c:v>2149</c:v>
                </c:pt>
                <c:pt idx="63">
                  <c:v>2150</c:v>
                </c:pt>
                <c:pt idx="64">
                  <c:v>2151</c:v>
                </c:pt>
                <c:pt idx="65">
                  <c:v>2152</c:v>
                </c:pt>
                <c:pt idx="66">
                  <c:v>2153</c:v>
                </c:pt>
                <c:pt idx="67">
                  <c:v>2154</c:v>
                </c:pt>
                <c:pt idx="68">
                  <c:v>2155</c:v>
                </c:pt>
                <c:pt idx="69">
                  <c:v>2156</c:v>
                </c:pt>
                <c:pt idx="70">
                  <c:v>2157</c:v>
                </c:pt>
                <c:pt idx="71">
                  <c:v>2158</c:v>
                </c:pt>
                <c:pt idx="72">
                  <c:v>2159</c:v>
                </c:pt>
                <c:pt idx="73">
                  <c:v>2160</c:v>
                </c:pt>
                <c:pt idx="74">
                  <c:v>2161</c:v>
                </c:pt>
                <c:pt idx="75">
                  <c:v>2162</c:v>
                </c:pt>
                <c:pt idx="76">
                  <c:v>2163</c:v>
                </c:pt>
                <c:pt idx="77">
                  <c:v>2164</c:v>
                </c:pt>
                <c:pt idx="78">
                  <c:v>2165</c:v>
                </c:pt>
                <c:pt idx="79">
                  <c:v>2166</c:v>
                </c:pt>
                <c:pt idx="80">
                  <c:v>2167</c:v>
                </c:pt>
                <c:pt idx="81">
                  <c:v>2168</c:v>
                </c:pt>
                <c:pt idx="82">
                  <c:v>2169</c:v>
                </c:pt>
                <c:pt idx="83">
                  <c:v>2170</c:v>
                </c:pt>
                <c:pt idx="84">
                  <c:v>2171</c:v>
                </c:pt>
                <c:pt idx="85">
                  <c:v>2172</c:v>
                </c:pt>
                <c:pt idx="86">
                  <c:v>2173</c:v>
                </c:pt>
                <c:pt idx="87">
                  <c:v>2174</c:v>
                </c:pt>
                <c:pt idx="88">
                  <c:v>2175</c:v>
                </c:pt>
                <c:pt idx="89">
                  <c:v>2176</c:v>
                </c:pt>
                <c:pt idx="90">
                  <c:v>2177</c:v>
                </c:pt>
                <c:pt idx="91">
                  <c:v>2178</c:v>
                </c:pt>
                <c:pt idx="92">
                  <c:v>2179</c:v>
                </c:pt>
                <c:pt idx="93">
                  <c:v>2180</c:v>
                </c:pt>
                <c:pt idx="94">
                  <c:v>2181</c:v>
                </c:pt>
                <c:pt idx="95">
                  <c:v>2182</c:v>
                </c:pt>
                <c:pt idx="96">
                  <c:v>2183</c:v>
                </c:pt>
                <c:pt idx="97">
                  <c:v>2184</c:v>
                </c:pt>
                <c:pt idx="98">
                  <c:v>2185</c:v>
                </c:pt>
                <c:pt idx="99">
                  <c:v>2186</c:v>
                </c:pt>
                <c:pt idx="100">
                  <c:v>2187</c:v>
                </c:pt>
                <c:pt idx="101">
                  <c:v>2188</c:v>
                </c:pt>
                <c:pt idx="102">
                  <c:v>2189</c:v>
                </c:pt>
                <c:pt idx="103">
                  <c:v>2190</c:v>
                </c:pt>
                <c:pt idx="104">
                  <c:v>2191</c:v>
                </c:pt>
                <c:pt idx="105">
                  <c:v>2192</c:v>
                </c:pt>
                <c:pt idx="106">
                  <c:v>2193</c:v>
                </c:pt>
                <c:pt idx="107">
                  <c:v>2194</c:v>
                </c:pt>
                <c:pt idx="108">
                  <c:v>2195</c:v>
                </c:pt>
                <c:pt idx="109">
                  <c:v>2196</c:v>
                </c:pt>
                <c:pt idx="110">
                  <c:v>2197</c:v>
                </c:pt>
                <c:pt idx="111">
                  <c:v>2198</c:v>
                </c:pt>
                <c:pt idx="112">
                  <c:v>2199</c:v>
                </c:pt>
                <c:pt idx="113">
                  <c:v>2200</c:v>
                </c:pt>
                <c:pt idx="114">
                  <c:v>2201</c:v>
                </c:pt>
                <c:pt idx="115">
                  <c:v>2202</c:v>
                </c:pt>
                <c:pt idx="116">
                  <c:v>2203</c:v>
                </c:pt>
                <c:pt idx="117">
                  <c:v>2204</c:v>
                </c:pt>
                <c:pt idx="118">
                  <c:v>2205</c:v>
                </c:pt>
                <c:pt idx="119">
                  <c:v>2206</c:v>
                </c:pt>
                <c:pt idx="120">
                  <c:v>2207</c:v>
                </c:pt>
                <c:pt idx="121">
                  <c:v>2208</c:v>
                </c:pt>
                <c:pt idx="122">
                  <c:v>2209</c:v>
                </c:pt>
                <c:pt idx="123">
                  <c:v>2210</c:v>
                </c:pt>
                <c:pt idx="124">
                  <c:v>2211</c:v>
                </c:pt>
                <c:pt idx="125">
                  <c:v>2212</c:v>
                </c:pt>
                <c:pt idx="126">
                  <c:v>2213</c:v>
                </c:pt>
                <c:pt idx="127">
                  <c:v>2214</c:v>
                </c:pt>
                <c:pt idx="128">
                  <c:v>2215</c:v>
                </c:pt>
                <c:pt idx="129">
                  <c:v>2216</c:v>
                </c:pt>
                <c:pt idx="130">
                  <c:v>2217</c:v>
                </c:pt>
                <c:pt idx="131">
                  <c:v>2218</c:v>
                </c:pt>
                <c:pt idx="132">
                  <c:v>2219</c:v>
                </c:pt>
                <c:pt idx="133">
                  <c:v>2220</c:v>
                </c:pt>
                <c:pt idx="134">
                  <c:v>2221</c:v>
                </c:pt>
                <c:pt idx="135">
                  <c:v>2222</c:v>
                </c:pt>
                <c:pt idx="136">
                  <c:v>2223</c:v>
                </c:pt>
                <c:pt idx="137">
                  <c:v>2224</c:v>
                </c:pt>
                <c:pt idx="138">
                  <c:v>2225</c:v>
                </c:pt>
                <c:pt idx="139">
                  <c:v>2226</c:v>
                </c:pt>
                <c:pt idx="140">
                  <c:v>2227</c:v>
                </c:pt>
                <c:pt idx="141">
                  <c:v>2228</c:v>
                </c:pt>
                <c:pt idx="142">
                  <c:v>2229</c:v>
                </c:pt>
                <c:pt idx="143">
                  <c:v>2230</c:v>
                </c:pt>
                <c:pt idx="144">
                  <c:v>2231</c:v>
                </c:pt>
                <c:pt idx="145">
                  <c:v>2232</c:v>
                </c:pt>
                <c:pt idx="146">
                  <c:v>2233</c:v>
                </c:pt>
                <c:pt idx="147">
                  <c:v>2234</c:v>
                </c:pt>
                <c:pt idx="148">
                  <c:v>2235</c:v>
                </c:pt>
                <c:pt idx="149">
                  <c:v>2236</c:v>
                </c:pt>
                <c:pt idx="150">
                  <c:v>2237</c:v>
                </c:pt>
                <c:pt idx="151">
                  <c:v>2238</c:v>
                </c:pt>
                <c:pt idx="152">
                  <c:v>2239</c:v>
                </c:pt>
                <c:pt idx="153">
                  <c:v>2240</c:v>
                </c:pt>
                <c:pt idx="154">
                  <c:v>2241</c:v>
                </c:pt>
                <c:pt idx="155">
                  <c:v>2242</c:v>
                </c:pt>
                <c:pt idx="156">
                  <c:v>2243</c:v>
                </c:pt>
                <c:pt idx="157">
                  <c:v>2244</c:v>
                </c:pt>
                <c:pt idx="158">
                  <c:v>2245</c:v>
                </c:pt>
                <c:pt idx="159">
                  <c:v>2246</c:v>
                </c:pt>
                <c:pt idx="160">
                  <c:v>2247</c:v>
                </c:pt>
                <c:pt idx="161">
                  <c:v>2248</c:v>
                </c:pt>
                <c:pt idx="162">
                  <c:v>2249</c:v>
                </c:pt>
                <c:pt idx="163">
                  <c:v>2250</c:v>
                </c:pt>
                <c:pt idx="164">
                  <c:v>2251</c:v>
                </c:pt>
                <c:pt idx="165">
                  <c:v>2252</c:v>
                </c:pt>
                <c:pt idx="166">
                  <c:v>2253</c:v>
                </c:pt>
                <c:pt idx="167">
                  <c:v>2254</c:v>
                </c:pt>
                <c:pt idx="168">
                  <c:v>2255</c:v>
                </c:pt>
                <c:pt idx="169">
                  <c:v>2256</c:v>
                </c:pt>
                <c:pt idx="170">
                  <c:v>2257</c:v>
                </c:pt>
                <c:pt idx="171">
                  <c:v>2258</c:v>
                </c:pt>
                <c:pt idx="172">
                  <c:v>2259</c:v>
                </c:pt>
                <c:pt idx="173">
                  <c:v>2260</c:v>
                </c:pt>
                <c:pt idx="174">
                  <c:v>2261</c:v>
                </c:pt>
                <c:pt idx="175">
                  <c:v>2262</c:v>
                </c:pt>
                <c:pt idx="176">
                  <c:v>2263</c:v>
                </c:pt>
                <c:pt idx="177">
                  <c:v>2264</c:v>
                </c:pt>
                <c:pt idx="178">
                  <c:v>2265</c:v>
                </c:pt>
                <c:pt idx="179">
                  <c:v>2266</c:v>
                </c:pt>
                <c:pt idx="180">
                  <c:v>2267</c:v>
                </c:pt>
                <c:pt idx="181">
                  <c:v>2268</c:v>
                </c:pt>
                <c:pt idx="182">
                  <c:v>2269</c:v>
                </c:pt>
                <c:pt idx="183">
                  <c:v>2270</c:v>
                </c:pt>
                <c:pt idx="184">
                  <c:v>2271</c:v>
                </c:pt>
                <c:pt idx="185">
                  <c:v>2272</c:v>
                </c:pt>
                <c:pt idx="186">
                  <c:v>2273</c:v>
                </c:pt>
                <c:pt idx="187">
                  <c:v>2274</c:v>
                </c:pt>
                <c:pt idx="188">
                  <c:v>2275</c:v>
                </c:pt>
                <c:pt idx="189">
                  <c:v>2276</c:v>
                </c:pt>
                <c:pt idx="190">
                  <c:v>2277</c:v>
                </c:pt>
                <c:pt idx="191">
                  <c:v>2278</c:v>
                </c:pt>
                <c:pt idx="192">
                  <c:v>2279</c:v>
                </c:pt>
                <c:pt idx="193">
                  <c:v>2280</c:v>
                </c:pt>
                <c:pt idx="194">
                  <c:v>2281</c:v>
                </c:pt>
                <c:pt idx="195">
                  <c:v>2282</c:v>
                </c:pt>
                <c:pt idx="196">
                  <c:v>2283</c:v>
                </c:pt>
                <c:pt idx="197">
                  <c:v>2284</c:v>
                </c:pt>
                <c:pt idx="198">
                  <c:v>2285</c:v>
                </c:pt>
                <c:pt idx="199">
                  <c:v>2286</c:v>
                </c:pt>
                <c:pt idx="200">
                  <c:v>2287</c:v>
                </c:pt>
                <c:pt idx="201">
                  <c:v>2288</c:v>
                </c:pt>
                <c:pt idx="202">
                  <c:v>2289</c:v>
                </c:pt>
                <c:pt idx="203">
                  <c:v>2290</c:v>
                </c:pt>
                <c:pt idx="204">
                  <c:v>2291</c:v>
                </c:pt>
                <c:pt idx="205">
                  <c:v>2292</c:v>
                </c:pt>
                <c:pt idx="206">
                  <c:v>2293</c:v>
                </c:pt>
                <c:pt idx="207">
                  <c:v>2294</c:v>
                </c:pt>
                <c:pt idx="208">
                  <c:v>2295</c:v>
                </c:pt>
                <c:pt idx="209">
                  <c:v>2296</c:v>
                </c:pt>
                <c:pt idx="210">
                  <c:v>2297</c:v>
                </c:pt>
                <c:pt idx="211">
                  <c:v>2298</c:v>
                </c:pt>
                <c:pt idx="212">
                  <c:v>2299</c:v>
                </c:pt>
                <c:pt idx="213">
                  <c:v>2300</c:v>
                </c:pt>
                <c:pt idx="214">
                  <c:v>2301</c:v>
                </c:pt>
                <c:pt idx="215">
                  <c:v>2302</c:v>
                </c:pt>
                <c:pt idx="216">
                  <c:v>2303</c:v>
                </c:pt>
                <c:pt idx="217">
                  <c:v>2304</c:v>
                </c:pt>
                <c:pt idx="218">
                  <c:v>2305</c:v>
                </c:pt>
                <c:pt idx="219">
                  <c:v>2306</c:v>
                </c:pt>
                <c:pt idx="220">
                  <c:v>2307</c:v>
                </c:pt>
                <c:pt idx="221">
                  <c:v>2308</c:v>
                </c:pt>
              </c:numCache>
            </c:numRef>
          </c:xVal>
          <c:yVal>
            <c:numRef>
              <c:f>Graph!$B$1809:$B$2028</c:f>
              <c:numCache>
                <c:formatCode>General</c:formatCode>
                <c:ptCount val="220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1-4009-9234-3A71C9456AF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Graph!$A$1808:$A$2029</c:f>
              <c:numCache>
                <c:formatCode>General</c:formatCode>
                <c:ptCount val="222"/>
                <c:pt idx="0">
                  <c:v>2087</c:v>
                </c:pt>
                <c:pt idx="1">
                  <c:v>2088</c:v>
                </c:pt>
                <c:pt idx="2">
                  <c:v>2089</c:v>
                </c:pt>
                <c:pt idx="3">
                  <c:v>2090</c:v>
                </c:pt>
                <c:pt idx="4">
                  <c:v>2091</c:v>
                </c:pt>
                <c:pt idx="5">
                  <c:v>2092</c:v>
                </c:pt>
                <c:pt idx="6">
                  <c:v>2093</c:v>
                </c:pt>
                <c:pt idx="7">
                  <c:v>2094</c:v>
                </c:pt>
                <c:pt idx="8">
                  <c:v>2095</c:v>
                </c:pt>
                <c:pt idx="9">
                  <c:v>2096</c:v>
                </c:pt>
                <c:pt idx="10">
                  <c:v>2097</c:v>
                </c:pt>
                <c:pt idx="11">
                  <c:v>2098</c:v>
                </c:pt>
                <c:pt idx="12">
                  <c:v>2099</c:v>
                </c:pt>
                <c:pt idx="13">
                  <c:v>2100</c:v>
                </c:pt>
                <c:pt idx="14">
                  <c:v>2101</c:v>
                </c:pt>
                <c:pt idx="15">
                  <c:v>2102</c:v>
                </c:pt>
                <c:pt idx="16">
                  <c:v>2103</c:v>
                </c:pt>
                <c:pt idx="17">
                  <c:v>2104</c:v>
                </c:pt>
                <c:pt idx="18">
                  <c:v>2105</c:v>
                </c:pt>
                <c:pt idx="19">
                  <c:v>2106</c:v>
                </c:pt>
                <c:pt idx="20">
                  <c:v>2107</c:v>
                </c:pt>
                <c:pt idx="21">
                  <c:v>2108</c:v>
                </c:pt>
                <c:pt idx="22">
                  <c:v>2109</c:v>
                </c:pt>
                <c:pt idx="23">
                  <c:v>2110</c:v>
                </c:pt>
                <c:pt idx="24">
                  <c:v>2111</c:v>
                </c:pt>
                <c:pt idx="25">
                  <c:v>2112</c:v>
                </c:pt>
                <c:pt idx="26">
                  <c:v>2113</c:v>
                </c:pt>
                <c:pt idx="27">
                  <c:v>2114</c:v>
                </c:pt>
                <c:pt idx="28">
                  <c:v>2115</c:v>
                </c:pt>
                <c:pt idx="29">
                  <c:v>2116</c:v>
                </c:pt>
                <c:pt idx="30">
                  <c:v>2117</c:v>
                </c:pt>
                <c:pt idx="31">
                  <c:v>2118</c:v>
                </c:pt>
                <c:pt idx="32">
                  <c:v>2119</c:v>
                </c:pt>
                <c:pt idx="33">
                  <c:v>2120</c:v>
                </c:pt>
                <c:pt idx="34">
                  <c:v>2121</c:v>
                </c:pt>
                <c:pt idx="35">
                  <c:v>2122</c:v>
                </c:pt>
                <c:pt idx="36">
                  <c:v>2123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2127</c:v>
                </c:pt>
                <c:pt idx="41">
                  <c:v>2128</c:v>
                </c:pt>
                <c:pt idx="42">
                  <c:v>2129</c:v>
                </c:pt>
                <c:pt idx="43">
                  <c:v>2130</c:v>
                </c:pt>
                <c:pt idx="44">
                  <c:v>2131</c:v>
                </c:pt>
                <c:pt idx="45">
                  <c:v>2132</c:v>
                </c:pt>
                <c:pt idx="46">
                  <c:v>2133</c:v>
                </c:pt>
                <c:pt idx="47">
                  <c:v>2134</c:v>
                </c:pt>
                <c:pt idx="48">
                  <c:v>2135</c:v>
                </c:pt>
                <c:pt idx="49">
                  <c:v>2136</c:v>
                </c:pt>
                <c:pt idx="50">
                  <c:v>2137</c:v>
                </c:pt>
                <c:pt idx="51">
                  <c:v>2138</c:v>
                </c:pt>
                <c:pt idx="52">
                  <c:v>2139</c:v>
                </c:pt>
                <c:pt idx="53">
                  <c:v>2140</c:v>
                </c:pt>
                <c:pt idx="54">
                  <c:v>2141</c:v>
                </c:pt>
                <c:pt idx="55">
                  <c:v>2142</c:v>
                </c:pt>
                <c:pt idx="56">
                  <c:v>2143</c:v>
                </c:pt>
                <c:pt idx="57">
                  <c:v>2144</c:v>
                </c:pt>
                <c:pt idx="58">
                  <c:v>2145</c:v>
                </c:pt>
                <c:pt idx="59">
                  <c:v>2146</c:v>
                </c:pt>
                <c:pt idx="60">
                  <c:v>2147</c:v>
                </c:pt>
                <c:pt idx="61">
                  <c:v>2148</c:v>
                </c:pt>
                <c:pt idx="62">
                  <c:v>2149</c:v>
                </c:pt>
                <c:pt idx="63">
                  <c:v>2150</c:v>
                </c:pt>
                <c:pt idx="64">
                  <c:v>2151</c:v>
                </c:pt>
                <c:pt idx="65">
                  <c:v>2152</c:v>
                </c:pt>
                <c:pt idx="66">
                  <c:v>2153</c:v>
                </c:pt>
                <c:pt idx="67">
                  <c:v>2154</c:v>
                </c:pt>
                <c:pt idx="68">
                  <c:v>2155</c:v>
                </c:pt>
                <c:pt idx="69">
                  <c:v>2156</c:v>
                </c:pt>
                <c:pt idx="70">
                  <c:v>2157</c:v>
                </c:pt>
                <c:pt idx="71">
                  <c:v>2158</c:v>
                </c:pt>
                <c:pt idx="72">
                  <c:v>2159</c:v>
                </c:pt>
                <c:pt idx="73">
                  <c:v>2160</c:v>
                </c:pt>
                <c:pt idx="74">
                  <c:v>2161</c:v>
                </c:pt>
                <c:pt idx="75">
                  <c:v>2162</c:v>
                </c:pt>
                <c:pt idx="76">
                  <c:v>2163</c:v>
                </c:pt>
                <c:pt idx="77">
                  <c:v>2164</c:v>
                </c:pt>
                <c:pt idx="78">
                  <c:v>2165</c:v>
                </c:pt>
                <c:pt idx="79">
                  <c:v>2166</c:v>
                </c:pt>
                <c:pt idx="80">
                  <c:v>2167</c:v>
                </c:pt>
                <c:pt idx="81">
                  <c:v>2168</c:v>
                </c:pt>
                <c:pt idx="82">
                  <c:v>2169</c:v>
                </c:pt>
                <c:pt idx="83">
                  <c:v>2170</c:v>
                </c:pt>
                <c:pt idx="84">
                  <c:v>2171</c:v>
                </c:pt>
                <c:pt idx="85">
                  <c:v>2172</c:v>
                </c:pt>
                <c:pt idx="86">
                  <c:v>2173</c:v>
                </c:pt>
                <c:pt idx="87">
                  <c:v>2174</c:v>
                </c:pt>
                <c:pt idx="88">
                  <c:v>2175</c:v>
                </c:pt>
                <c:pt idx="89">
                  <c:v>2176</c:v>
                </c:pt>
                <c:pt idx="90">
                  <c:v>2177</c:v>
                </c:pt>
                <c:pt idx="91">
                  <c:v>2178</c:v>
                </c:pt>
                <c:pt idx="92">
                  <c:v>2179</c:v>
                </c:pt>
                <c:pt idx="93">
                  <c:v>2180</c:v>
                </c:pt>
                <c:pt idx="94">
                  <c:v>2181</c:v>
                </c:pt>
                <c:pt idx="95">
                  <c:v>2182</c:v>
                </c:pt>
                <c:pt idx="96">
                  <c:v>2183</c:v>
                </c:pt>
                <c:pt idx="97">
                  <c:v>2184</c:v>
                </c:pt>
                <c:pt idx="98">
                  <c:v>2185</c:v>
                </c:pt>
                <c:pt idx="99">
                  <c:v>2186</c:v>
                </c:pt>
                <c:pt idx="100">
                  <c:v>2187</c:v>
                </c:pt>
                <c:pt idx="101">
                  <c:v>2188</c:v>
                </c:pt>
                <c:pt idx="102">
                  <c:v>2189</c:v>
                </c:pt>
                <c:pt idx="103">
                  <c:v>2190</c:v>
                </c:pt>
                <c:pt idx="104">
                  <c:v>2191</c:v>
                </c:pt>
                <c:pt idx="105">
                  <c:v>2192</c:v>
                </c:pt>
                <c:pt idx="106">
                  <c:v>2193</c:v>
                </c:pt>
                <c:pt idx="107">
                  <c:v>2194</c:v>
                </c:pt>
                <c:pt idx="108">
                  <c:v>2195</c:v>
                </c:pt>
                <c:pt idx="109">
                  <c:v>2196</c:v>
                </c:pt>
                <c:pt idx="110">
                  <c:v>2197</c:v>
                </c:pt>
                <c:pt idx="111">
                  <c:v>2198</c:v>
                </c:pt>
                <c:pt idx="112">
                  <c:v>2199</c:v>
                </c:pt>
                <c:pt idx="113">
                  <c:v>2200</c:v>
                </c:pt>
                <c:pt idx="114">
                  <c:v>2201</c:v>
                </c:pt>
                <c:pt idx="115">
                  <c:v>2202</c:v>
                </c:pt>
                <c:pt idx="116">
                  <c:v>2203</c:v>
                </c:pt>
                <c:pt idx="117">
                  <c:v>2204</c:v>
                </c:pt>
                <c:pt idx="118">
                  <c:v>2205</c:v>
                </c:pt>
                <c:pt idx="119">
                  <c:v>2206</c:v>
                </c:pt>
                <c:pt idx="120">
                  <c:v>2207</c:v>
                </c:pt>
                <c:pt idx="121">
                  <c:v>2208</c:v>
                </c:pt>
                <c:pt idx="122">
                  <c:v>2209</c:v>
                </c:pt>
                <c:pt idx="123">
                  <c:v>2210</c:v>
                </c:pt>
                <c:pt idx="124">
                  <c:v>2211</c:v>
                </c:pt>
                <c:pt idx="125">
                  <c:v>2212</c:v>
                </c:pt>
                <c:pt idx="126">
                  <c:v>2213</c:v>
                </c:pt>
                <c:pt idx="127">
                  <c:v>2214</c:v>
                </c:pt>
                <c:pt idx="128">
                  <c:v>2215</c:v>
                </c:pt>
                <c:pt idx="129">
                  <c:v>2216</c:v>
                </c:pt>
                <c:pt idx="130">
                  <c:v>2217</c:v>
                </c:pt>
                <c:pt idx="131">
                  <c:v>2218</c:v>
                </c:pt>
                <c:pt idx="132">
                  <c:v>2219</c:v>
                </c:pt>
                <c:pt idx="133">
                  <c:v>2220</c:v>
                </c:pt>
                <c:pt idx="134">
                  <c:v>2221</c:v>
                </c:pt>
                <c:pt idx="135">
                  <c:v>2222</c:v>
                </c:pt>
                <c:pt idx="136">
                  <c:v>2223</c:v>
                </c:pt>
                <c:pt idx="137">
                  <c:v>2224</c:v>
                </c:pt>
                <c:pt idx="138">
                  <c:v>2225</c:v>
                </c:pt>
                <c:pt idx="139">
                  <c:v>2226</c:v>
                </c:pt>
                <c:pt idx="140">
                  <c:v>2227</c:v>
                </c:pt>
                <c:pt idx="141">
                  <c:v>2228</c:v>
                </c:pt>
                <c:pt idx="142">
                  <c:v>2229</c:v>
                </c:pt>
                <c:pt idx="143">
                  <c:v>2230</c:v>
                </c:pt>
                <c:pt idx="144">
                  <c:v>2231</c:v>
                </c:pt>
                <c:pt idx="145">
                  <c:v>2232</c:v>
                </c:pt>
                <c:pt idx="146">
                  <c:v>2233</c:v>
                </c:pt>
                <c:pt idx="147">
                  <c:v>2234</c:v>
                </c:pt>
                <c:pt idx="148">
                  <c:v>2235</c:v>
                </c:pt>
                <c:pt idx="149">
                  <c:v>2236</c:v>
                </c:pt>
                <c:pt idx="150">
                  <c:v>2237</c:v>
                </c:pt>
                <c:pt idx="151">
                  <c:v>2238</c:v>
                </c:pt>
                <c:pt idx="152">
                  <c:v>2239</c:v>
                </c:pt>
                <c:pt idx="153">
                  <c:v>2240</c:v>
                </c:pt>
                <c:pt idx="154">
                  <c:v>2241</c:v>
                </c:pt>
                <c:pt idx="155">
                  <c:v>2242</c:v>
                </c:pt>
                <c:pt idx="156">
                  <c:v>2243</c:v>
                </c:pt>
                <c:pt idx="157">
                  <c:v>2244</c:v>
                </c:pt>
                <c:pt idx="158">
                  <c:v>2245</c:v>
                </c:pt>
                <c:pt idx="159">
                  <c:v>2246</c:v>
                </c:pt>
                <c:pt idx="160">
                  <c:v>2247</c:v>
                </c:pt>
                <c:pt idx="161">
                  <c:v>2248</c:v>
                </c:pt>
                <c:pt idx="162">
                  <c:v>2249</c:v>
                </c:pt>
                <c:pt idx="163">
                  <c:v>2250</c:v>
                </c:pt>
                <c:pt idx="164">
                  <c:v>2251</c:v>
                </c:pt>
                <c:pt idx="165">
                  <c:v>2252</c:v>
                </c:pt>
                <c:pt idx="166">
                  <c:v>2253</c:v>
                </c:pt>
                <c:pt idx="167">
                  <c:v>2254</c:v>
                </c:pt>
                <c:pt idx="168">
                  <c:v>2255</c:v>
                </c:pt>
                <c:pt idx="169">
                  <c:v>2256</c:v>
                </c:pt>
                <c:pt idx="170">
                  <c:v>2257</c:v>
                </c:pt>
                <c:pt idx="171">
                  <c:v>2258</c:v>
                </c:pt>
                <c:pt idx="172">
                  <c:v>2259</c:v>
                </c:pt>
                <c:pt idx="173">
                  <c:v>2260</c:v>
                </c:pt>
                <c:pt idx="174">
                  <c:v>2261</c:v>
                </c:pt>
                <c:pt idx="175">
                  <c:v>2262</c:v>
                </c:pt>
                <c:pt idx="176">
                  <c:v>2263</c:v>
                </c:pt>
                <c:pt idx="177">
                  <c:v>2264</c:v>
                </c:pt>
                <c:pt idx="178">
                  <c:v>2265</c:v>
                </c:pt>
                <c:pt idx="179">
                  <c:v>2266</c:v>
                </c:pt>
                <c:pt idx="180">
                  <c:v>2267</c:v>
                </c:pt>
                <c:pt idx="181">
                  <c:v>2268</c:v>
                </c:pt>
                <c:pt idx="182">
                  <c:v>2269</c:v>
                </c:pt>
                <c:pt idx="183">
                  <c:v>2270</c:v>
                </c:pt>
                <c:pt idx="184">
                  <c:v>2271</c:v>
                </c:pt>
                <c:pt idx="185">
                  <c:v>2272</c:v>
                </c:pt>
                <c:pt idx="186">
                  <c:v>2273</c:v>
                </c:pt>
                <c:pt idx="187">
                  <c:v>2274</c:v>
                </c:pt>
                <c:pt idx="188">
                  <c:v>2275</c:v>
                </c:pt>
                <c:pt idx="189">
                  <c:v>2276</c:v>
                </c:pt>
                <c:pt idx="190">
                  <c:v>2277</c:v>
                </c:pt>
                <c:pt idx="191">
                  <c:v>2278</c:v>
                </c:pt>
                <c:pt idx="192">
                  <c:v>2279</c:v>
                </c:pt>
                <c:pt idx="193">
                  <c:v>2280</c:v>
                </c:pt>
                <c:pt idx="194">
                  <c:v>2281</c:v>
                </c:pt>
                <c:pt idx="195">
                  <c:v>2282</c:v>
                </c:pt>
                <c:pt idx="196">
                  <c:v>2283</c:v>
                </c:pt>
                <c:pt idx="197">
                  <c:v>2284</c:v>
                </c:pt>
                <c:pt idx="198">
                  <c:v>2285</c:v>
                </c:pt>
                <c:pt idx="199">
                  <c:v>2286</c:v>
                </c:pt>
                <c:pt idx="200">
                  <c:v>2287</c:v>
                </c:pt>
                <c:pt idx="201">
                  <c:v>2288</c:v>
                </c:pt>
                <c:pt idx="202">
                  <c:v>2289</c:v>
                </c:pt>
                <c:pt idx="203">
                  <c:v>2290</c:v>
                </c:pt>
                <c:pt idx="204">
                  <c:v>2291</c:v>
                </c:pt>
                <c:pt idx="205">
                  <c:v>2292</c:v>
                </c:pt>
                <c:pt idx="206">
                  <c:v>2293</c:v>
                </c:pt>
                <c:pt idx="207">
                  <c:v>2294</c:v>
                </c:pt>
                <c:pt idx="208">
                  <c:v>2295</c:v>
                </c:pt>
                <c:pt idx="209">
                  <c:v>2296</c:v>
                </c:pt>
                <c:pt idx="210">
                  <c:v>2297</c:v>
                </c:pt>
                <c:pt idx="211">
                  <c:v>2298</c:v>
                </c:pt>
                <c:pt idx="212">
                  <c:v>2299</c:v>
                </c:pt>
                <c:pt idx="213">
                  <c:v>2300</c:v>
                </c:pt>
                <c:pt idx="214">
                  <c:v>2301</c:v>
                </c:pt>
                <c:pt idx="215">
                  <c:v>2302</c:v>
                </c:pt>
                <c:pt idx="216">
                  <c:v>2303</c:v>
                </c:pt>
                <c:pt idx="217">
                  <c:v>2304</c:v>
                </c:pt>
                <c:pt idx="218">
                  <c:v>2305</c:v>
                </c:pt>
                <c:pt idx="219">
                  <c:v>2306</c:v>
                </c:pt>
                <c:pt idx="220">
                  <c:v>2307</c:v>
                </c:pt>
                <c:pt idx="221">
                  <c:v>2308</c:v>
                </c:pt>
              </c:numCache>
            </c:numRef>
          </c:xVal>
          <c:yVal>
            <c:numRef>
              <c:f>Graph!$C$1809:$C$2028</c:f>
              <c:numCache>
                <c:formatCode>General</c:formatCode>
                <c:ptCount val="2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1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A1-4009-9234-3A71C9456AF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Graph!$A$1808:$A$2029</c:f>
              <c:numCache>
                <c:formatCode>General</c:formatCode>
                <c:ptCount val="222"/>
                <c:pt idx="0">
                  <c:v>2087</c:v>
                </c:pt>
                <c:pt idx="1">
                  <c:v>2088</c:v>
                </c:pt>
                <c:pt idx="2">
                  <c:v>2089</c:v>
                </c:pt>
                <c:pt idx="3">
                  <c:v>2090</c:v>
                </c:pt>
                <c:pt idx="4">
                  <c:v>2091</c:v>
                </c:pt>
                <c:pt idx="5">
                  <c:v>2092</c:v>
                </c:pt>
                <c:pt idx="6">
                  <c:v>2093</c:v>
                </c:pt>
                <c:pt idx="7">
                  <c:v>2094</c:v>
                </c:pt>
                <c:pt idx="8">
                  <c:v>2095</c:v>
                </c:pt>
                <c:pt idx="9">
                  <c:v>2096</c:v>
                </c:pt>
                <c:pt idx="10">
                  <c:v>2097</c:v>
                </c:pt>
                <c:pt idx="11">
                  <c:v>2098</c:v>
                </c:pt>
                <c:pt idx="12">
                  <c:v>2099</c:v>
                </c:pt>
                <c:pt idx="13">
                  <c:v>2100</c:v>
                </c:pt>
                <c:pt idx="14">
                  <c:v>2101</c:v>
                </c:pt>
                <c:pt idx="15">
                  <c:v>2102</c:v>
                </c:pt>
                <c:pt idx="16">
                  <c:v>2103</c:v>
                </c:pt>
                <c:pt idx="17">
                  <c:v>2104</c:v>
                </c:pt>
                <c:pt idx="18">
                  <c:v>2105</c:v>
                </c:pt>
                <c:pt idx="19">
                  <c:v>2106</c:v>
                </c:pt>
                <c:pt idx="20">
                  <c:v>2107</c:v>
                </c:pt>
                <c:pt idx="21">
                  <c:v>2108</c:v>
                </c:pt>
                <c:pt idx="22">
                  <c:v>2109</c:v>
                </c:pt>
                <c:pt idx="23">
                  <c:v>2110</c:v>
                </c:pt>
                <c:pt idx="24">
                  <c:v>2111</c:v>
                </c:pt>
                <c:pt idx="25">
                  <c:v>2112</c:v>
                </c:pt>
                <c:pt idx="26">
                  <c:v>2113</c:v>
                </c:pt>
                <c:pt idx="27">
                  <c:v>2114</c:v>
                </c:pt>
                <c:pt idx="28">
                  <c:v>2115</c:v>
                </c:pt>
                <c:pt idx="29">
                  <c:v>2116</c:v>
                </c:pt>
                <c:pt idx="30">
                  <c:v>2117</c:v>
                </c:pt>
                <c:pt idx="31">
                  <c:v>2118</c:v>
                </c:pt>
                <c:pt idx="32">
                  <c:v>2119</c:v>
                </c:pt>
                <c:pt idx="33">
                  <c:v>2120</c:v>
                </c:pt>
                <c:pt idx="34">
                  <c:v>2121</c:v>
                </c:pt>
                <c:pt idx="35">
                  <c:v>2122</c:v>
                </c:pt>
                <c:pt idx="36">
                  <c:v>2123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2127</c:v>
                </c:pt>
                <c:pt idx="41">
                  <c:v>2128</c:v>
                </c:pt>
                <c:pt idx="42">
                  <c:v>2129</c:v>
                </c:pt>
                <c:pt idx="43">
                  <c:v>2130</c:v>
                </c:pt>
                <c:pt idx="44">
                  <c:v>2131</c:v>
                </c:pt>
                <c:pt idx="45">
                  <c:v>2132</c:v>
                </c:pt>
                <c:pt idx="46">
                  <c:v>2133</c:v>
                </c:pt>
                <c:pt idx="47">
                  <c:v>2134</c:v>
                </c:pt>
                <c:pt idx="48">
                  <c:v>2135</c:v>
                </c:pt>
                <c:pt idx="49">
                  <c:v>2136</c:v>
                </c:pt>
                <c:pt idx="50">
                  <c:v>2137</c:v>
                </c:pt>
                <c:pt idx="51">
                  <c:v>2138</c:v>
                </c:pt>
                <c:pt idx="52">
                  <c:v>2139</c:v>
                </c:pt>
                <c:pt idx="53">
                  <c:v>2140</c:v>
                </c:pt>
                <c:pt idx="54">
                  <c:v>2141</c:v>
                </c:pt>
                <c:pt idx="55">
                  <c:v>2142</c:v>
                </c:pt>
                <c:pt idx="56">
                  <c:v>2143</c:v>
                </c:pt>
                <c:pt idx="57">
                  <c:v>2144</c:v>
                </c:pt>
                <c:pt idx="58">
                  <c:v>2145</c:v>
                </c:pt>
                <c:pt idx="59">
                  <c:v>2146</c:v>
                </c:pt>
                <c:pt idx="60">
                  <c:v>2147</c:v>
                </c:pt>
                <c:pt idx="61">
                  <c:v>2148</c:v>
                </c:pt>
                <c:pt idx="62">
                  <c:v>2149</c:v>
                </c:pt>
                <c:pt idx="63">
                  <c:v>2150</c:v>
                </c:pt>
                <c:pt idx="64">
                  <c:v>2151</c:v>
                </c:pt>
                <c:pt idx="65">
                  <c:v>2152</c:v>
                </c:pt>
                <c:pt idx="66">
                  <c:v>2153</c:v>
                </c:pt>
                <c:pt idx="67">
                  <c:v>2154</c:v>
                </c:pt>
                <c:pt idx="68">
                  <c:v>2155</c:v>
                </c:pt>
                <c:pt idx="69">
                  <c:v>2156</c:v>
                </c:pt>
                <c:pt idx="70">
                  <c:v>2157</c:v>
                </c:pt>
                <c:pt idx="71">
                  <c:v>2158</c:v>
                </c:pt>
                <c:pt idx="72">
                  <c:v>2159</c:v>
                </c:pt>
                <c:pt idx="73">
                  <c:v>2160</c:v>
                </c:pt>
                <c:pt idx="74">
                  <c:v>2161</c:v>
                </c:pt>
                <c:pt idx="75">
                  <c:v>2162</c:v>
                </c:pt>
                <c:pt idx="76">
                  <c:v>2163</c:v>
                </c:pt>
                <c:pt idx="77">
                  <c:v>2164</c:v>
                </c:pt>
                <c:pt idx="78">
                  <c:v>2165</c:v>
                </c:pt>
                <c:pt idx="79">
                  <c:v>2166</c:v>
                </c:pt>
                <c:pt idx="80">
                  <c:v>2167</c:v>
                </c:pt>
                <c:pt idx="81">
                  <c:v>2168</c:v>
                </c:pt>
                <c:pt idx="82">
                  <c:v>2169</c:v>
                </c:pt>
                <c:pt idx="83">
                  <c:v>2170</c:v>
                </c:pt>
                <c:pt idx="84">
                  <c:v>2171</c:v>
                </c:pt>
                <c:pt idx="85">
                  <c:v>2172</c:v>
                </c:pt>
                <c:pt idx="86">
                  <c:v>2173</c:v>
                </c:pt>
                <c:pt idx="87">
                  <c:v>2174</c:v>
                </c:pt>
                <c:pt idx="88">
                  <c:v>2175</c:v>
                </c:pt>
                <c:pt idx="89">
                  <c:v>2176</c:v>
                </c:pt>
                <c:pt idx="90">
                  <c:v>2177</c:v>
                </c:pt>
                <c:pt idx="91">
                  <c:v>2178</c:v>
                </c:pt>
                <c:pt idx="92">
                  <c:v>2179</c:v>
                </c:pt>
                <c:pt idx="93">
                  <c:v>2180</c:v>
                </c:pt>
                <c:pt idx="94">
                  <c:v>2181</c:v>
                </c:pt>
                <c:pt idx="95">
                  <c:v>2182</c:v>
                </c:pt>
                <c:pt idx="96">
                  <c:v>2183</c:v>
                </c:pt>
                <c:pt idx="97">
                  <c:v>2184</c:v>
                </c:pt>
                <c:pt idx="98">
                  <c:v>2185</c:v>
                </c:pt>
                <c:pt idx="99">
                  <c:v>2186</c:v>
                </c:pt>
                <c:pt idx="100">
                  <c:v>2187</c:v>
                </c:pt>
                <c:pt idx="101">
                  <c:v>2188</c:v>
                </c:pt>
                <c:pt idx="102">
                  <c:v>2189</c:v>
                </c:pt>
                <c:pt idx="103">
                  <c:v>2190</c:v>
                </c:pt>
                <c:pt idx="104">
                  <c:v>2191</c:v>
                </c:pt>
                <c:pt idx="105">
                  <c:v>2192</c:v>
                </c:pt>
                <c:pt idx="106">
                  <c:v>2193</c:v>
                </c:pt>
                <c:pt idx="107">
                  <c:v>2194</c:v>
                </c:pt>
                <c:pt idx="108">
                  <c:v>2195</c:v>
                </c:pt>
                <c:pt idx="109">
                  <c:v>2196</c:v>
                </c:pt>
                <c:pt idx="110">
                  <c:v>2197</c:v>
                </c:pt>
                <c:pt idx="111">
                  <c:v>2198</c:v>
                </c:pt>
                <c:pt idx="112">
                  <c:v>2199</c:v>
                </c:pt>
                <c:pt idx="113">
                  <c:v>2200</c:v>
                </c:pt>
                <c:pt idx="114">
                  <c:v>2201</c:v>
                </c:pt>
                <c:pt idx="115">
                  <c:v>2202</c:v>
                </c:pt>
                <c:pt idx="116">
                  <c:v>2203</c:v>
                </c:pt>
                <c:pt idx="117">
                  <c:v>2204</c:v>
                </c:pt>
                <c:pt idx="118">
                  <c:v>2205</c:v>
                </c:pt>
                <c:pt idx="119">
                  <c:v>2206</c:v>
                </c:pt>
                <c:pt idx="120">
                  <c:v>2207</c:v>
                </c:pt>
                <c:pt idx="121">
                  <c:v>2208</c:v>
                </c:pt>
                <c:pt idx="122">
                  <c:v>2209</c:v>
                </c:pt>
                <c:pt idx="123">
                  <c:v>2210</c:v>
                </c:pt>
                <c:pt idx="124">
                  <c:v>2211</c:v>
                </c:pt>
                <c:pt idx="125">
                  <c:v>2212</c:v>
                </c:pt>
                <c:pt idx="126">
                  <c:v>2213</c:v>
                </c:pt>
                <c:pt idx="127">
                  <c:v>2214</c:v>
                </c:pt>
                <c:pt idx="128">
                  <c:v>2215</c:v>
                </c:pt>
                <c:pt idx="129">
                  <c:v>2216</c:v>
                </c:pt>
                <c:pt idx="130">
                  <c:v>2217</c:v>
                </c:pt>
                <c:pt idx="131">
                  <c:v>2218</c:v>
                </c:pt>
                <c:pt idx="132">
                  <c:v>2219</c:v>
                </c:pt>
                <c:pt idx="133">
                  <c:v>2220</c:v>
                </c:pt>
                <c:pt idx="134">
                  <c:v>2221</c:v>
                </c:pt>
                <c:pt idx="135">
                  <c:v>2222</c:v>
                </c:pt>
                <c:pt idx="136">
                  <c:v>2223</c:v>
                </c:pt>
                <c:pt idx="137">
                  <c:v>2224</c:v>
                </c:pt>
                <c:pt idx="138">
                  <c:v>2225</c:v>
                </c:pt>
                <c:pt idx="139">
                  <c:v>2226</c:v>
                </c:pt>
                <c:pt idx="140">
                  <c:v>2227</c:v>
                </c:pt>
                <c:pt idx="141">
                  <c:v>2228</c:v>
                </c:pt>
                <c:pt idx="142">
                  <c:v>2229</c:v>
                </c:pt>
                <c:pt idx="143">
                  <c:v>2230</c:v>
                </c:pt>
                <c:pt idx="144">
                  <c:v>2231</c:v>
                </c:pt>
                <c:pt idx="145">
                  <c:v>2232</c:v>
                </c:pt>
                <c:pt idx="146">
                  <c:v>2233</c:v>
                </c:pt>
                <c:pt idx="147">
                  <c:v>2234</c:v>
                </c:pt>
                <c:pt idx="148">
                  <c:v>2235</c:v>
                </c:pt>
                <c:pt idx="149">
                  <c:v>2236</c:v>
                </c:pt>
                <c:pt idx="150">
                  <c:v>2237</c:v>
                </c:pt>
                <c:pt idx="151">
                  <c:v>2238</c:v>
                </c:pt>
                <c:pt idx="152">
                  <c:v>2239</c:v>
                </c:pt>
                <c:pt idx="153">
                  <c:v>2240</c:v>
                </c:pt>
                <c:pt idx="154">
                  <c:v>2241</c:v>
                </c:pt>
                <c:pt idx="155">
                  <c:v>2242</c:v>
                </c:pt>
                <c:pt idx="156">
                  <c:v>2243</c:v>
                </c:pt>
                <c:pt idx="157">
                  <c:v>2244</c:v>
                </c:pt>
                <c:pt idx="158">
                  <c:v>2245</c:v>
                </c:pt>
                <c:pt idx="159">
                  <c:v>2246</c:v>
                </c:pt>
                <c:pt idx="160">
                  <c:v>2247</c:v>
                </c:pt>
                <c:pt idx="161">
                  <c:v>2248</c:v>
                </c:pt>
                <c:pt idx="162">
                  <c:v>2249</c:v>
                </c:pt>
                <c:pt idx="163">
                  <c:v>2250</c:v>
                </c:pt>
                <c:pt idx="164">
                  <c:v>2251</c:v>
                </c:pt>
                <c:pt idx="165">
                  <c:v>2252</c:v>
                </c:pt>
                <c:pt idx="166">
                  <c:v>2253</c:v>
                </c:pt>
                <c:pt idx="167">
                  <c:v>2254</c:v>
                </c:pt>
                <c:pt idx="168">
                  <c:v>2255</c:v>
                </c:pt>
                <c:pt idx="169">
                  <c:v>2256</c:v>
                </c:pt>
                <c:pt idx="170">
                  <c:v>2257</c:v>
                </c:pt>
                <c:pt idx="171">
                  <c:v>2258</c:v>
                </c:pt>
                <c:pt idx="172">
                  <c:v>2259</c:v>
                </c:pt>
                <c:pt idx="173">
                  <c:v>2260</c:v>
                </c:pt>
                <c:pt idx="174">
                  <c:v>2261</c:v>
                </c:pt>
                <c:pt idx="175">
                  <c:v>2262</c:v>
                </c:pt>
                <c:pt idx="176">
                  <c:v>2263</c:v>
                </c:pt>
                <c:pt idx="177">
                  <c:v>2264</c:v>
                </c:pt>
                <c:pt idx="178">
                  <c:v>2265</c:v>
                </c:pt>
                <c:pt idx="179">
                  <c:v>2266</c:v>
                </c:pt>
                <c:pt idx="180">
                  <c:v>2267</c:v>
                </c:pt>
                <c:pt idx="181">
                  <c:v>2268</c:v>
                </c:pt>
                <c:pt idx="182">
                  <c:v>2269</c:v>
                </c:pt>
                <c:pt idx="183">
                  <c:v>2270</c:v>
                </c:pt>
                <c:pt idx="184">
                  <c:v>2271</c:v>
                </c:pt>
                <c:pt idx="185">
                  <c:v>2272</c:v>
                </c:pt>
                <c:pt idx="186">
                  <c:v>2273</c:v>
                </c:pt>
                <c:pt idx="187">
                  <c:v>2274</c:v>
                </c:pt>
                <c:pt idx="188">
                  <c:v>2275</c:v>
                </c:pt>
                <c:pt idx="189">
                  <c:v>2276</c:v>
                </c:pt>
                <c:pt idx="190">
                  <c:v>2277</c:v>
                </c:pt>
                <c:pt idx="191">
                  <c:v>2278</c:v>
                </c:pt>
                <c:pt idx="192">
                  <c:v>2279</c:v>
                </c:pt>
                <c:pt idx="193">
                  <c:v>2280</c:v>
                </c:pt>
                <c:pt idx="194">
                  <c:v>2281</c:v>
                </c:pt>
                <c:pt idx="195">
                  <c:v>2282</c:v>
                </c:pt>
                <c:pt idx="196">
                  <c:v>2283</c:v>
                </c:pt>
                <c:pt idx="197">
                  <c:v>2284</c:v>
                </c:pt>
                <c:pt idx="198">
                  <c:v>2285</c:v>
                </c:pt>
                <c:pt idx="199">
                  <c:v>2286</c:v>
                </c:pt>
                <c:pt idx="200">
                  <c:v>2287</c:v>
                </c:pt>
                <c:pt idx="201">
                  <c:v>2288</c:v>
                </c:pt>
                <c:pt idx="202">
                  <c:v>2289</c:v>
                </c:pt>
                <c:pt idx="203">
                  <c:v>2290</c:v>
                </c:pt>
                <c:pt idx="204">
                  <c:v>2291</c:v>
                </c:pt>
                <c:pt idx="205">
                  <c:v>2292</c:v>
                </c:pt>
                <c:pt idx="206">
                  <c:v>2293</c:v>
                </c:pt>
                <c:pt idx="207">
                  <c:v>2294</c:v>
                </c:pt>
                <c:pt idx="208">
                  <c:v>2295</c:v>
                </c:pt>
                <c:pt idx="209">
                  <c:v>2296</c:v>
                </c:pt>
                <c:pt idx="210">
                  <c:v>2297</c:v>
                </c:pt>
                <c:pt idx="211">
                  <c:v>2298</c:v>
                </c:pt>
                <c:pt idx="212">
                  <c:v>2299</c:v>
                </c:pt>
                <c:pt idx="213">
                  <c:v>2300</c:v>
                </c:pt>
                <c:pt idx="214">
                  <c:v>2301</c:v>
                </c:pt>
                <c:pt idx="215">
                  <c:v>2302</c:v>
                </c:pt>
                <c:pt idx="216">
                  <c:v>2303</c:v>
                </c:pt>
                <c:pt idx="217">
                  <c:v>2304</c:v>
                </c:pt>
                <c:pt idx="218">
                  <c:v>2305</c:v>
                </c:pt>
                <c:pt idx="219">
                  <c:v>2306</c:v>
                </c:pt>
                <c:pt idx="220">
                  <c:v>2307</c:v>
                </c:pt>
                <c:pt idx="221">
                  <c:v>2308</c:v>
                </c:pt>
              </c:numCache>
            </c:numRef>
          </c:xVal>
          <c:yVal>
            <c:numRef>
              <c:f>Graph!$E$1809:$E$2028</c:f>
              <c:numCache>
                <c:formatCode>General</c:formatCode>
                <c:ptCount val="220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1-4009-9234-3A71C9456AF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Graph!$A$1808:$A$2029</c:f>
              <c:numCache>
                <c:formatCode>General</c:formatCode>
                <c:ptCount val="222"/>
                <c:pt idx="0">
                  <c:v>2087</c:v>
                </c:pt>
                <c:pt idx="1">
                  <c:v>2088</c:v>
                </c:pt>
                <c:pt idx="2">
                  <c:v>2089</c:v>
                </c:pt>
                <c:pt idx="3">
                  <c:v>2090</c:v>
                </c:pt>
                <c:pt idx="4">
                  <c:v>2091</c:v>
                </c:pt>
                <c:pt idx="5">
                  <c:v>2092</c:v>
                </c:pt>
                <c:pt idx="6">
                  <c:v>2093</c:v>
                </c:pt>
                <c:pt idx="7">
                  <c:v>2094</c:v>
                </c:pt>
                <c:pt idx="8">
                  <c:v>2095</c:v>
                </c:pt>
                <c:pt idx="9">
                  <c:v>2096</c:v>
                </c:pt>
                <c:pt idx="10">
                  <c:v>2097</c:v>
                </c:pt>
                <c:pt idx="11">
                  <c:v>2098</c:v>
                </c:pt>
                <c:pt idx="12">
                  <c:v>2099</c:v>
                </c:pt>
                <c:pt idx="13">
                  <c:v>2100</c:v>
                </c:pt>
                <c:pt idx="14">
                  <c:v>2101</c:v>
                </c:pt>
                <c:pt idx="15">
                  <c:v>2102</c:v>
                </c:pt>
                <c:pt idx="16">
                  <c:v>2103</c:v>
                </c:pt>
                <c:pt idx="17">
                  <c:v>2104</c:v>
                </c:pt>
                <c:pt idx="18">
                  <c:v>2105</c:v>
                </c:pt>
                <c:pt idx="19">
                  <c:v>2106</c:v>
                </c:pt>
                <c:pt idx="20">
                  <c:v>2107</c:v>
                </c:pt>
                <c:pt idx="21">
                  <c:v>2108</c:v>
                </c:pt>
                <c:pt idx="22">
                  <c:v>2109</c:v>
                </c:pt>
                <c:pt idx="23">
                  <c:v>2110</c:v>
                </c:pt>
                <c:pt idx="24">
                  <c:v>2111</c:v>
                </c:pt>
                <c:pt idx="25">
                  <c:v>2112</c:v>
                </c:pt>
                <c:pt idx="26">
                  <c:v>2113</c:v>
                </c:pt>
                <c:pt idx="27">
                  <c:v>2114</c:v>
                </c:pt>
                <c:pt idx="28">
                  <c:v>2115</c:v>
                </c:pt>
                <c:pt idx="29">
                  <c:v>2116</c:v>
                </c:pt>
                <c:pt idx="30">
                  <c:v>2117</c:v>
                </c:pt>
                <c:pt idx="31">
                  <c:v>2118</c:v>
                </c:pt>
                <c:pt idx="32">
                  <c:v>2119</c:v>
                </c:pt>
                <c:pt idx="33">
                  <c:v>2120</c:v>
                </c:pt>
                <c:pt idx="34">
                  <c:v>2121</c:v>
                </c:pt>
                <c:pt idx="35">
                  <c:v>2122</c:v>
                </c:pt>
                <c:pt idx="36">
                  <c:v>2123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2127</c:v>
                </c:pt>
                <c:pt idx="41">
                  <c:v>2128</c:v>
                </c:pt>
                <c:pt idx="42">
                  <c:v>2129</c:v>
                </c:pt>
                <c:pt idx="43">
                  <c:v>2130</c:v>
                </c:pt>
                <c:pt idx="44">
                  <c:v>2131</c:v>
                </c:pt>
                <c:pt idx="45">
                  <c:v>2132</c:v>
                </c:pt>
                <c:pt idx="46">
                  <c:v>2133</c:v>
                </c:pt>
                <c:pt idx="47">
                  <c:v>2134</c:v>
                </c:pt>
                <c:pt idx="48">
                  <c:v>2135</c:v>
                </c:pt>
                <c:pt idx="49">
                  <c:v>2136</c:v>
                </c:pt>
                <c:pt idx="50">
                  <c:v>2137</c:v>
                </c:pt>
                <c:pt idx="51">
                  <c:v>2138</c:v>
                </c:pt>
                <c:pt idx="52">
                  <c:v>2139</c:v>
                </c:pt>
                <c:pt idx="53">
                  <c:v>2140</c:v>
                </c:pt>
                <c:pt idx="54">
                  <c:v>2141</c:v>
                </c:pt>
                <c:pt idx="55">
                  <c:v>2142</c:v>
                </c:pt>
                <c:pt idx="56">
                  <c:v>2143</c:v>
                </c:pt>
                <c:pt idx="57">
                  <c:v>2144</c:v>
                </c:pt>
                <c:pt idx="58">
                  <c:v>2145</c:v>
                </c:pt>
                <c:pt idx="59">
                  <c:v>2146</c:v>
                </c:pt>
                <c:pt idx="60">
                  <c:v>2147</c:v>
                </c:pt>
                <c:pt idx="61">
                  <c:v>2148</c:v>
                </c:pt>
                <c:pt idx="62">
                  <c:v>2149</c:v>
                </c:pt>
                <c:pt idx="63">
                  <c:v>2150</c:v>
                </c:pt>
                <c:pt idx="64">
                  <c:v>2151</c:v>
                </c:pt>
                <c:pt idx="65">
                  <c:v>2152</c:v>
                </c:pt>
                <c:pt idx="66">
                  <c:v>2153</c:v>
                </c:pt>
                <c:pt idx="67">
                  <c:v>2154</c:v>
                </c:pt>
                <c:pt idx="68">
                  <c:v>2155</c:v>
                </c:pt>
                <c:pt idx="69">
                  <c:v>2156</c:v>
                </c:pt>
                <c:pt idx="70">
                  <c:v>2157</c:v>
                </c:pt>
                <c:pt idx="71">
                  <c:v>2158</c:v>
                </c:pt>
                <c:pt idx="72">
                  <c:v>2159</c:v>
                </c:pt>
                <c:pt idx="73">
                  <c:v>2160</c:v>
                </c:pt>
                <c:pt idx="74">
                  <c:v>2161</c:v>
                </c:pt>
                <c:pt idx="75">
                  <c:v>2162</c:v>
                </c:pt>
                <c:pt idx="76">
                  <c:v>2163</c:v>
                </c:pt>
                <c:pt idx="77">
                  <c:v>2164</c:v>
                </c:pt>
                <c:pt idx="78">
                  <c:v>2165</c:v>
                </c:pt>
                <c:pt idx="79">
                  <c:v>2166</c:v>
                </c:pt>
                <c:pt idx="80">
                  <c:v>2167</c:v>
                </c:pt>
                <c:pt idx="81">
                  <c:v>2168</c:v>
                </c:pt>
                <c:pt idx="82">
                  <c:v>2169</c:v>
                </c:pt>
                <c:pt idx="83">
                  <c:v>2170</c:v>
                </c:pt>
                <c:pt idx="84">
                  <c:v>2171</c:v>
                </c:pt>
                <c:pt idx="85">
                  <c:v>2172</c:v>
                </c:pt>
                <c:pt idx="86">
                  <c:v>2173</c:v>
                </c:pt>
                <c:pt idx="87">
                  <c:v>2174</c:v>
                </c:pt>
                <c:pt idx="88">
                  <c:v>2175</c:v>
                </c:pt>
                <c:pt idx="89">
                  <c:v>2176</c:v>
                </c:pt>
                <c:pt idx="90">
                  <c:v>2177</c:v>
                </c:pt>
                <c:pt idx="91">
                  <c:v>2178</c:v>
                </c:pt>
                <c:pt idx="92">
                  <c:v>2179</c:v>
                </c:pt>
                <c:pt idx="93">
                  <c:v>2180</c:v>
                </c:pt>
                <c:pt idx="94">
                  <c:v>2181</c:v>
                </c:pt>
                <c:pt idx="95">
                  <c:v>2182</c:v>
                </c:pt>
                <c:pt idx="96">
                  <c:v>2183</c:v>
                </c:pt>
                <c:pt idx="97">
                  <c:v>2184</c:v>
                </c:pt>
                <c:pt idx="98">
                  <c:v>2185</c:v>
                </c:pt>
                <c:pt idx="99">
                  <c:v>2186</c:v>
                </c:pt>
                <c:pt idx="100">
                  <c:v>2187</c:v>
                </c:pt>
                <c:pt idx="101">
                  <c:v>2188</c:v>
                </c:pt>
                <c:pt idx="102">
                  <c:v>2189</c:v>
                </c:pt>
                <c:pt idx="103">
                  <c:v>2190</c:v>
                </c:pt>
                <c:pt idx="104">
                  <c:v>2191</c:v>
                </c:pt>
                <c:pt idx="105">
                  <c:v>2192</c:v>
                </c:pt>
                <c:pt idx="106">
                  <c:v>2193</c:v>
                </c:pt>
                <c:pt idx="107">
                  <c:v>2194</c:v>
                </c:pt>
                <c:pt idx="108">
                  <c:v>2195</c:v>
                </c:pt>
                <c:pt idx="109">
                  <c:v>2196</c:v>
                </c:pt>
                <c:pt idx="110">
                  <c:v>2197</c:v>
                </c:pt>
                <c:pt idx="111">
                  <c:v>2198</c:v>
                </c:pt>
                <c:pt idx="112">
                  <c:v>2199</c:v>
                </c:pt>
                <c:pt idx="113">
                  <c:v>2200</c:v>
                </c:pt>
                <c:pt idx="114">
                  <c:v>2201</c:v>
                </c:pt>
                <c:pt idx="115">
                  <c:v>2202</c:v>
                </c:pt>
                <c:pt idx="116">
                  <c:v>2203</c:v>
                </c:pt>
                <c:pt idx="117">
                  <c:v>2204</c:v>
                </c:pt>
                <c:pt idx="118">
                  <c:v>2205</c:v>
                </c:pt>
                <c:pt idx="119">
                  <c:v>2206</c:v>
                </c:pt>
                <c:pt idx="120">
                  <c:v>2207</c:v>
                </c:pt>
                <c:pt idx="121">
                  <c:v>2208</c:v>
                </c:pt>
                <c:pt idx="122">
                  <c:v>2209</c:v>
                </c:pt>
                <c:pt idx="123">
                  <c:v>2210</c:v>
                </c:pt>
                <c:pt idx="124">
                  <c:v>2211</c:v>
                </c:pt>
                <c:pt idx="125">
                  <c:v>2212</c:v>
                </c:pt>
                <c:pt idx="126">
                  <c:v>2213</c:v>
                </c:pt>
                <c:pt idx="127">
                  <c:v>2214</c:v>
                </c:pt>
                <c:pt idx="128">
                  <c:v>2215</c:v>
                </c:pt>
                <c:pt idx="129">
                  <c:v>2216</c:v>
                </c:pt>
                <c:pt idx="130">
                  <c:v>2217</c:v>
                </c:pt>
                <c:pt idx="131">
                  <c:v>2218</c:v>
                </c:pt>
                <c:pt idx="132">
                  <c:v>2219</c:v>
                </c:pt>
                <c:pt idx="133">
                  <c:v>2220</c:v>
                </c:pt>
                <c:pt idx="134">
                  <c:v>2221</c:v>
                </c:pt>
                <c:pt idx="135">
                  <c:v>2222</c:v>
                </c:pt>
                <c:pt idx="136">
                  <c:v>2223</c:v>
                </c:pt>
                <c:pt idx="137">
                  <c:v>2224</c:v>
                </c:pt>
                <c:pt idx="138">
                  <c:v>2225</c:v>
                </c:pt>
                <c:pt idx="139">
                  <c:v>2226</c:v>
                </c:pt>
                <c:pt idx="140">
                  <c:v>2227</c:v>
                </c:pt>
                <c:pt idx="141">
                  <c:v>2228</c:v>
                </c:pt>
                <c:pt idx="142">
                  <c:v>2229</c:v>
                </c:pt>
                <c:pt idx="143">
                  <c:v>2230</c:v>
                </c:pt>
                <c:pt idx="144">
                  <c:v>2231</c:v>
                </c:pt>
                <c:pt idx="145">
                  <c:v>2232</c:v>
                </c:pt>
                <c:pt idx="146">
                  <c:v>2233</c:v>
                </c:pt>
                <c:pt idx="147">
                  <c:v>2234</c:v>
                </c:pt>
                <c:pt idx="148">
                  <c:v>2235</c:v>
                </c:pt>
                <c:pt idx="149">
                  <c:v>2236</c:v>
                </c:pt>
                <c:pt idx="150">
                  <c:v>2237</c:v>
                </c:pt>
                <c:pt idx="151">
                  <c:v>2238</c:v>
                </c:pt>
                <c:pt idx="152">
                  <c:v>2239</c:v>
                </c:pt>
                <c:pt idx="153">
                  <c:v>2240</c:v>
                </c:pt>
                <c:pt idx="154">
                  <c:v>2241</c:v>
                </c:pt>
                <c:pt idx="155">
                  <c:v>2242</c:v>
                </c:pt>
                <c:pt idx="156">
                  <c:v>2243</c:v>
                </c:pt>
                <c:pt idx="157">
                  <c:v>2244</c:v>
                </c:pt>
                <c:pt idx="158">
                  <c:v>2245</c:v>
                </c:pt>
                <c:pt idx="159">
                  <c:v>2246</c:v>
                </c:pt>
                <c:pt idx="160">
                  <c:v>2247</c:v>
                </c:pt>
                <c:pt idx="161">
                  <c:v>2248</c:v>
                </c:pt>
                <c:pt idx="162">
                  <c:v>2249</c:v>
                </c:pt>
                <c:pt idx="163">
                  <c:v>2250</c:v>
                </c:pt>
                <c:pt idx="164">
                  <c:v>2251</c:v>
                </c:pt>
                <c:pt idx="165">
                  <c:v>2252</c:v>
                </c:pt>
                <c:pt idx="166">
                  <c:v>2253</c:v>
                </c:pt>
                <c:pt idx="167">
                  <c:v>2254</c:v>
                </c:pt>
                <c:pt idx="168">
                  <c:v>2255</c:v>
                </c:pt>
                <c:pt idx="169">
                  <c:v>2256</c:v>
                </c:pt>
                <c:pt idx="170">
                  <c:v>2257</c:v>
                </c:pt>
                <c:pt idx="171">
                  <c:v>2258</c:v>
                </c:pt>
                <c:pt idx="172">
                  <c:v>2259</c:v>
                </c:pt>
                <c:pt idx="173">
                  <c:v>2260</c:v>
                </c:pt>
                <c:pt idx="174">
                  <c:v>2261</c:v>
                </c:pt>
                <c:pt idx="175">
                  <c:v>2262</c:v>
                </c:pt>
                <c:pt idx="176">
                  <c:v>2263</c:v>
                </c:pt>
                <c:pt idx="177">
                  <c:v>2264</c:v>
                </c:pt>
                <c:pt idx="178">
                  <c:v>2265</c:v>
                </c:pt>
                <c:pt idx="179">
                  <c:v>2266</c:v>
                </c:pt>
                <c:pt idx="180">
                  <c:v>2267</c:v>
                </c:pt>
                <c:pt idx="181">
                  <c:v>2268</c:v>
                </c:pt>
                <c:pt idx="182">
                  <c:v>2269</c:v>
                </c:pt>
                <c:pt idx="183">
                  <c:v>2270</c:v>
                </c:pt>
                <c:pt idx="184">
                  <c:v>2271</c:v>
                </c:pt>
                <c:pt idx="185">
                  <c:v>2272</c:v>
                </c:pt>
                <c:pt idx="186">
                  <c:v>2273</c:v>
                </c:pt>
                <c:pt idx="187">
                  <c:v>2274</c:v>
                </c:pt>
                <c:pt idx="188">
                  <c:v>2275</c:v>
                </c:pt>
                <c:pt idx="189">
                  <c:v>2276</c:v>
                </c:pt>
                <c:pt idx="190">
                  <c:v>2277</c:v>
                </c:pt>
                <c:pt idx="191">
                  <c:v>2278</c:v>
                </c:pt>
                <c:pt idx="192">
                  <c:v>2279</c:v>
                </c:pt>
                <c:pt idx="193">
                  <c:v>2280</c:v>
                </c:pt>
                <c:pt idx="194">
                  <c:v>2281</c:v>
                </c:pt>
                <c:pt idx="195">
                  <c:v>2282</c:v>
                </c:pt>
                <c:pt idx="196">
                  <c:v>2283</c:v>
                </c:pt>
                <c:pt idx="197">
                  <c:v>2284</c:v>
                </c:pt>
                <c:pt idx="198">
                  <c:v>2285</c:v>
                </c:pt>
                <c:pt idx="199">
                  <c:v>2286</c:v>
                </c:pt>
                <c:pt idx="200">
                  <c:v>2287</c:v>
                </c:pt>
                <c:pt idx="201">
                  <c:v>2288</c:v>
                </c:pt>
                <c:pt idx="202">
                  <c:v>2289</c:v>
                </c:pt>
                <c:pt idx="203">
                  <c:v>2290</c:v>
                </c:pt>
                <c:pt idx="204">
                  <c:v>2291</c:v>
                </c:pt>
                <c:pt idx="205">
                  <c:v>2292</c:v>
                </c:pt>
                <c:pt idx="206">
                  <c:v>2293</c:v>
                </c:pt>
                <c:pt idx="207">
                  <c:v>2294</c:v>
                </c:pt>
                <c:pt idx="208">
                  <c:v>2295</c:v>
                </c:pt>
                <c:pt idx="209">
                  <c:v>2296</c:v>
                </c:pt>
                <c:pt idx="210">
                  <c:v>2297</c:v>
                </c:pt>
                <c:pt idx="211">
                  <c:v>2298</c:v>
                </c:pt>
                <c:pt idx="212">
                  <c:v>2299</c:v>
                </c:pt>
                <c:pt idx="213">
                  <c:v>2300</c:v>
                </c:pt>
                <c:pt idx="214">
                  <c:v>2301</c:v>
                </c:pt>
                <c:pt idx="215">
                  <c:v>2302</c:v>
                </c:pt>
                <c:pt idx="216">
                  <c:v>2303</c:v>
                </c:pt>
                <c:pt idx="217">
                  <c:v>2304</c:v>
                </c:pt>
                <c:pt idx="218">
                  <c:v>2305</c:v>
                </c:pt>
                <c:pt idx="219">
                  <c:v>2306</c:v>
                </c:pt>
                <c:pt idx="220">
                  <c:v>2307</c:v>
                </c:pt>
                <c:pt idx="221">
                  <c:v>2308</c:v>
                </c:pt>
              </c:numCache>
            </c:numRef>
          </c:xVal>
          <c:yVal>
            <c:numRef>
              <c:f>Graph!$G$1809:$G$2028</c:f>
              <c:numCache>
                <c:formatCode>General</c:formatCode>
                <c:ptCount val="2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A1-4009-9234-3A71C9456AF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Graph!$A$1808:$A$2029</c:f>
              <c:numCache>
                <c:formatCode>General</c:formatCode>
                <c:ptCount val="222"/>
                <c:pt idx="0">
                  <c:v>2087</c:v>
                </c:pt>
                <c:pt idx="1">
                  <c:v>2088</c:v>
                </c:pt>
                <c:pt idx="2">
                  <c:v>2089</c:v>
                </c:pt>
                <c:pt idx="3">
                  <c:v>2090</c:v>
                </c:pt>
                <c:pt idx="4">
                  <c:v>2091</c:v>
                </c:pt>
                <c:pt idx="5">
                  <c:v>2092</c:v>
                </c:pt>
                <c:pt idx="6">
                  <c:v>2093</c:v>
                </c:pt>
                <c:pt idx="7">
                  <c:v>2094</c:v>
                </c:pt>
                <c:pt idx="8">
                  <c:v>2095</c:v>
                </c:pt>
                <c:pt idx="9">
                  <c:v>2096</c:v>
                </c:pt>
                <c:pt idx="10">
                  <c:v>2097</c:v>
                </c:pt>
                <c:pt idx="11">
                  <c:v>2098</c:v>
                </c:pt>
                <c:pt idx="12">
                  <c:v>2099</c:v>
                </c:pt>
                <c:pt idx="13">
                  <c:v>2100</c:v>
                </c:pt>
                <c:pt idx="14">
                  <c:v>2101</c:v>
                </c:pt>
                <c:pt idx="15">
                  <c:v>2102</c:v>
                </c:pt>
                <c:pt idx="16">
                  <c:v>2103</c:v>
                </c:pt>
                <c:pt idx="17">
                  <c:v>2104</c:v>
                </c:pt>
                <c:pt idx="18">
                  <c:v>2105</c:v>
                </c:pt>
                <c:pt idx="19">
                  <c:v>2106</c:v>
                </c:pt>
                <c:pt idx="20">
                  <c:v>2107</c:v>
                </c:pt>
                <c:pt idx="21">
                  <c:v>2108</c:v>
                </c:pt>
                <c:pt idx="22">
                  <c:v>2109</c:v>
                </c:pt>
                <c:pt idx="23">
                  <c:v>2110</c:v>
                </c:pt>
                <c:pt idx="24">
                  <c:v>2111</c:v>
                </c:pt>
                <c:pt idx="25">
                  <c:v>2112</c:v>
                </c:pt>
                <c:pt idx="26">
                  <c:v>2113</c:v>
                </c:pt>
                <c:pt idx="27">
                  <c:v>2114</c:v>
                </c:pt>
                <c:pt idx="28">
                  <c:v>2115</c:v>
                </c:pt>
                <c:pt idx="29">
                  <c:v>2116</c:v>
                </c:pt>
                <c:pt idx="30">
                  <c:v>2117</c:v>
                </c:pt>
                <c:pt idx="31">
                  <c:v>2118</c:v>
                </c:pt>
                <c:pt idx="32">
                  <c:v>2119</c:v>
                </c:pt>
                <c:pt idx="33">
                  <c:v>2120</c:v>
                </c:pt>
                <c:pt idx="34">
                  <c:v>2121</c:v>
                </c:pt>
                <c:pt idx="35">
                  <c:v>2122</c:v>
                </c:pt>
                <c:pt idx="36">
                  <c:v>2123</c:v>
                </c:pt>
                <c:pt idx="37">
                  <c:v>2124</c:v>
                </c:pt>
                <c:pt idx="38">
                  <c:v>2125</c:v>
                </c:pt>
                <c:pt idx="39">
                  <c:v>2126</c:v>
                </c:pt>
                <c:pt idx="40">
                  <c:v>2127</c:v>
                </c:pt>
                <c:pt idx="41">
                  <c:v>2128</c:v>
                </c:pt>
                <c:pt idx="42">
                  <c:v>2129</c:v>
                </c:pt>
                <c:pt idx="43">
                  <c:v>2130</c:v>
                </c:pt>
                <c:pt idx="44">
                  <c:v>2131</c:v>
                </c:pt>
                <c:pt idx="45">
                  <c:v>2132</c:v>
                </c:pt>
                <c:pt idx="46">
                  <c:v>2133</c:v>
                </c:pt>
                <c:pt idx="47">
                  <c:v>2134</c:v>
                </c:pt>
                <c:pt idx="48">
                  <c:v>2135</c:v>
                </c:pt>
                <c:pt idx="49">
                  <c:v>2136</c:v>
                </c:pt>
                <c:pt idx="50">
                  <c:v>2137</c:v>
                </c:pt>
                <c:pt idx="51">
                  <c:v>2138</c:v>
                </c:pt>
                <c:pt idx="52">
                  <c:v>2139</c:v>
                </c:pt>
                <c:pt idx="53">
                  <c:v>2140</c:v>
                </c:pt>
                <c:pt idx="54">
                  <c:v>2141</c:v>
                </c:pt>
                <c:pt idx="55">
                  <c:v>2142</c:v>
                </c:pt>
                <c:pt idx="56">
                  <c:v>2143</c:v>
                </c:pt>
                <c:pt idx="57">
                  <c:v>2144</c:v>
                </c:pt>
                <c:pt idx="58">
                  <c:v>2145</c:v>
                </c:pt>
                <c:pt idx="59">
                  <c:v>2146</c:v>
                </c:pt>
                <c:pt idx="60">
                  <c:v>2147</c:v>
                </c:pt>
                <c:pt idx="61">
                  <c:v>2148</c:v>
                </c:pt>
                <c:pt idx="62">
                  <c:v>2149</c:v>
                </c:pt>
                <c:pt idx="63">
                  <c:v>2150</c:v>
                </c:pt>
                <c:pt idx="64">
                  <c:v>2151</c:v>
                </c:pt>
                <c:pt idx="65">
                  <c:v>2152</c:v>
                </c:pt>
                <c:pt idx="66">
                  <c:v>2153</c:v>
                </c:pt>
                <c:pt idx="67">
                  <c:v>2154</c:v>
                </c:pt>
                <c:pt idx="68">
                  <c:v>2155</c:v>
                </c:pt>
                <c:pt idx="69">
                  <c:v>2156</c:v>
                </c:pt>
                <c:pt idx="70">
                  <c:v>2157</c:v>
                </c:pt>
                <c:pt idx="71">
                  <c:v>2158</c:v>
                </c:pt>
                <c:pt idx="72">
                  <c:v>2159</c:v>
                </c:pt>
                <c:pt idx="73">
                  <c:v>2160</c:v>
                </c:pt>
                <c:pt idx="74">
                  <c:v>2161</c:v>
                </c:pt>
                <c:pt idx="75">
                  <c:v>2162</c:v>
                </c:pt>
                <c:pt idx="76">
                  <c:v>2163</c:v>
                </c:pt>
                <c:pt idx="77">
                  <c:v>2164</c:v>
                </c:pt>
                <c:pt idx="78">
                  <c:v>2165</c:v>
                </c:pt>
                <c:pt idx="79">
                  <c:v>2166</c:v>
                </c:pt>
                <c:pt idx="80">
                  <c:v>2167</c:v>
                </c:pt>
                <c:pt idx="81">
                  <c:v>2168</c:v>
                </c:pt>
                <c:pt idx="82">
                  <c:v>2169</c:v>
                </c:pt>
                <c:pt idx="83">
                  <c:v>2170</c:v>
                </c:pt>
                <c:pt idx="84">
                  <c:v>2171</c:v>
                </c:pt>
                <c:pt idx="85">
                  <c:v>2172</c:v>
                </c:pt>
                <c:pt idx="86">
                  <c:v>2173</c:v>
                </c:pt>
                <c:pt idx="87">
                  <c:v>2174</c:v>
                </c:pt>
                <c:pt idx="88">
                  <c:v>2175</c:v>
                </c:pt>
                <c:pt idx="89">
                  <c:v>2176</c:v>
                </c:pt>
                <c:pt idx="90">
                  <c:v>2177</c:v>
                </c:pt>
                <c:pt idx="91">
                  <c:v>2178</c:v>
                </c:pt>
                <c:pt idx="92">
                  <c:v>2179</c:v>
                </c:pt>
                <c:pt idx="93">
                  <c:v>2180</c:v>
                </c:pt>
                <c:pt idx="94">
                  <c:v>2181</c:v>
                </c:pt>
                <c:pt idx="95">
                  <c:v>2182</c:v>
                </c:pt>
                <c:pt idx="96">
                  <c:v>2183</c:v>
                </c:pt>
                <c:pt idx="97">
                  <c:v>2184</c:v>
                </c:pt>
                <c:pt idx="98">
                  <c:v>2185</c:v>
                </c:pt>
                <c:pt idx="99">
                  <c:v>2186</c:v>
                </c:pt>
                <c:pt idx="100">
                  <c:v>2187</c:v>
                </c:pt>
                <c:pt idx="101">
                  <c:v>2188</c:v>
                </c:pt>
                <c:pt idx="102">
                  <c:v>2189</c:v>
                </c:pt>
                <c:pt idx="103">
                  <c:v>2190</c:v>
                </c:pt>
                <c:pt idx="104">
                  <c:v>2191</c:v>
                </c:pt>
                <c:pt idx="105">
                  <c:v>2192</c:v>
                </c:pt>
                <c:pt idx="106">
                  <c:v>2193</c:v>
                </c:pt>
                <c:pt idx="107">
                  <c:v>2194</c:v>
                </c:pt>
                <c:pt idx="108">
                  <c:v>2195</c:v>
                </c:pt>
                <c:pt idx="109">
                  <c:v>2196</c:v>
                </c:pt>
                <c:pt idx="110">
                  <c:v>2197</c:v>
                </c:pt>
                <c:pt idx="111">
                  <c:v>2198</c:v>
                </c:pt>
                <c:pt idx="112">
                  <c:v>2199</c:v>
                </c:pt>
                <c:pt idx="113">
                  <c:v>2200</c:v>
                </c:pt>
                <c:pt idx="114">
                  <c:v>2201</c:v>
                </c:pt>
                <c:pt idx="115">
                  <c:v>2202</c:v>
                </c:pt>
                <c:pt idx="116">
                  <c:v>2203</c:v>
                </c:pt>
                <c:pt idx="117">
                  <c:v>2204</c:v>
                </c:pt>
                <c:pt idx="118">
                  <c:v>2205</c:v>
                </c:pt>
                <c:pt idx="119">
                  <c:v>2206</c:v>
                </c:pt>
                <c:pt idx="120">
                  <c:v>2207</c:v>
                </c:pt>
                <c:pt idx="121">
                  <c:v>2208</c:v>
                </c:pt>
                <c:pt idx="122">
                  <c:v>2209</c:v>
                </c:pt>
                <c:pt idx="123">
                  <c:v>2210</c:v>
                </c:pt>
                <c:pt idx="124">
                  <c:v>2211</c:v>
                </c:pt>
                <c:pt idx="125">
                  <c:v>2212</c:v>
                </c:pt>
                <c:pt idx="126">
                  <c:v>2213</c:v>
                </c:pt>
                <c:pt idx="127">
                  <c:v>2214</c:v>
                </c:pt>
                <c:pt idx="128">
                  <c:v>2215</c:v>
                </c:pt>
                <c:pt idx="129">
                  <c:v>2216</c:v>
                </c:pt>
                <c:pt idx="130">
                  <c:v>2217</c:v>
                </c:pt>
                <c:pt idx="131">
                  <c:v>2218</c:v>
                </c:pt>
                <c:pt idx="132">
                  <c:v>2219</c:v>
                </c:pt>
                <c:pt idx="133">
                  <c:v>2220</c:v>
                </c:pt>
                <c:pt idx="134">
                  <c:v>2221</c:v>
                </c:pt>
                <c:pt idx="135">
                  <c:v>2222</c:v>
                </c:pt>
                <c:pt idx="136">
                  <c:v>2223</c:v>
                </c:pt>
                <c:pt idx="137">
                  <c:v>2224</c:v>
                </c:pt>
                <c:pt idx="138">
                  <c:v>2225</c:v>
                </c:pt>
                <c:pt idx="139">
                  <c:v>2226</c:v>
                </c:pt>
                <c:pt idx="140">
                  <c:v>2227</c:v>
                </c:pt>
                <c:pt idx="141">
                  <c:v>2228</c:v>
                </c:pt>
                <c:pt idx="142">
                  <c:v>2229</c:v>
                </c:pt>
                <c:pt idx="143">
                  <c:v>2230</c:v>
                </c:pt>
                <c:pt idx="144">
                  <c:v>2231</c:v>
                </c:pt>
                <c:pt idx="145">
                  <c:v>2232</c:v>
                </c:pt>
                <c:pt idx="146">
                  <c:v>2233</c:v>
                </c:pt>
                <c:pt idx="147">
                  <c:v>2234</c:v>
                </c:pt>
                <c:pt idx="148">
                  <c:v>2235</c:v>
                </c:pt>
                <c:pt idx="149">
                  <c:v>2236</c:v>
                </c:pt>
                <c:pt idx="150">
                  <c:v>2237</c:v>
                </c:pt>
                <c:pt idx="151">
                  <c:v>2238</c:v>
                </c:pt>
                <c:pt idx="152">
                  <c:v>2239</c:v>
                </c:pt>
                <c:pt idx="153">
                  <c:v>2240</c:v>
                </c:pt>
                <c:pt idx="154">
                  <c:v>2241</c:v>
                </c:pt>
                <c:pt idx="155">
                  <c:v>2242</c:v>
                </c:pt>
                <c:pt idx="156">
                  <c:v>2243</c:v>
                </c:pt>
                <c:pt idx="157">
                  <c:v>2244</c:v>
                </c:pt>
                <c:pt idx="158">
                  <c:v>2245</c:v>
                </c:pt>
                <c:pt idx="159">
                  <c:v>2246</c:v>
                </c:pt>
                <c:pt idx="160">
                  <c:v>2247</c:v>
                </c:pt>
                <c:pt idx="161">
                  <c:v>2248</c:v>
                </c:pt>
                <c:pt idx="162">
                  <c:v>2249</c:v>
                </c:pt>
                <c:pt idx="163">
                  <c:v>2250</c:v>
                </c:pt>
                <c:pt idx="164">
                  <c:v>2251</c:v>
                </c:pt>
                <c:pt idx="165">
                  <c:v>2252</c:v>
                </c:pt>
                <c:pt idx="166">
                  <c:v>2253</c:v>
                </c:pt>
                <c:pt idx="167">
                  <c:v>2254</c:v>
                </c:pt>
                <c:pt idx="168">
                  <c:v>2255</c:v>
                </c:pt>
                <c:pt idx="169">
                  <c:v>2256</c:v>
                </c:pt>
                <c:pt idx="170">
                  <c:v>2257</c:v>
                </c:pt>
                <c:pt idx="171">
                  <c:v>2258</c:v>
                </c:pt>
                <c:pt idx="172">
                  <c:v>2259</c:v>
                </c:pt>
                <c:pt idx="173">
                  <c:v>2260</c:v>
                </c:pt>
                <c:pt idx="174">
                  <c:v>2261</c:v>
                </c:pt>
                <c:pt idx="175">
                  <c:v>2262</c:v>
                </c:pt>
                <c:pt idx="176">
                  <c:v>2263</c:v>
                </c:pt>
                <c:pt idx="177">
                  <c:v>2264</c:v>
                </c:pt>
                <c:pt idx="178">
                  <c:v>2265</c:v>
                </c:pt>
                <c:pt idx="179">
                  <c:v>2266</c:v>
                </c:pt>
                <c:pt idx="180">
                  <c:v>2267</c:v>
                </c:pt>
                <c:pt idx="181">
                  <c:v>2268</c:v>
                </c:pt>
                <c:pt idx="182">
                  <c:v>2269</c:v>
                </c:pt>
                <c:pt idx="183">
                  <c:v>2270</c:v>
                </c:pt>
                <c:pt idx="184">
                  <c:v>2271</c:v>
                </c:pt>
                <c:pt idx="185">
                  <c:v>2272</c:v>
                </c:pt>
                <c:pt idx="186">
                  <c:v>2273</c:v>
                </c:pt>
                <c:pt idx="187">
                  <c:v>2274</c:v>
                </c:pt>
                <c:pt idx="188">
                  <c:v>2275</c:v>
                </c:pt>
                <c:pt idx="189">
                  <c:v>2276</c:v>
                </c:pt>
                <c:pt idx="190">
                  <c:v>2277</c:v>
                </c:pt>
                <c:pt idx="191">
                  <c:v>2278</c:v>
                </c:pt>
                <c:pt idx="192">
                  <c:v>2279</c:v>
                </c:pt>
                <c:pt idx="193">
                  <c:v>2280</c:v>
                </c:pt>
                <c:pt idx="194">
                  <c:v>2281</c:v>
                </c:pt>
                <c:pt idx="195">
                  <c:v>2282</c:v>
                </c:pt>
                <c:pt idx="196">
                  <c:v>2283</c:v>
                </c:pt>
                <c:pt idx="197">
                  <c:v>2284</c:v>
                </c:pt>
                <c:pt idx="198">
                  <c:v>2285</c:v>
                </c:pt>
                <c:pt idx="199">
                  <c:v>2286</c:v>
                </c:pt>
                <c:pt idx="200">
                  <c:v>2287</c:v>
                </c:pt>
                <c:pt idx="201">
                  <c:v>2288</c:v>
                </c:pt>
                <c:pt idx="202">
                  <c:v>2289</c:v>
                </c:pt>
                <c:pt idx="203">
                  <c:v>2290</c:v>
                </c:pt>
                <c:pt idx="204">
                  <c:v>2291</c:v>
                </c:pt>
                <c:pt idx="205">
                  <c:v>2292</c:v>
                </c:pt>
                <c:pt idx="206">
                  <c:v>2293</c:v>
                </c:pt>
                <c:pt idx="207">
                  <c:v>2294</c:v>
                </c:pt>
                <c:pt idx="208">
                  <c:v>2295</c:v>
                </c:pt>
                <c:pt idx="209">
                  <c:v>2296</c:v>
                </c:pt>
                <c:pt idx="210">
                  <c:v>2297</c:v>
                </c:pt>
                <c:pt idx="211">
                  <c:v>2298</c:v>
                </c:pt>
                <c:pt idx="212">
                  <c:v>2299</c:v>
                </c:pt>
                <c:pt idx="213">
                  <c:v>2300</c:v>
                </c:pt>
                <c:pt idx="214">
                  <c:v>2301</c:v>
                </c:pt>
                <c:pt idx="215">
                  <c:v>2302</c:v>
                </c:pt>
                <c:pt idx="216">
                  <c:v>2303</c:v>
                </c:pt>
                <c:pt idx="217">
                  <c:v>2304</c:v>
                </c:pt>
                <c:pt idx="218">
                  <c:v>2305</c:v>
                </c:pt>
                <c:pt idx="219">
                  <c:v>2306</c:v>
                </c:pt>
                <c:pt idx="220">
                  <c:v>2307</c:v>
                </c:pt>
                <c:pt idx="221">
                  <c:v>2308</c:v>
                </c:pt>
              </c:numCache>
            </c:numRef>
          </c:xVal>
          <c:yVal>
            <c:numRef>
              <c:f>Graph!$H$1809:$H$2028</c:f>
              <c:numCache>
                <c:formatCode>General</c:formatCode>
                <c:ptCount val="2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A1-4009-9234-3A71C9456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908239"/>
        <c:axId val="1881906799"/>
      </c:scatterChart>
      <c:valAx>
        <c:axId val="1881908239"/>
        <c:scaling>
          <c:orientation val="minMax"/>
          <c:max val="2308"/>
          <c:min val="2087"/>
        </c:scaling>
        <c:delete val="0"/>
        <c:axPos val="b"/>
        <c:numFmt formatCode="General" sourceLinked="1"/>
        <c:majorTickMark val="out"/>
        <c:minorTickMark val="none"/>
        <c:tickLblPos val="nextTo"/>
        <c:crossAx val="1881906799"/>
        <c:crosses val="autoZero"/>
        <c:crossBetween val="midCat"/>
      </c:valAx>
      <c:valAx>
        <c:axId val="1881906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1908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Graph!$A$2032:$A$2289</c:f>
              <c:numCache>
                <c:formatCode>General</c:formatCode>
                <c:ptCount val="258"/>
                <c:pt idx="0">
                  <c:v>2341</c:v>
                </c:pt>
                <c:pt idx="1">
                  <c:v>2342</c:v>
                </c:pt>
                <c:pt idx="2">
                  <c:v>2343</c:v>
                </c:pt>
                <c:pt idx="3">
                  <c:v>2344</c:v>
                </c:pt>
                <c:pt idx="4">
                  <c:v>2345</c:v>
                </c:pt>
                <c:pt idx="5">
                  <c:v>2346</c:v>
                </c:pt>
                <c:pt idx="6">
                  <c:v>2347</c:v>
                </c:pt>
                <c:pt idx="7">
                  <c:v>2348</c:v>
                </c:pt>
                <c:pt idx="8">
                  <c:v>2349</c:v>
                </c:pt>
                <c:pt idx="9">
                  <c:v>2350</c:v>
                </c:pt>
                <c:pt idx="10">
                  <c:v>2351</c:v>
                </c:pt>
                <c:pt idx="11">
                  <c:v>2352</c:v>
                </c:pt>
                <c:pt idx="12">
                  <c:v>2353</c:v>
                </c:pt>
                <c:pt idx="13">
                  <c:v>2354</c:v>
                </c:pt>
                <c:pt idx="14">
                  <c:v>2355</c:v>
                </c:pt>
                <c:pt idx="15">
                  <c:v>2356</c:v>
                </c:pt>
                <c:pt idx="16">
                  <c:v>2357</c:v>
                </c:pt>
                <c:pt idx="17">
                  <c:v>2358</c:v>
                </c:pt>
                <c:pt idx="18">
                  <c:v>2359</c:v>
                </c:pt>
                <c:pt idx="19">
                  <c:v>2360</c:v>
                </c:pt>
                <c:pt idx="20">
                  <c:v>2361</c:v>
                </c:pt>
                <c:pt idx="21">
                  <c:v>2362</c:v>
                </c:pt>
                <c:pt idx="22">
                  <c:v>2363</c:v>
                </c:pt>
                <c:pt idx="23">
                  <c:v>2364</c:v>
                </c:pt>
                <c:pt idx="24">
                  <c:v>2365</c:v>
                </c:pt>
                <c:pt idx="25">
                  <c:v>2366</c:v>
                </c:pt>
                <c:pt idx="26">
                  <c:v>2367</c:v>
                </c:pt>
                <c:pt idx="27">
                  <c:v>2368</c:v>
                </c:pt>
                <c:pt idx="28">
                  <c:v>2369</c:v>
                </c:pt>
                <c:pt idx="29">
                  <c:v>2370</c:v>
                </c:pt>
                <c:pt idx="30">
                  <c:v>2371</c:v>
                </c:pt>
                <c:pt idx="31">
                  <c:v>2372</c:v>
                </c:pt>
                <c:pt idx="32">
                  <c:v>2373</c:v>
                </c:pt>
                <c:pt idx="33">
                  <c:v>2374</c:v>
                </c:pt>
                <c:pt idx="34">
                  <c:v>2375</c:v>
                </c:pt>
                <c:pt idx="35">
                  <c:v>2376</c:v>
                </c:pt>
                <c:pt idx="36">
                  <c:v>2377</c:v>
                </c:pt>
                <c:pt idx="37">
                  <c:v>2378</c:v>
                </c:pt>
                <c:pt idx="38">
                  <c:v>2379</c:v>
                </c:pt>
                <c:pt idx="39">
                  <c:v>2380</c:v>
                </c:pt>
                <c:pt idx="40">
                  <c:v>2381</c:v>
                </c:pt>
                <c:pt idx="41">
                  <c:v>2382</c:v>
                </c:pt>
                <c:pt idx="42">
                  <c:v>2383</c:v>
                </c:pt>
                <c:pt idx="43">
                  <c:v>2384</c:v>
                </c:pt>
                <c:pt idx="44">
                  <c:v>2385</c:v>
                </c:pt>
                <c:pt idx="45">
                  <c:v>2386</c:v>
                </c:pt>
                <c:pt idx="46">
                  <c:v>2387</c:v>
                </c:pt>
                <c:pt idx="47">
                  <c:v>2388</c:v>
                </c:pt>
                <c:pt idx="48">
                  <c:v>2389</c:v>
                </c:pt>
                <c:pt idx="49">
                  <c:v>2390</c:v>
                </c:pt>
                <c:pt idx="50">
                  <c:v>2391</c:v>
                </c:pt>
                <c:pt idx="51">
                  <c:v>2392</c:v>
                </c:pt>
                <c:pt idx="52">
                  <c:v>2393</c:v>
                </c:pt>
                <c:pt idx="53">
                  <c:v>2394</c:v>
                </c:pt>
                <c:pt idx="54">
                  <c:v>2395</c:v>
                </c:pt>
                <c:pt idx="55">
                  <c:v>2396</c:v>
                </c:pt>
                <c:pt idx="56">
                  <c:v>2397</c:v>
                </c:pt>
                <c:pt idx="57">
                  <c:v>2398</c:v>
                </c:pt>
                <c:pt idx="58">
                  <c:v>2399</c:v>
                </c:pt>
                <c:pt idx="59">
                  <c:v>2400</c:v>
                </c:pt>
                <c:pt idx="60">
                  <c:v>2401</c:v>
                </c:pt>
                <c:pt idx="61">
                  <c:v>2402</c:v>
                </c:pt>
                <c:pt idx="62">
                  <c:v>2403</c:v>
                </c:pt>
                <c:pt idx="63">
                  <c:v>2404</c:v>
                </c:pt>
                <c:pt idx="64">
                  <c:v>2405</c:v>
                </c:pt>
                <c:pt idx="65">
                  <c:v>2406</c:v>
                </c:pt>
                <c:pt idx="66">
                  <c:v>2407</c:v>
                </c:pt>
                <c:pt idx="67">
                  <c:v>2408</c:v>
                </c:pt>
                <c:pt idx="68">
                  <c:v>2409</c:v>
                </c:pt>
                <c:pt idx="69">
                  <c:v>2410</c:v>
                </c:pt>
                <c:pt idx="70">
                  <c:v>2411</c:v>
                </c:pt>
                <c:pt idx="71">
                  <c:v>2412</c:v>
                </c:pt>
                <c:pt idx="72">
                  <c:v>2413</c:v>
                </c:pt>
                <c:pt idx="73">
                  <c:v>2414</c:v>
                </c:pt>
                <c:pt idx="74">
                  <c:v>2415</c:v>
                </c:pt>
                <c:pt idx="75">
                  <c:v>2416</c:v>
                </c:pt>
                <c:pt idx="76">
                  <c:v>2417</c:v>
                </c:pt>
                <c:pt idx="77">
                  <c:v>2418</c:v>
                </c:pt>
                <c:pt idx="78">
                  <c:v>2419</c:v>
                </c:pt>
                <c:pt idx="79">
                  <c:v>2420</c:v>
                </c:pt>
                <c:pt idx="80">
                  <c:v>2421</c:v>
                </c:pt>
                <c:pt idx="81">
                  <c:v>2422</c:v>
                </c:pt>
                <c:pt idx="82">
                  <c:v>2423</c:v>
                </c:pt>
                <c:pt idx="83">
                  <c:v>2424</c:v>
                </c:pt>
                <c:pt idx="84">
                  <c:v>2425</c:v>
                </c:pt>
                <c:pt idx="85">
                  <c:v>2426</c:v>
                </c:pt>
                <c:pt idx="86">
                  <c:v>2427</c:v>
                </c:pt>
                <c:pt idx="87">
                  <c:v>2428</c:v>
                </c:pt>
                <c:pt idx="88">
                  <c:v>2429</c:v>
                </c:pt>
                <c:pt idx="89">
                  <c:v>2430</c:v>
                </c:pt>
                <c:pt idx="90">
                  <c:v>2431</c:v>
                </c:pt>
                <c:pt idx="91">
                  <c:v>2432</c:v>
                </c:pt>
                <c:pt idx="92">
                  <c:v>2433</c:v>
                </c:pt>
                <c:pt idx="93">
                  <c:v>2434</c:v>
                </c:pt>
                <c:pt idx="94">
                  <c:v>2435</c:v>
                </c:pt>
                <c:pt idx="95">
                  <c:v>2436</c:v>
                </c:pt>
                <c:pt idx="96">
                  <c:v>2437</c:v>
                </c:pt>
                <c:pt idx="97">
                  <c:v>2438</c:v>
                </c:pt>
                <c:pt idx="98">
                  <c:v>2439</c:v>
                </c:pt>
                <c:pt idx="99">
                  <c:v>2440</c:v>
                </c:pt>
                <c:pt idx="100">
                  <c:v>2441</c:v>
                </c:pt>
                <c:pt idx="101">
                  <c:v>2442</c:v>
                </c:pt>
                <c:pt idx="102">
                  <c:v>2443</c:v>
                </c:pt>
                <c:pt idx="103">
                  <c:v>2444</c:v>
                </c:pt>
                <c:pt idx="104">
                  <c:v>2445</c:v>
                </c:pt>
                <c:pt idx="105">
                  <c:v>2446</c:v>
                </c:pt>
                <c:pt idx="106">
                  <c:v>2447</c:v>
                </c:pt>
                <c:pt idx="107">
                  <c:v>2448</c:v>
                </c:pt>
                <c:pt idx="108">
                  <c:v>2449</c:v>
                </c:pt>
                <c:pt idx="109">
                  <c:v>2450</c:v>
                </c:pt>
                <c:pt idx="110">
                  <c:v>2451</c:v>
                </c:pt>
                <c:pt idx="111">
                  <c:v>2452</c:v>
                </c:pt>
                <c:pt idx="112">
                  <c:v>2453</c:v>
                </c:pt>
                <c:pt idx="113">
                  <c:v>2454</c:v>
                </c:pt>
                <c:pt idx="114">
                  <c:v>2455</c:v>
                </c:pt>
                <c:pt idx="115">
                  <c:v>2456</c:v>
                </c:pt>
                <c:pt idx="116">
                  <c:v>2457</c:v>
                </c:pt>
                <c:pt idx="117">
                  <c:v>2458</c:v>
                </c:pt>
                <c:pt idx="118">
                  <c:v>2459</c:v>
                </c:pt>
                <c:pt idx="119">
                  <c:v>2460</c:v>
                </c:pt>
                <c:pt idx="120">
                  <c:v>2461</c:v>
                </c:pt>
                <c:pt idx="121">
                  <c:v>2462</c:v>
                </c:pt>
                <c:pt idx="122">
                  <c:v>2463</c:v>
                </c:pt>
                <c:pt idx="123">
                  <c:v>2464</c:v>
                </c:pt>
                <c:pt idx="124">
                  <c:v>2465</c:v>
                </c:pt>
                <c:pt idx="125">
                  <c:v>2466</c:v>
                </c:pt>
                <c:pt idx="126">
                  <c:v>2467</c:v>
                </c:pt>
                <c:pt idx="127">
                  <c:v>2468</c:v>
                </c:pt>
                <c:pt idx="128">
                  <c:v>2469</c:v>
                </c:pt>
                <c:pt idx="129">
                  <c:v>2470</c:v>
                </c:pt>
                <c:pt idx="130">
                  <c:v>2471</c:v>
                </c:pt>
                <c:pt idx="131">
                  <c:v>2472</c:v>
                </c:pt>
                <c:pt idx="132">
                  <c:v>2473</c:v>
                </c:pt>
                <c:pt idx="133">
                  <c:v>2474</c:v>
                </c:pt>
                <c:pt idx="134">
                  <c:v>2475</c:v>
                </c:pt>
                <c:pt idx="135">
                  <c:v>2476</c:v>
                </c:pt>
                <c:pt idx="136">
                  <c:v>2477</c:v>
                </c:pt>
                <c:pt idx="137">
                  <c:v>2478</c:v>
                </c:pt>
                <c:pt idx="138">
                  <c:v>2479</c:v>
                </c:pt>
                <c:pt idx="139">
                  <c:v>2480</c:v>
                </c:pt>
                <c:pt idx="140">
                  <c:v>2481</c:v>
                </c:pt>
                <c:pt idx="141">
                  <c:v>2482</c:v>
                </c:pt>
                <c:pt idx="142">
                  <c:v>2483</c:v>
                </c:pt>
                <c:pt idx="143">
                  <c:v>2484</c:v>
                </c:pt>
                <c:pt idx="144">
                  <c:v>2485</c:v>
                </c:pt>
                <c:pt idx="145">
                  <c:v>2486</c:v>
                </c:pt>
                <c:pt idx="146">
                  <c:v>2487</c:v>
                </c:pt>
                <c:pt idx="147">
                  <c:v>2488</c:v>
                </c:pt>
                <c:pt idx="148">
                  <c:v>2489</c:v>
                </c:pt>
                <c:pt idx="149">
                  <c:v>2490</c:v>
                </c:pt>
                <c:pt idx="150">
                  <c:v>2491</c:v>
                </c:pt>
                <c:pt idx="151">
                  <c:v>2492</c:v>
                </c:pt>
                <c:pt idx="152">
                  <c:v>2493</c:v>
                </c:pt>
                <c:pt idx="153">
                  <c:v>2494</c:v>
                </c:pt>
                <c:pt idx="154">
                  <c:v>2495</c:v>
                </c:pt>
                <c:pt idx="155">
                  <c:v>2496</c:v>
                </c:pt>
                <c:pt idx="156">
                  <c:v>2497</c:v>
                </c:pt>
                <c:pt idx="157">
                  <c:v>2498</c:v>
                </c:pt>
                <c:pt idx="158">
                  <c:v>2499</c:v>
                </c:pt>
                <c:pt idx="159">
                  <c:v>2500</c:v>
                </c:pt>
                <c:pt idx="160">
                  <c:v>2501</c:v>
                </c:pt>
                <c:pt idx="161">
                  <c:v>2502</c:v>
                </c:pt>
                <c:pt idx="162">
                  <c:v>2503</c:v>
                </c:pt>
                <c:pt idx="163">
                  <c:v>2504</c:v>
                </c:pt>
                <c:pt idx="164">
                  <c:v>2505</c:v>
                </c:pt>
                <c:pt idx="165">
                  <c:v>2506</c:v>
                </c:pt>
                <c:pt idx="166">
                  <c:v>2507</c:v>
                </c:pt>
                <c:pt idx="167">
                  <c:v>2508</c:v>
                </c:pt>
                <c:pt idx="168">
                  <c:v>2509</c:v>
                </c:pt>
                <c:pt idx="169">
                  <c:v>2510</c:v>
                </c:pt>
                <c:pt idx="170">
                  <c:v>2511</c:v>
                </c:pt>
                <c:pt idx="171">
                  <c:v>2512</c:v>
                </c:pt>
                <c:pt idx="172">
                  <c:v>2513</c:v>
                </c:pt>
                <c:pt idx="173">
                  <c:v>2514</c:v>
                </c:pt>
                <c:pt idx="174">
                  <c:v>2515</c:v>
                </c:pt>
                <c:pt idx="175">
                  <c:v>2516</c:v>
                </c:pt>
                <c:pt idx="176">
                  <c:v>2517</c:v>
                </c:pt>
                <c:pt idx="177">
                  <c:v>2518</c:v>
                </c:pt>
                <c:pt idx="178">
                  <c:v>2519</c:v>
                </c:pt>
                <c:pt idx="179">
                  <c:v>2520</c:v>
                </c:pt>
                <c:pt idx="180">
                  <c:v>2521</c:v>
                </c:pt>
                <c:pt idx="181">
                  <c:v>2522</c:v>
                </c:pt>
                <c:pt idx="182">
                  <c:v>2523</c:v>
                </c:pt>
                <c:pt idx="183">
                  <c:v>2524</c:v>
                </c:pt>
                <c:pt idx="184">
                  <c:v>2525</c:v>
                </c:pt>
                <c:pt idx="185">
                  <c:v>2526</c:v>
                </c:pt>
                <c:pt idx="186">
                  <c:v>2527</c:v>
                </c:pt>
                <c:pt idx="187">
                  <c:v>2528</c:v>
                </c:pt>
                <c:pt idx="188">
                  <c:v>2529</c:v>
                </c:pt>
                <c:pt idx="189">
                  <c:v>2530</c:v>
                </c:pt>
                <c:pt idx="190">
                  <c:v>2531</c:v>
                </c:pt>
                <c:pt idx="191">
                  <c:v>2532</c:v>
                </c:pt>
                <c:pt idx="192">
                  <c:v>2533</c:v>
                </c:pt>
                <c:pt idx="193">
                  <c:v>2534</c:v>
                </c:pt>
                <c:pt idx="194">
                  <c:v>2535</c:v>
                </c:pt>
                <c:pt idx="195">
                  <c:v>2536</c:v>
                </c:pt>
                <c:pt idx="196">
                  <c:v>2537</c:v>
                </c:pt>
                <c:pt idx="197">
                  <c:v>2538</c:v>
                </c:pt>
                <c:pt idx="198">
                  <c:v>2539</c:v>
                </c:pt>
                <c:pt idx="199">
                  <c:v>2540</c:v>
                </c:pt>
                <c:pt idx="200">
                  <c:v>2541</c:v>
                </c:pt>
                <c:pt idx="201">
                  <c:v>2542</c:v>
                </c:pt>
                <c:pt idx="202">
                  <c:v>2543</c:v>
                </c:pt>
                <c:pt idx="203">
                  <c:v>2544</c:v>
                </c:pt>
                <c:pt idx="204">
                  <c:v>2545</c:v>
                </c:pt>
                <c:pt idx="205">
                  <c:v>2546</c:v>
                </c:pt>
                <c:pt idx="206">
                  <c:v>2547</c:v>
                </c:pt>
                <c:pt idx="207">
                  <c:v>2548</c:v>
                </c:pt>
                <c:pt idx="208">
                  <c:v>2549</c:v>
                </c:pt>
                <c:pt idx="209">
                  <c:v>2550</c:v>
                </c:pt>
                <c:pt idx="210">
                  <c:v>2551</c:v>
                </c:pt>
                <c:pt idx="211">
                  <c:v>2552</c:v>
                </c:pt>
                <c:pt idx="212">
                  <c:v>2553</c:v>
                </c:pt>
                <c:pt idx="213">
                  <c:v>2554</c:v>
                </c:pt>
                <c:pt idx="214">
                  <c:v>2555</c:v>
                </c:pt>
                <c:pt idx="215">
                  <c:v>2556</c:v>
                </c:pt>
                <c:pt idx="216">
                  <c:v>2557</c:v>
                </c:pt>
                <c:pt idx="217">
                  <c:v>2558</c:v>
                </c:pt>
                <c:pt idx="218">
                  <c:v>2559</c:v>
                </c:pt>
                <c:pt idx="219">
                  <c:v>2560</c:v>
                </c:pt>
                <c:pt idx="220">
                  <c:v>2561</c:v>
                </c:pt>
                <c:pt idx="221">
                  <c:v>2562</c:v>
                </c:pt>
                <c:pt idx="222">
                  <c:v>2563</c:v>
                </c:pt>
                <c:pt idx="223">
                  <c:v>2564</c:v>
                </c:pt>
                <c:pt idx="224">
                  <c:v>2565</c:v>
                </c:pt>
                <c:pt idx="225">
                  <c:v>2566</c:v>
                </c:pt>
                <c:pt idx="226">
                  <c:v>2567</c:v>
                </c:pt>
                <c:pt idx="227">
                  <c:v>2568</c:v>
                </c:pt>
                <c:pt idx="228">
                  <c:v>2569</c:v>
                </c:pt>
                <c:pt idx="229">
                  <c:v>2570</c:v>
                </c:pt>
                <c:pt idx="230">
                  <c:v>2571</c:v>
                </c:pt>
                <c:pt idx="231">
                  <c:v>2572</c:v>
                </c:pt>
                <c:pt idx="232">
                  <c:v>2573</c:v>
                </c:pt>
                <c:pt idx="233">
                  <c:v>2574</c:v>
                </c:pt>
                <c:pt idx="234">
                  <c:v>2575</c:v>
                </c:pt>
                <c:pt idx="235">
                  <c:v>2576</c:v>
                </c:pt>
                <c:pt idx="236">
                  <c:v>2577</c:v>
                </c:pt>
                <c:pt idx="237">
                  <c:v>2578</c:v>
                </c:pt>
                <c:pt idx="238">
                  <c:v>2579</c:v>
                </c:pt>
                <c:pt idx="239">
                  <c:v>2580</c:v>
                </c:pt>
                <c:pt idx="240">
                  <c:v>2581</c:v>
                </c:pt>
                <c:pt idx="241">
                  <c:v>2582</c:v>
                </c:pt>
                <c:pt idx="242">
                  <c:v>2583</c:v>
                </c:pt>
                <c:pt idx="243">
                  <c:v>2584</c:v>
                </c:pt>
                <c:pt idx="244">
                  <c:v>2585</c:v>
                </c:pt>
                <c:pt idx="245">
                  <c:v>2586</c:v>
                </c:pt>
                <c:pt idx="246">
                  <c:v>2587</c:v>
                </c:pt>
                <c:pt idx="247">
                  <c:v>2588</c:v>
                </c:pt>
                <c:pt idx="248">
                  <c:v>2589</c:v>
                </c:pt>
                <c:pt idx="249">
                  <c:v>2590</c:v>
                </c:pt>
                <c:pt idx="250">
                  <c:v>2591</c:v>
                </c:pt>
                <c:pt idx="251">
                  <c:v>2592</c:v>
                </c:pt>
                <c:pt idx="252">
                  <c:v>2593</c:v>
                </c:pt>
                <c:pt idx="253">
                  <c:v>2594</c:v>
                </c:pt>
                <c:pt idx="254">
                  <c:v>2595</c:v>
                </c:pt>
                <c:pt idx="255">
                  <c:v>2596</c:v>
                </c:pt>
                <c:pt idx="256">
                  <c:v>2597</c:v>
                </c:pt>
                <c:pt idx="257">
                  <c:v>2598</c:v>
                </c:pt>
              </c:numCache>
            </c:numRef>
          </c:xVal>
          <c:yVal>
            <c:numRef>
              <c:f>Graph!$D$2033:$D$2288</c:f>
              <c:numCache>
                <c:formatCode>General</c:formatCode>
                <c:ptCount val="25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5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3-4C98-8FDF-0F4A87C52EC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Graph!$A$2032:$A$2289</c:f>
              <c:numCache>
                <c:formatCode>General</c:formatCode>
                <c:ptCount val="258"/>
                <c:pt idx="0">
                  <c:v>2341</c:v>
                </c:pt>
                <c:pt idx="1">
                  <c:v>2342</c:v>
                </c:pt>
                <c:pt idx="2">
                  <c:v>2343</c:v>
                </c:pt>
                <c:pt idx="3">
                  <c:v>2344</c:v>
                </c:pt>
                <c:pt idx="4">
                  <c:v>2345</c:v>
                </c:pt>
                <c:pt idx="5">
                  <c:v>2346</c:v>
                </c:pt>
                <c:pt idx="6">
                  <c:v>2347</c:v>
                </c:pt>
                <c:pt idx="7">
                  <c:v>2348</c:v>
                </c:pt>
                <c:pt idx="8">
                  <c:v>2349</c:v>
                </c:pt>
                <c:pt idx="9">
                  <c:v>2350</c:v>
                </c:pt>
                <c:pt idx="10">
                  <c:v>2351</c:v>
                </c:pt>
                <c:pt idx="11">
                  <c:v>2352</c:v>
                </c:pt>
                <c:pt idx="12">
                  <c:v>2353</c:v>
                </c:pt>
                <c:pt idx="13">
                  <c:v>2354</c:v>
                </c:pt>
                <c:pt idx="14">
                  <c:v>2355</c:v>
                </c:pt>
                <c:pt idx="15">
                  <c:v>2356</c:v>
                </c:pt>
                <c:pt idx="16">
                  <c:v>2357</c:v>
                </c:pt>
                <c:pt idx="17">
                  <c:v>2358</c:v>
                </c:pt>
                <c:pt idx="18">
                  <c:v>2359</c:v>
                </c:pt>
                <c:pt idx="19">
                  <c:v>2360</c:v>
                </c:pt>
                <c:pt idx="20">
                  <c:v>2361</c:v>
                </c:pt>
                <c:pt idx="21">
                  <c:v>2362</c:v>
                </c:pt>
                <c:pt idx="22">
                  <c:v>2363</c:v>
                </c:pt>
                <c:pt idx="23">
                  <c:v>2364</c:v>
                </c:pt>
                <c:pt idx="24">
                  <c:v>2365</c:v>
                </c:pt>
                <c:pt idx="25">
                  <c:v>2366</c:v>
                </c:pt>
                <c:pt idx="26">
                  <c:v>2367</c:v>
                </c:pt>
                <c:pt idx="27">
                  <c:v>2368</c:v>
                </c:pt>
                <c:pt idx="28">
                  <c:v>2369</c:v>
                </c:pt>
                <c:pt idx="29">
                  <c:v>2370</c:v>
                </c:pt>
                <c:pt idx="30">
                  <c:v>2371</c:v>
                </c:pt>
                <c:pt idx="31">
                  <c:v>2372</c:v>
                </c:pt>
                <c:pt idx="32">
                  <c:v>2373</c:v>
                </c:pt>
                <c:pt idx="33">
                  <c:v>2374</c:v>
                </c:pt>
                <c:pt idx="34">
                  <c:v>2375</c:v>
                </c:pt>
                <c:pt idx="35">
                  <c:v>2376</c:v>
                </c:pt>
                <c:pt idx="36">
                  <c:v>2377</c:v>
                </c:pt>
                <c:pt idx="37">
                  <c:v>2378</c:v>
                </c:pt>
                <c:pt idx="38">
                  <c:v>2379</c:v>
                </c:pt>
                <c:pt idx="39">
                  <c:v>2380</c:v>
                </c:pt>
                <c:pt idx="40">
                  <c:v>2381</c:v>
                </c:pt>
                <c:pt idx="41">
                  <c:v>2382</c:v>
                </c:pt>
                <c:pt idx="42">
                  <c:v>2383</c:v>
                </c:pt>
                <c:pt idx="43">
                  <c:v>2384</c:v>
                </c:pt>
                <c:pt idx="44">
                  <c:v>2385</c:v>
                </c:pt>
                <c:pt idx="45">
                  <c:v>2386</c:v>
                </c:pt>
                <c:pt idx="46">
                  <c:v>2387</c:v>
                </c:pt>
                <c:pt idx="47">
                  <c:v>2388</c:v>
                </c:pt>
                <c:pt idx="48">
                  <c:v>2389</c:v>
                </c:pt>
                <c:pt idx="49">
                  <c:v>2390</c:v>
                </c:pt>
                <c:pt idx="50">
                  <c:v>2391</c:v>
                </c:pt>
                <c:pt idx="51">
                  <c:v>2392</c:v>
                </c:pt>
                <c:pt idx="52">
                  <c:v>2393</c:v>
                </c:pt>
                <c:pt idx="53">
                  <c:v>2394</c:v>
                </c:pt>
                <c:pt idx="54">
                  <c:v>2395</c:v>
                </c:pt>
                <c:pt idx="55">
                  <c:v>2396</c:v>
                </c:pt>
                <c:pt idx="56">
                  <c:v>2397</c:v>
                </c:pt>
                <c:pt idx="57">
                  <c:v>2398</c:v>
                </c:pt>
                <c:pt idx="58">
                  <c:v>2399</c:v>
                </c:pt>
                <c:pt idx="59">
                  <c:v>2400</c:v>
                </c:pt>
                <c:pt idx="60">
                  <c:v>2401</c:v>
                </c:pt>
                <c:pt idx="61">
                  <c:v>2402</c:v>
                </c:pt>
                <c:pt idx="62">
                  <c:v>2403</c:v>
                </c:pt>
                <c:pt idx="63">
                  <c:v>2404</c:v>
                </c:pt>
                <c:pt idx="64">
                  <c:v>2405</c:v>
                </c:pt>
                <c:pt idx="65">
                  <c:v>2406</c:v>
                </c:pt>
                <c:pt idx="66">
                  <c:v>2407</c:v>
                </c:pt>
                <c:pt idx="67">
                  <c:v>2408</c:v>
                </c:pt>
                <c:pt idx="68">
                  <c:v>2409</c:v>
                </c:pt>
                <c:pt idx="69">
                  <c:v>2410</c:v>
                </c:pt>
                <c:pt idx="70">
                  <c:v>2411</c:v>
                </c:pt>
                <c:pt idx="71">
                  <c:v>2412</c:v>
                </c:pt>
                <c:pt idx="72">
                  <c:v>2413</c:v>
                </c:pt>
                <c:pt idx="73">
                  <c:v>2414</c:v>
                </c:pt>
                <c:pt idx="74">
                  <c:v>2415</c:v>
                </c:pt>
                <c:pt idx="75">
                  <c:v>2416</c:v>
                </c:pt>
                <c:pt idx="76">
                  <c:v>2417</c:v>
                </c:pt>
                <c:pt idx="77">
                  <c:v>2418</c:v>
                </c:pt>
                <c:pt idx="78">
                  <c:v>2419</c:v>
                </c:pt>
                <c:pt idx="79">
                  <c:v>2420</c:v>
                </c:pt>
                <c:pt idx="80">
                  <c:v>2421</c:v>
                </c:pt>
                <c:pt idx="81">
                  <c:v>2422</c:v>
                </c:pt>
                <c:pt idx="82">
                  <c:v>2423</c:v>
                </c:pt>
                <c:pt idx="83">
                  <c:v>2424</c:v>
                </c:pt>
                <c:pt idx="84">
                  <c:v>2425</c:v>
                </c:pt>
                <c:pt idx="85">
                  <c:v>2426</c:v>
                </c:pt>
                <c:pt idx="86">
                  <c:v>2427</c:v>
                </c:pt>
                <c:pt idx="87">
                  <c:v>2428</c:v>
                </c:pt>
                <c:pt idx="88">
                  <c:v>2429</c:v>
                </c:pt>
                <c:pt idx="89">
                  <c:v>2430</c:v>
                </c:pt>
                <c:pt idx="90">
                  <c:v>2431</c:v>
                </c:pt>
                <c:pt idx="91">
                  <c:v>2432</c:v>
                </c:pt>
                <c:pt idx="92">
                  <c:v>2433</c:v>
                </c:pt>
                <c:pt idx="93">
                  <c:v>2434</c:v>
                </c:pt>
                <c:pt idx="94">
                  <c:v>2435</c:v>
                </c:pt>
                <c:pt idx="95">
                  <c:v>2436</c:v>
                </c:pt>
                <c:pt idx="96">
                  <c:v>2437</c:v>
                </c:pt>
                <c:pt idx="97">
                  <c:v>2438</c:v>
                </c:pt>
                <c:pt idx="98">
                  <c:v>2439</c:v>
                </c:pt>
                <c:pt idx="99">
                  <c:v>2440</c:v>
                </c:pt>
                <c:pt idx="100">
                  <c:v>2441</c:v>
                </c:pt>
                <c:pt idx="101">
                  <c:v>2442</c:v>
                </c:pt>
                <c:pt idx="102">
                  <c:v>2443</c:v>
                </c:pt>
                <c:pt idx="103">
                  <c:v>2444</c:v>
                </c:pt>
                <c:pt idx="104">
                  <c:v>2445</c:v>
                </c:pt>
                <c:pt idx="105">
                  <c:v>2446</c:v>
                </c:pt>
                <c:pt idx="106">
                  <c:v>2447</c:v>
                </c:pt>
                <c:pt idx="107">
                  <c:v>2448</c:v>
                </c:pt>
                <c:pt idx="108">
                  <c:v>2449</c:v>
                </c:pt>
                <c:pt idx="109">
                  <c:v>2450</c:v>
                </c:pt>
                <c:pt idx="110">
                  <c:v>2451</c:v>
                </c:pt>
                <c:pt idx="111">
                  <c:v>2452</c:v>
                </c:pt>
                <c:pt idx="112">
                  <c:v>2453</c:v>
                </c:pt>
                <c:pt idx="113">
                  <c:v>2454</c:v>
                </c:pt>
                <c:pt idx="114">
                  <c:v>2455</c:v>
                </c:pt>
                <c:pt idx="115">
                  <c:v>2456</c:v>
                </c:pt>
                <c:pt idx="116">
                  <c:v>2457</c:v>
                </c:pt>
                <c:pt idx="117">
                  <c:v>2458</c:v>
                </c:pt>
                <c:pt idx="118">
                  <c:v>2459</c:v>
                </c:pt>
                <c:pt idx="119">
                  <c:v>2460</c:v>
                </c:pt>
                <c:pt idx="120">
                  <c:v>2461</c:v>
                </c:pt>
                <c:pt idx="121">
                  <c:v>2462</c:v>
                </c:pt>
                <c:pt idx="122">
                  <c:v>2463</c:v>
                </c:pt>
                <c:pt idx="123">
                  <c:v>2464</c:v>
                </c:pt>
                <c:pt idx="124">
                  <c:v>2465</c:v>
                </c:pt>
                <c:pt idx="125">
                  <c:v>2466</c:v>
                </c:pt>
                <c:pt idx="126">
                  <c:v>2467</c:v>
                </c:pt>
                <c:pt idx="127">
                  <c:v>2468</c:v>
                </c:pt>
                <c:pt idx="128">
                  <c:v>2469</c:v>
                </c:pt>
                <c:pt idx="129">
                  <c:v>2470</c:v>
                </c:pt>
                <c:pt idx="130">
                  <c:v>2471</c:v>
                </c:pt>
                <c:pt idx="131">
                  <c:v>2472</c:v>
                </c:pt>
                <c:pt idx="132">
                  <c:v>2473</c:v>
                </c:pt>
                <c:pt idx="133">
                  <c:v>2474</c:v>
                </c:pt>
                <c:pt idx="134">
                  <c:v>2475</c:v>
                </c:pt>
                <c:pt idx="135">
                  <c:v>2476</c:v>
                </c:pt>
                <c:pt idx="136">
                  <c:v>2477</c:v>
                </c:pt>
                <c:pt idx="137">
                  <c:v>2478</c:v>
                </c:pt>
                <c:pt idx="138">
                  <c:v>2479</c:v>
                </c:pt>
                <c:pt idx="139">
                  <c:v>2480</c:v>
                </c:pt>
                <c:pt idx="140">
                  <c:v>2481</c:v>
                </c:pt>
                <c:pt idx="141">
                  <c:v>2482</c:v>
                </c:pt>
                <c:pt idx="142">
                  <c:v>2483</c:v>
                </c:pt>
                <c:pt idx="143">
                  <c:v>2484</c:v>
                </c:pt>
                <c:pt idx="144">
                  <c:v>2485</c:v>
                </c:pt>
                <c:pt idx="145">
                  <c:v>2486</c:v>
                </c:pt>
                <c:pt idx="146">
                  <c:v>2487</c:v>
                </c:pt>
                <c:pt idx="147">
                  <c:v>2488</c:v>
                </c:pt>
                <c:pt idx="148">
                  <c:v>2489</c:v>
                </c:pt>
                <c:pt idx="149">
                  <c:v>2490</c:v>
                </c:pt>
                <c:pt idx="150">
                  <c:v>2491</c:v>
                </c:pt>
                <c:pt idx="151">
                  <c:v>2492</c:v>
                </c:pt>
                <c:pt idx="152">
                  <c:v>2493</c:v>
                </c:pt>
                <c:pt idx="153">
                  <c:v>2494</c:v>
                </c:pt>
                <c:pt idx="154">
                  <c:v>2495</c:v>
                </c:pt>
                <c:pt idx="155">
                  <c:v>2496</c:v>
                </c:pt>
                <c:pt idx="156">
                  <c:v>2497</c:v>
                </c:pt>
                <c:pt idx="157">
                  <c:v>2498</c:v>
                </c:pt>
                <c:pt idx="158">
                  <c:v>2499</c:v>
                </c:pt>
                <c:pt idx="159">
                  <c:v>2500</c:v>
                </c:pt>
                <c:pt idx="160">
                  <c:v>2501</c:v>
                </c:pt>
                <c:pt idx="161">
                  <c:v>2502</c:v>
                </c:pt>
                <c:pt idx="162">
                  <c:v>2503</c:v>
                </c:pt>
                <c:pt idx="163">
                  <c:v>2504</c:v>
                </c:pt>
                <c:pt idx="164">
                  <c:v>2505</c:v>
                </c:pt>
                <c:pt idx="165">
                  <c:v>2506</c:v>
                </c:pt>
                <c:pt idx="166">
                  <c:v>2507</c:v>
                </c:pt>
                <c:pt idx="167">
                  <c:v>2508</c:v>
                </c:pt>
                <c:pt idx="168">
                  <c:v>2509</c:v>
                </c:pt>
                <c:pt idx="169">
                  <c:v>2510</c:v>
                </c:pt>
                <c:pt idx="170">
                  <c:v>2511</c:v>
                </c:pt>
                <c:pt idx="171">
                  <c:v>2512</c:v>
                </c:pt>
                <c:pt idx="172">
                  <c:v>2513</c:v>
                </c:pt>
                <c:pt idx="173">
                  <c:v>2514</c:v>
                </c:pt>
                <c:pt idx="174">
                  <c:v>2515</c:v>
                </c:pt>
                <c:pt idx="175">
                  <c:v>2516</c:v>
                </c:pt>
                <c:pt idx="176">
                  <c:v>2517</c:v>
                </c:pt>
                <c:pt idx="177">
                  <c:v>2518</c:v>
                </c:pt>
                <c:pt idx="178">
                  <c:v>2519</c:v>
                </c:pt>
                <c:pt idx="179">
                  <c:v>2520</c:v>
                </c:pt>
                <c:pt idx="180">
                  <c:v>2521</c:v>
                </c:pt>
                <c:pt idx="181">
                  <c:v>2522</c:v>
                </c:pt>
                <c:pt idx="182">
                  <c:v>2523</c:v>
                </c:pt>
                <c:pt idx="183">
                  <c:v>2524</c:v>
                </c:pt>
                <c:pt idx="184">
                  <c:v>2525</c:v>
                </c:pt>
                <c:pt idx="185">
                  <c:v>2526</c:v>
                </c:pt>
                <c:pt idx="186">
                  <c:v>2527</c:v>
                </c:pt>
                <c:pt idx="187">
                  <c:v>2528</c:v>
                </c:pt>
                <c:pt idx="188">
                  <c:v>2529</c:v>
                </c:pt>
                <c:pt idx="189">
                  <c:v>2530</c:v>
                </c:pt>
                <c:pt idx="190">
                  <c:v>2531</c:v>
                </c:pt>
                <c:pt idx="191">
                  <c:v>2532</c:v>
                </c:pt>
                <c:pt idx="192">
                  <c:v>2533</c:v>
                </c:pt>
                <c:pt idx="193">
                  <c:v>2534</c:v>
                </c:pt>
                <c:pt idx="194">
                  <c:v>2535</c:v>
                </c:pt>
                <c:pt idx="195">
                  <c:v>2536</c:v>
                </c:pt>
                <c:pt idx="196">
                  <c:v>2537</c:v>
                </c:pt>
                <c:pt idx="197">
                  <c:v>2538</c:v>
                </c:pt>
                <c:pt idx="198">
                  <c:v>2539</c:v>
                </c:pt>
                <c:pt idx="199">
                  <c:v>2540</c:v>
                </c:pt>
                <c:pt idx="200">
                  <c:v>2541</c:v>
                </c:pt>
                <c:pt idx="201">
                  <c:v>2542</c:v>
                </c:pt>
                <c:pt idx="202">
                  <c:v>2543</c:v>
                </c:pt>
                <c:pt idx="203">
                  <c:v>2544</c:v>
                </c:pt>
                <c:pt idx="204">
                  <c:v>2545</c:v>
                </c:pt>
                <c:pt idx="205">
                  <c:v>2546</c:v>
                </c:pt>
                <c:pt idx="206">
                  <c:v>2547</c:v>
                </c:pt>
                <c:pt idx="207">
                  <c:v>2548</c:v>
                </c:pt>
                <c:pt idx="208">
                  <c:v>2549</c:v>
                </c:pt>
                <c:pt idx="209">
                  <c:v>2550</c:v>
                </c:pt>
                <c:pt idx="210">
                  <c:v>2551</c:v>
                </c:pt>
                <c:pt idx="211">
                  <c:v>2552</c:v>
                </c:pt>
                <c:pt idx="212">
                  <c:v>2553</c:v>
                </c:pt>
                <c:pt idx="213">
                  <c:v>2554</c:v>
                </c:pt>
                <c:pt idx="214">
                  <c:v>2555</c:v>
                </c:pt>
                <c:pt idx="215">
                  <c:v>2556</c:v>
                </c:pt>
                <c:pt idx="216">
                  <c:v>2557</c:v>
                </c:pt>
                <c:pt idx="217">
                  <c:v>2558</c:v>
                </c:pt>
                <c:pt idx="218">
                  <c:v>2559</c:v>
                </c:pt>
                <c:pt idx="219">
                  <c:v>2560</c:v>
                </c:pt>
                <c:pt idx="220">
                  <c:v>2561</c:v>
                </c:pt>
                <c:pt idx="221">
                  <c:v>2562</c:v>
                </c:pt>
                <c:pt idx="222">
                  <c:v>2563</c:v>
                </c:pt>
                <c:pt idx="223">
                  <c:v>2564</c:v>
                </c:pt>
                <c:pt idx="224">
                  <c:v>2565</c:v>
                </c:pt>
                <c:pt idx="225">
                  <c:v>2566</c:v>
                </c:pt>
                <c:pt idx="226">
                  <c:v>2567</c:v>
                </c:pt>
                <c:pt idx="227">
                  <c:v>2568</c:v>
                </c:pt>
                <c:pt idx="228">
                  <c:v>2569</c:v>
                </c:pt>
                <c:pt idx="229">
                  <c:v>2570</c:v>
                </c:pt>
                <c:pt idx="230">
                  <c:v>2571</c:v>
                </c:pt>
                <c:pt idx="231">
                  <c:v>2572</c:v>
                </c:pt>
                <c:pt idx="232">
                  <c:v>2573</c:v>
                </c:pt>
                <c:pt idx="233">
                  <c:v>2574</c:v>
                </c:pt>
                <c:pt idx="234">
                  <c:v>2575</c:v>
                </c:pt>
                <c:pt idx="235">
                  <c:v>2576</c:v>
                </c:pt>
                <c:pt idx="236">
                  <c:v>2577</c:v>
                </c:pt>
                <c:pt idx="237">
                  <c:v>2578</c:v>
                </c:pt>
                <c:pt idx="238">
                  <c:v>2579</c:v>
                </c:pt>
                <c:pt idx="239">
                  <c:v>2580</c:v>
                </c:pt>
                <c:pt idx="240">
                  <c:v>2581</c:v>
                </c:pt>
                <c:pt idx="241">
                  <c:v>2582</c:v>
                </c:pt>
                <c:pt idx="242">
                  <c:v>2583</c:v>
                </c:pt>
                <c:pt idx="243">
                  <c:v>2584</c:v>
                </c:pt>
                <c:pt idx="244">
                  <c:v>2585</c:v>
                </c:pt>
                <c:pt idx="245">
                  <c:v>2586</c:v>
                </c:pt>
                <c:pt idx="246">
                  <c:v>2587</c:v>
                </c:pt>
                <c:pt idx="247">
                  <c:v>2588</c:v>
                </c:pt>
                <c:pt idx="248">
                  <c:v>2589</c:v>
                </c:pt>
                <c:pt idx="249">
                  <c:v>2590</c:v>
                </c:pt>
                <c:pt idx="250">
                  <c:v>2591</c:v>
                </c:pt>
                <c:pt idx="251">
                  <c:v>2592</c:v>
                </c:pt>
                <c:pt idx="252">
                  <c:v>2593</c:v>
                </c:pt>
                <c:pt idx="253">
                  <c:v>2594</c:v>
                </c:pt>
                <c:pt idx="254">
                  <c:v>2595</c:v>
                </c:pt>
                <c:pt idx="255">
                  <c:v>2596</c:v>
                </c:pt>
                <c:pt idx="256">
                  <c:v>2597</c:v>
                </c:pt>
                <c:pt idx="257">
                  <c:v>2598</c:v>
                </c:pt>
              </c:numCache>
            </c:numRef>
          </c:xVal>
          <c:yVal>
            <c:numRef>
              <c:f>Graph!$B$2033:$B$2288</c:f>
              <c:numCache>
                <c:formatCode>General</c:formatCode>
                <c:ptCount val="256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3-4C98-8FDF-0F4A87C52EC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Graph!$A$2032:$A$2289</c:f>
              <c:numCache>
                <c:formatCode>General</c:formatCode>
                <c:ptCount val="258"/>
                <c:pt idx="0">
                  <c:v>2341</c:v>
                </c:pt>
                <c:pt idx="1">
                  <c:v>2342</c:v>
                </c:pt>
                <c:pt idx="2">
                  <c:v>2343</c:v>
                </c:pt>
                <c:pt idx="3">
                  <c:v>2344</c:v>
                </c:pt>
                <c:pt idx="4">
                  <c:v>2345</c:v>
                </c:pt>
                <c:pt idx="5">
                  <c:v>2346</c:v>
                </c:pt>
                <c:pt idx="6">
                  <c:v>2347</c:v>
                </c:pt>
                <c:pt idx="7">
                  <c:v>2348</c:v>
                </c:pt>
                <c:pt idx="8">
                  <c:v>2349</c:v>
                </c:pt>
                <c:pt idx="9">
                  <c:v>2350</c:v>
                </c:pt>
                <c:pt idx="10">
                  <c:v>2351</c:v>
                </c:pt>
                <c:pt idx="11">
                  <c:v>2352</c:v>
                </c:pt>
                <c:pt idx="12">
                  <c:v>2353</c:v>
                </c:pt>
                <c:pt idx="13">
                  <c:v>2354</c:v>
                </c:pt>
                <c:pt idx="14">
                  <c:v>2355</c:v>
                </c:pt>
                <c:pt idx="15">
                  <c:v>2356</c:v>
                </c:pt>
                <c:pt idx="16">
                  <c:v>2357</c:v>
                </c:pt>
                <c:pt idx="17">
                  <c:v>2358</c:v>
                </c:pt>
                <c:pt idx="18">
                  <c:v>2359</c:v>
                </c:pt>
                <c:pt idx="19">
                  <c:v>2360</c:v>
                </c:pt>
                <c:pt idx="20">
                  <c:v>2361</c:v>
                </c:pt>
                <c:pt idx="21">
                  <c:v>2362</c:v>
                </c:pt>
                <c:pt idx="22">
                  <c:v>2363</c:v>
                </c:pt>
                <c:pt idx="23">
                  <c:v>2364</c:v>
                </c:pt>
                <c:pt idx="24">
                  <c:v>2365</c:v>
                </c:pt>
                <c:pt idx="25">
                  <c:v>2366</c:v>
                </c:pt>
                <c:pt idx="26">
                  <c:v>2367</c:v>
                </c:pt>
                <c:pt idx="27">
                  <c:v>2368</c:v>
                </c:pt>
                <c:pt idx="28">
                  <c:v>2369</c:v>
                </c:pt>
                <c:pt idx="29">
                  <c:v>2370</c:v>
                </c:pt>
                <c:pt idx="30">
                  <c:v>2371</c:v>
                </c:pt>
                <c:pt idx="31">
                  <c:v>2372</c:v>
                </c:pt>
                <c:pt idx="32">
                  <c:v>2373</c:v>
                </c:pt>
                <c:pt idx="33">
                  <c:v>2374</c:v>
                </c:pt>
                <c:pt idx="34">
                  <c:v>2375</c:v>
                </c:pt>
                <c:pt idx="35">
                  <c:v>2376</c:v>
                </c:pt>
                <c:pt idx="36">
                  <c:v>2377</c:v>
                </c:pt>
                <c:pt idx="37">
                  <c:v>2378</c:v>
                </c:pt>
                <c:pt idx="38">
                  <c:v>2379</c:v>
                </c:pt>
                <c:pt idx="39">
                  <c:v>2380</c:v>
                </c:pt>
                <c:pt idx="40">
                  <c:v>2381</c:v>
                </c:pt>
                <c:pt idx="41">
                  <c:v>2382</c:v>
                </c:pt>
                <c:pt idx="42">
                  <c:v>2383</c:v>
                </c:pt>
                <c:pt idx="43">
                  <c:v>2384</c:v>
                </c:pt>
                <c:pt idx="44">
                  <c:v>2385</c:v>
                </c:pt>
                <c:pt idx="45">
                  <c:v>2386</c:v>
                </c:pt>
                <c:pt idx="46">
                  <c:v>2387</c:v>
                </c:pt>
                <c:pt idx="47">
                  <c:v>2388</c:v>
                </c:pt>
                <c:pt idx="48">
                  <c:v>2389</c:v>
                </c:pt>
                <c:pt idx="49">
                  <c:v>2390</c:v>
                </c:pt>
                <c:pt idx="50">
                  <c:v>2391</c:v>
                </c:pt>
                <c:pt idx="51">
                  <c:v>2392</c:v>
                </c:pt>
                <c:pt idx="52">
                  <c:v>2393</c:v>
                </c:pt>
                <c:pt idx="53">
                  <c:v>2394</c:v>
                </c:pt>
                <c:pt idx="54">
                  <c:v>2395</c:v>
                </c:pt>
                <c:pt idx="55">
                  <c:v>2396</c:v>
                </c:pt>
                <c:pt idx="56">
                  <c:v>2397</c:v>
                </c:pt>
                <c:pt idx="57">
                  <c:v>2398</c:v>
                </c:pt>
                <c:pt idx="58">
                  <c:v>2399</c:v>
                </c:pt>
                <c:pt idx="59">
                  <c:v>2400</c:v>
                </c:pt>
                <c:pt idx="60">
                  <c:v>2401</c:v>
                </c:pt>
                <c:pt idx="61">
                  <c:v>2402</c:v>
                </c:pt>
                <c:pt idx="62">
                  <c:v>2403</c:v>
                </c:pt>
                <c:pt idx="63">
                  <c:v>2404</c:v>
                </c:pt>
                <c:pt idx="64">
                  <c:v>2405</c:v>
                </c:pt>
                <c:pt idx="65">
                  <c:v>2406</c:v>
                </c:pt>
                <c:pt idx="66">
                  <c:v>2407</c:v>
                </c:pt>
                <c:pt idx="67">
                  <c:v>2408</c:v>
                </c:pt>
                <c:pt idx="68">
                  <c:v>2409</c:v>
                </c:pt>
                <c:pt idx="69">
                  <c:v>2410</c:v>
                </c:pt>
                <c:pt idx="70">
                  <c:v>2411</c:v>
                </c:pt>
                <c:pt idx="71">
                  <c:v>2412</c:v>
                </c:pt>
                <c:pt idx="72">
                  <c:v>2413</c:v>
                </c:pt>
                <c:pt idx="73">
                  <c:v>2414</c:v>
                </c:pt>
                <c:pt idx="74">
                  <c:v>2415</c:v>
                </c:pt>
                <c:pt idx="75">
                  <c:v>2416</c:v>
                </c:pt>
                <c:pt idx="76">
                  <c:v>2417</c:v>
                </c:pt>
                <c:pt idx="77">
                  <c:v>2418</c:v>
                </c:pt>
                <c:pt idx="78">
                  <c:v>2419</c:v>
                </c:pt>
                <c:pt idx="79">
                  <c:v>2420</c:v>
                </c:pt>
                <c:pt idx="80">
                  <c:v>2421</c:v>
                </c:pt>
                <c:pt idx="81">
                  <c:v>2422</c:v>
                </c:pt>
                <c:pt idx="82">
                  <c:v>2423</c:v>
                </c:pt>
                <c:pt idx="83">
                  <c:v>2424</c:v>
                </c:pt>
                <c:pt idx="84">
                  <c:v>2425</c:v>
                </c:pt>
                <c:pt idx="85">
                  <c:v>2426</c:v>
                </c:pt>
                <c:pt idx="86">
                  <c:v>2427</c:v>
                </c:pt>
                <c:pt idx="87">
                  <c:v>2428</c:v>
                </c:pt>
                <c:pt idx="88">
                  <c:v>2429</c:v>
                </c:pt>
                <c:pt idx="89">
                  <c:v>2430</c:v>
                </c:pt>
                <c:pt idx="90">
                  <c:v>2431</c:v>
                </c:pt>
                <c:pt idx="91">
                  <c:v>2432</c:v>
                </c:pt>
                <c:pt idx="92">
                  <c:v>2433</c:v>
                </c:pt>
                <c:pt idx="93">
                  <c:v>2434</c:v>
                </c:pt>
                <c:pt idx="94">
                  <c:v>2435</c:v>
                </c:pt>
                <c:pt idx="95">
                  <c:v>2436</c:v>
                </c:pt>
                <c:pt idx="96">
                  <c:v>2437</c:v>
                </c:pt>
                <c:pt idx="97">
                  <c:v>2438</c:v>
                </c:pt>
                <c:pt idx="98">
                  <c:v>2439</c:v>
                </c:pt>
                <c:pt idx="99">
                  <c:v>2440</c:v>
                </c:pt>
                <c:pt idx="100">
                  <c:v>2441</c:v>
                </c:pt>
                <c:pt idx="101">
                  <c:v>2442</c:v>
                </c:pt>
                <c:pt idx="102">
                  <c:v>2443</c:v>
                </c:pt>
                <c:pt idx="103">
                  <c:v>2444</c:v>
                </c:pt>
                <c:pt idx="104">
                  <c:v>2445</c:v>
                </c:pt>
                <c:pt idx="105">
                  <c:v>2446</c:v>
                </c:pt>
                <c:pt idx="106">
                  <c:v>2447</c:v>
                </c:pt>
                <c:pt idx="107">
                  <c:v>2448</c:v>
                </c:pt>
                <c:pt idx="108">
                  <c:v>2449</c:v>
                </c:pt>
                <c:pt idx="109">
                  <c:v>2450</c:v>
                </c:pt>
                <c:pt idx="110">
                  <c:v>2451</c:v>
                </c:pt>
                <c:pt idx="111">
                  <c:v>2452</c:v>
                </c:pt>
                <c:pt idx="112">
                  <c:v>2453</c:v>
                </c:pt>
                <c:pt idx="113">
                  <c:v>2454</c:v>
                </c:pt>
                <c:pt idx="114">
                  <c:v>2455</c:v>
                </c:pt>
                <c:pt idx="115">
                  <c:v>2456</c:v>
                </c:pt>
                <c:pt idx="116">
                  <c:v>2457</c:v>
                </c:pt>
                <c:pt idx="117">
                  <c:v>2458</c:v>
                </c:pt>
                <c:pt idx="118">
                  <c:v>2459</c:v>
                </c:pt>
                <c:pt idx="119">
                  <c:v>2460</c:v>
                </c:pt>
                <c:pt idx="120">
                  <c:v>2461</c:v>
                </c:pt>
                <c:pt idx="121">
                  <c:v>2462</c:v>
                </c:pt>
                <c:pt idx="122">
                  <c:v>2463</c:v>
                </c:pt>
                <c:pt idx="123">
                  <c:v>2464</c:v>
                </c:pt>
                <c:pt idx="124">
                  <c:v>2465</c:v>
                </c:pt>
                <c:pt idx="125">
                  <c:v>2466</c:v>
                </c:pt>
                <c:pt idx="126">
                  <c:v>2467</c:v>
                </c:pt>
                <c:pt idx="127">
                  <c:v>2468</c:v>
                </c:pt>
                <c:pt idx="128">
                  <c:v>2469</c:v>
                </c:pt>
                <c:pt idx="129">
                  <c:v>2470</c:v>
                </c:pt>
                <c:pt idx="130">
                  <c:v>2471</c:v>
                </c:pt>
                <c:pt idx="131">
                  <c:v>2472</c:v>
                </c:pt>
                <c:pt idx="132">
                  <c:v>2473</c:v>
                </c:pt>
                <c:pt idx="133">
                  <c:v>2474</c:v>
                </c:pt>
                <c:pt idx="134">
                  <c:v>2475</c:v>
                </c:pt>
                <c:pt idx="135">
                  <c:v>2476</c:v>
                </c:pt>
                <c:pt idx="136">
                  <c:v>2477</c:v>
                </c:pt>
                <c:pt idx="137">
                  <c:v>2478</c:v>
                </c:pt>
                <c:pt idx="138">
                  <c:v>2479</c:v>
                </c:pt>
                <c:pt idx="139">
                  <c:v>2480</c:v>
                </c:pt>
                <c:pt idx="140">
                  <c:v>2481</c:v>
                </c:pt>
                <c:pt idx="141">
                  <c:v>2482</c:v>
                </c:pt>
                <c:pt idx="142">
                  <c:v>2483</c:v>
                </c:pt>
                <c:pt idx="143">
                  <c:v>2484</c:v>
                </c:pt>
                <c:pt idx="144">
                  <c:v>2485</c:v>
                </c:pt>
                <c:pt idx="145">
                  <c:v>2486</c:v>
                </c:pt>
                <c:pt idx="146">
                  <c:v>2487</c:v>
                </c:pt>
                <c:pt idx="147">
                  <c:v>2488</c:v>
                </c:pt>
                <c:pt idx="148">
                  <c:v>2489</c:v>
                </c:pt>
                <c:pt idx="149">
                  <c:v>2490</c:v>
                </c:pt>
                <c:pt idx="150">
                  <c:v>2491</c:v>
                </c:pt>
                <c:pt idx="151">
                  <c:v>2492</c:v>
                </c:pt>
                <c:pt idx="152">
                  <c:v>2493</c:v>
                </c:pt>
                <c:pt idx="153">
                  <c:v>2494</c:v>
                </c:pt>
                <c:pt idx="154">
                  <c:v>2495</c:v>
                </c:pt>
                <c:pt idx="155">
                  <c:v>2496</c:v>
                </c:pt>
                <c:pt idx="156">
                  <c:v>2497</c:v>
                </c:pt>
                <c:pt idx="157">
                  <c:v>2498</c:v>
                </c:pt>
                <c:pt idx="158">
                  <c:v>2499</c:v>
                </c:pt>
                <c:pt idx="159">
                  <c:v>2500</c:v>
                </c:pt>
                <c:pt idx="160">
                  <c:v>2501</c:v>
                </c:pt>
                <c:pt idx="161">
                  <c:v>2502</c:v>
                </c:pt>
                <c:pt idx="162">
                  <c:v>2503</c:v>
                </c:pt>
                <c:pt idx="163">
                  <c:v>2504</c:v>
                </c:pt>
                <c:pt idx="164">
                  <c:v>2505</c:v>
                </c:pt>
                <c:pt idx="165">
                  <c:v>2506</c:v>
                </c:pt>
                <c:pt idx="166">
                  <c:v>2507</c:v>
                </c:pt>
                <c:pt idx="167">
                  <c:v>2508</c:v>
                </c:pt>
                <c:pt idx="168">
                  <c:v>2509</c:v>
                </c:pt>
                <c:pt idx="169">
                  <c:v>2510</c:v>
                </c:pt>
                <c:pt idx="170">
                  <c:v>2511</c:v>
                </c:pt>
                <c:pt idx="171">
                  <c:v>2512</c:v>
                </c:pt>
                <c:pt idx="172">
                  <c:v>2513</c:v>
                </c:pt>
                <c:pt idx="173">
                  <c:v>2514</c:v>
                </c:pt>
                <c:pt idx="174">
                  <c:v>2515</c:v>
                </c:pt>
                <c:pt idx="175">
                  <c:v>2516</c:v>
                </c:pt>
                <c:pt idx="176">
                  <c:v>2517</c:v>
                </c:pt>
                <c:pt idx="177">
                  <c:v>2518</c:v>
                </c:pt>
                <c:pt idx="178">
                  <c:v>2519</c:v>
                </c:pt>
                <c:pt idx="179">
                  <c:v>2520</c:v>
                </c:pt>
                <c:pt idx="180">
                  <c:v>2521</c:v>
                </c:pt>
                <c:pt idx="181">
                  <c:v>2522</c:v>
                </c:pt>
                <c:pt idx="182">
                  <c:v>2523</c:v>
                </c:pt>
                <c:pt idx="183">
                  <c:v>2524</c:v>
                </c:pt>
                <c:pt idx="184">
                  <c:v>2525</c:v>
                </c:pt>
                <c:pt idx="185">
                  <c:v>2526</c:v>
                </c:pt>
                <c:pt idx="186">
                  <c:v>2527</c:v>
                </c:pt>
                <c:pt idx="187">
                  <c:v>2528</c:v>
                </c:pt>
                <c:pt idx="188">
                  <c:v>2529</c:v>
                </c:pt>
                <c:pt idx="189">
                  <c:v>2530</c:v>
                </c:pt>
                <c:pt idx="190">
                  <c:v>2531</c:v>
                </c:pt>
                <c:pt idx="191">
                  <c:v>2532</c:v>
                </c:pt>
                <c:pt idx="192">
                  <c:v>2533</c:v>
                </c:pt>
                <c:pt idx="193">
                  <c:v>2534</c:v>
                </c:pt>
                <c:pt idx="194">
                  <c:v>2535</c:v>
                </c:pt>
                <c:pt idx="195">
                  <c:v>2536</c:v>
                </c:pt>
                <c:pt idx="196">
                  <c:v>2537</c:v>
                </c:pt>
                <c:pt idx="197">
                  <c:v>2538</c:v>
                </c:pt>
                <c:pt idx="198">
                  <c:v>2539</c:v>
                </c:pt>
                <c:pt idx="199">
                  <c:v>2540</c:v>
                </c:pt>
                <c:pt idx="200">
                  <c:v>2541</c:v>
                </c:pt>
                <c:pt idx="201">
                  <c:v>2542</c:v>
                </c:pt>
                <c:pt idx="202">
                  <c:v>2543</c:v>
                </c:pt>
                <c:pt idx="203">
                  <c:v>2544</c:v>
                </c:pt>
                <c:pt idx="204">
                  <c:v>2545</c:v>
                </c:pt>
                <c:pt idx="205">
                  <c:v>2546</c:v>
                </c:pt>
                <c:pt idx="206">
                  <c:v>2547</c:v>
                </c:pt>
                <c:pt idx="207">
                  <c:v>2548</c:v>
                </c:pt>
                <c:pt idx="208">
                  <c:v>2549</c:v>
                </c:pt>
                <c:pt idx="209">
                  <c:v>2550</c:v>
                </c:pt>
                <c:pt idx="210">
                  <c:v>2551</c:v>
                </c:pt>
                <c:pt idx="211">
                  <c:v>2552</c:v>
                </c:pt>
                <c:pt idx="212">
                  <c:v>2553</c:v>
                </c:pt>
                <c:pt idx="213">
                  <c:v>2554</c:v>
                </c:pt>
                <c:pt idx="214">
                  <c:v>2555</c:v>
                </c:pt>
                <c:pt idx="215">
                  <c:v>2556</c:v>
                </c:pt>
                <c:pt idx="216">
                  <c:v>2557</c:v>
                </c:pt>
                <c:pt idx="217">
                  <c:v>2558</c:v>
                </c:pt>
                <c:pt idx="218">
                  <c:v>2559</c:v>
                </c:pt>
                <c:pt idx="219">
                  <c:v>2560</c:v>
                </c:pt>
                <c:pt idx="220">
                  <c:v>2561</c:v>
                </c:pt>
                <c:pt idx="221">
                  <c:v>2562</c:v>
                </c:pt>
                <c:pt idx="222">
                  <c:v>2563</c:v>
                </c:pt>
                <c:pt idx="223">
                  <c:v>2564</c:v>
                </c:pt>
                <c:pt idx="224">
                  <c:v>2565</c:v>
                </c:pt>
                <c:pt idx="225">
                  <c:v>2566</c:v>
                </c:pt>
                <c:pt idx="226">
                  <c:v>2567</c:v>
                </c:pt>
                <c:pt idx="227">
                  <c:v>2568</c:v>
                </c:pt>
                <c:pt idx="228">
                  <c:v>2569</c:v>
                </c:pt>
                <c:pt idx="229">
                  <c:v>2570</c:v>
                </c:pt>
                <c:pt idx="230">
                  <c:v>2571</c:v>
                </c:pt>
                <c:pt idx="231">
                  <c:v>2572</c:v>
                </c:pt>
                <c:pt idx="232">
                  <c:v>2573</c:v>
                </c:pt>
                <c:pt idx="233">
                  <c:v>2574</c:v>
                </c:pt>
                <c:pt idx="234">
                  <c:v>2575</c:v>
                </c:pt>
                <c:pt idx="235">
                  <c:v>2576</c:v>
                </c:pt>
                <c:pt idx="236">
                  <c:v>2577</c:v>
                </c:pt>
                <c:pt idx="237">
                  <c:v>2578</c:v>
                </c:pt>
                <c:pt idx="238">
                  <c:v>2579</c:v>
                </c:pt>
                <c:pt idx="239">
                  <c:v>2580</c:v>
                </c:pt>
                <c:pt idx="240">
                  <c:v>2581</c:v>
                </c:pt>
                <c:pt idx="241">
                  <c:v>2582</c:v>
                </c:pt>
                <c:pt idx="242">
                  <c:v>2583</c:v>
                </c:pt>
                <c:pt idx="243">
                  <c:v>2584</c:v>
                </c:pt>
                <c:pt idx="244">
                  <c:v>2585</c:v>
                </c:pt>
                <c:pt idx="245">
                  <c:v>2586</c:v>
                </c:pt>
                <c:pt idx="246">
                  <c:v>2587</c:v>
                </c:pt>
                <c:pt idx="247">
                  <c:v>2588</c:v>
                </c:pt>
                <c:pt idx="248">
                  <c:v>2589</c:v>
                </c:pt>
                <c:pt idx="249">
                  <c:v>2590</c:v>
                </c:pt>
                <c:pt idx="250">
                  <c:v>2591</c:v>
                </c:pt>
                <c:pt idx="251">
                  <c:v>2592</c:v>
                </c:pt>
                <c:pt idx="252">
                  <c:v>2593</c:v>
                </c:pt>
                <c:pt idx="253">
                  <c:v>2594</c:v>
                </c:pt>
                <c:pt idx="254">
                  <c:v>2595</c:v>
                </c:pt>
                <c:pt idx="255">
                  <c:v>2596</c:v>
                </c:pt>
                <c:pt idx="256">
                  <c:v>2597</c:v>
                </c:pt>
                <c:pt idx="257">
                  <c:v>2598</c:v>
                </c:pt>
              </c:numCache>
            </c:numRef>
          </c:xVal>
          <c:yVal>
            <c:numRef>
              <c:f>Graph!$C$2033:$C$2288</c:f>
              <c:numCache>
                <c:formatCode>General</c:formatCode>
                <c:ptCount val="25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3-4C98-8FDF-0F4A87C52EC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Graph!$A$2032:$A$2289</c:f>
              <c:numCache>
                <c:formatCode>General</c:formatCode>
                <c:ptCount val="258"/>
                <c:pt idx="0">
                  <c:v>2341</c:v>
                </c:pt>
                <c:pt idx="1">
                  <c:v>2342</c:v>
                </c:pt>
                <c:pt idx="2">
                  <c:v>2343</c:v>
                </c:pt>
                <c:pt idx="3">
                  <c:v>2344</c:v>
                </c:pt>
                <c:pt idx="4">
                  <c:v>2345</c:v>
                </c:pt>
                <c:pt idx="5">
                  <c:v>2346</c:v>
                </c:pt>
                <c:pt idx="6">
                  <c:v>2347</c:v>
                </c:pt>
                <c:pt idx="7">
                  <c:v>2348</c:v>
                </c:pt>
                <c:pt idx="8">
                  <c:v>2349</c:v>
                </c:pt>
                <c:pt idx="9">
                  <c:v>2350</c:v>
                </c:pt>
                <c:pt idx="10">
                  <c:v>2351</c:v>
                </c:pt>
                <c:pt idx="11">
                  <c:v>2352</c:v>
                </c:pt>
                <c:pt idx="12">
                  <c:v>2353</c:v>
                </c:pt>
                <c:pt idx="13">
                  <c:v>2354</c:v>
                </c:pt>
                <c:pt idx="14">
                  <c:v>2355</c:v>
                </c:pt>
                <c:pt idx="15">
                  <c:v>2356</c:v>
                </c:pt>
                <c:pt idx="16">
                  <c:v>2357</c:v>
                </c:pt>
                <c:pt idx="17">
                  <c:v>2358</c:v>
                </c:pt>
                <c:pt idx="18">
                  <c:v>2359</c:v>
                </c:pt>
                <c:pt idx="19">
                  <c:v>2360</c:v>
                </c:pt>
                <c:pt idx="20">
                  <c:v>2361</c:v>
                </c:pt>
                <c:pt idx="21">
                  <c:v>2362</c:v>
                </c:pt>
                <c:pt idx="22">
                  <c:v>2363</c:v>
                </c:pt>
                <c:pt idx="23">
                  <c:v>2364</c:v>
                </c:pt>
                <c:pt idx="24">
                  <c:v>2365</c:v>
                </c:pt>
                <c:pt idx="25">
                  <c:v>2366</c:v>
                </c:pt>
                <c:pt idx="26">
                  <c:v>2367</c:v>
                </c:pt>
                <c:pt idx="27">
                  <c:v>2368</c:v>
                </c:pt>
                <c:pt idx="28">
                  <c:v>2369</c:v>
                </c:pt>
                <c:pt idx="29">
                  <c:v>2370</c:v>
                </c:pt>
                <c:pt idx="30">
                  <c:v>2371</c:v>
                </c:pt>
                <c:pt idx="31">
                  <c:v>2372</c:v>
                </c:pt>
                <c:pt idx="32">
                  <c:v>2373</c:v>
                </c:pt>
                <c:pt idx="33">
                  <c:v>2374</c:v>
                </c:pt>
                <c:pt idx="34">
                  <c:v>2375</c:v>
                </c:pt>
                <c:pt idx="35">
                  <c:v>2376</c:v>
                </c:pt>
                <c:pt idx="36">
                  <c:v>2377</c:v>
                </c:pt>
                <c:pt idx="37">
                  <c:v>2378</c:v>
                </c:pt>
                <c:pt idx="38">
                  <c:v>2379</c:v>
                </c:pt>
                <c:pt idx="39">
                  <c:v>2380</c:v>
                </c:pt>
                <c:pt idx="40">
                  <c:v>2381</c:v>
                </c:pt>
                <c:pt idx="41">
                  <c:v>2382</c:v>
                </c:pt>
                <c:pt idx="42">
                  <c:v>2383</c:v>
                </c:pt>
                <c:pt idx="43">
                  <c:v>2384</c:v>
                </c:pt>
                <c:pt idx="44">
                  <c:v>2385</c:v>
                </c:pt>
                <c:pt idx="45">
                  <c:v>2386</c:v>
                </c:pt>
                <c:pt idx="46">
                  <c:v>2387</c:v>
                </c:pt>
                <c:pt idx="47">
                  <c:v>2388</c:v>
                </c:pt>
                <c:pt idx="48">
                  <c:v>2389</c:v>
                </c:pt>
                <c:pt idx="49">
                  <c:v>2390</c:v>
                </c:pt>
                <c:pt idx="50">
                  <c:v>2391</c:v>
                </c:pt>
                <c:pt idx="51">
                  <c:v>2392</c:v>
                </c:pt>
                <c:pt idx="52">
                  <c:v>2393</c:v>
                </c:pt>
                <c:pt idx="53">
                  <c:v>2394</c:v>
                </c:pt>
                <c:pt idx="54">
                  <c:v>2395</c:v>
                </c:pt>
                <c:pt idx="55">
                  <c:v>2396</c:v>
                </c:pt>
                <c:pt idx="56">
                  <c:v>2397</c:v>
                </c:pt>
                <c:pt idx="57">
                  <c:v>2398</c:v>
                </c:pt>
                <c:pt idx="58">
                  <c:v>2399</c:v>
                </c:pt>
                <c:pt idx="59">
                  <c:v>2400</c:v>
                </c:pt>
                <c:pt idx="60">
                  <c:v>2401</c:v>
                </c:pt>
                <c:pt idx="61">
                  <c:v>2402</c:v>
                </c:pt>
                <c:pt idx="62">
                  <c:v>2403</c:v>
                </c:pt>
                <c:pt idx="63">
                  <c:v>2404</c:v>
                </c:pt>
                <c:pt idx="64">
                  <c:v>2405</c:v>
                </c:pt>
                <c:pt idx="65">
                  <c:v>2406</c:v>
                </c:pt>
                <c:pt idx="66">
                  <c:v>2407</c:v>
                </c:pt>
                <c:pt idx="67">
                  <c:v>2408</c:v>
                </c:pt>
                <c:pt idx="68">
                  <c:v>2409</c:v>
                </c:pt>
                <c:pt idx="69">
                  <c:v>2410</c:v>
                </c:pt>
                <c:pt idx="70">
                  <c:v>2411</c:v>
                </c:pt>
                <c:pt idx="71">
                  <c:v>2412</c:v>
                </c:pt>
                <c:pt idx="72">
                  <c:v>2413</c:v>
                </c:pt>
                <c:pt idx="73">
                  <c:v>2414</c:v>
                </c:pt>
                <c:pt idx="74">
                  <c:v>2415</c:v>
                </c:pt>
                <c:pt idx="75">
                  <c:v>2416</c:v>
                </c:pt>
                <c:pt idx="76">
                  <c:v>2417</c:v>
                </c:pt>
                <c:pt idx="77">
                  <c:v>2418</c:v>
                </c:pt>
                <c:pt idx="78">
                  <c:v>2419</c:v>
                </c:pt>
                <c:pt idx="79">
                  <c:v>2420</c:v>
                </c:pt>
                <c:pt idx="80">
                  <c:v>2421</c:v>
                </c:pt>
                <c:pt idx="81">
                  <c:v>2422</c:v>
                </c:pt>
                <c:pt idx="82">
                  <c:v>2423</c:v>
                </c:pt>
                <c:pt idx="83">
                  <c:v>2424</c:v>
                </c:pt>
                <c:pt idx="84">
                  <c:v>2425</c:v>
                </c:pt>
                <c:pt idx="85">
                  <c:v>2426</c:v>
                </c:pt>
                <c:pt idx="86">
                  <c:v>2427</c:v>
                </c:pt>
                <c:pt idx="87">
                  <c:v>2428</c:v>
                </c:pt>
                <c:pt idx="88">
                  <c:v>2429</c:v>
                </c:pt>
                <c:pt idx="89">
                  <c:v>2430</c:v>
                </c:pt>
                <c:pt idx="90">
                  <c:v>2431</c:v>
                </c:pt>
                <c:pt idx="91">
                  <c:v>2432</c:v>
                </c:pt>
                <c:pt idx="92">
                  <c:v>2433</c:v>
                </c:pt>
                <c:pt idx="93">
                  <c:v>2434</c:v>
                </c:pt>
                <c:pt idx="94">
                  <c:v>2435</c:v>
                </c:pt>
                <c:pt idx="95">
                  <c:v>2436</c:v>
                </c:pt>
                <c:pt idx="96">
                  <c:v>2437</c:v>
                </c:pt>
                <c:pt idx="97">
                  <c:v>2438</c:v>
                </c:pt>
                <c:pt idx="98">
                  <c:v>2439</c:v>
                </c:pt>
                <c:pt idx="99">
                  <c:v>2440</c:v>
                </c:pt>
                <c:pt idx="100">
                  <c:v>2441</c:v>
                </c:pt>
                <c:pt idx="101">
                  <c:v>2442</c:v>
                </c:pt>
                <c:pt idx="102">
                  <c:v>2443</c:v>
                </c:pt>
                <c:pt idx="103">
                  <c:v>2444</c:v>
                </c:pt>
                <c:pt idx="104">
                  <c:v>2445</c:v>
                </c:pt>
                <c:pt idx="105">
                  <c:v>2446</c:v>
                </c:pt>
                <c:pt idx="106">
                  <c:v>2447</c:v>
                </c:pt>
                <c:pt idx="107">
                  <c:v>2448</c:v>
                </c:pt>
                <c:pt idx="108">
                  <c:v>2449</c:v>
                </c:pt>
                <c:pt idx="109">
                  <c:v>2450</c:v>
                </c:pt>
                <c:pt idx="110">
                  <c:v>2451</c:v>
                </c:pt>
                <c:pt idx="111">
                  <c:v>2452</c:v>
                </c:pt>
                <c:pt idx="112">
                  <c:v>2453</c:v>
                </c:pt>
                <c:pt idx="113">
                  <c:v>2454</c:v>
                </c:pt>
                <c:pt idx="114">
                  <c:v>2455</c:v>
                </c:pt>
                <c:pt idx="115">
                  <c:v>2456</c:v>
                </c:pt>
                <c:pt idx="116">
                  <c:v>2457</c:v>
                </c:pt>
                <c:pt idx="117">
                  <c:v>2458</c:v>
                </c:pt>
                <c:pt idx="118">
                  <c:v>2459</c:v>
                </c:pt>
                <c:pt idx="119">
                  <c:v>2460</c:v>
                </c:pt>
                <c:pt idx="120">
                  <c:v>2461</c:v>
                </c:pt>
                <c:pt idx="121">
                  <c:v>2462</c:v>
                </c:pt>
                <c:pt idx="122">
                  <c:v>2463</c:v>
                </c:pt>
                <c:pt idx="123">
                  <c:v>2464</c:v>
                </c:pt>
                <c:pt idx="124">
                  <c:v>2465</c:v>
                </c:pt>
                <c:pt idx="125">
                  <c:v>2466</c:v>
                </c:pt>
                <c:pt idx="126">
                  <c:v>2467</c:v>
                </c:pt>
                <c:pt idx="127">
                  <c:v>2468</c:v>
                </c:pt>
                <c:pt idx="128">
                  <c:v>2469</c:v>
                </c:pt>
                <c:pt idx="129">
                  <c:v>2470</c:v>
                </c:pt>
                <c:pt idx="130">
                  <c:v>2471</c:v>
                </c:pt>
                <c:pt idx="131">
                  <c:v>2472</c:v>
                </c:pt>
                <c:pt idx="132">
                  <c:v>2473</c:v>
                </c:pt>
                <c:pt idx="133">
                  <c:v>2474</c:v>
                </c:pt>
                <c:pt idx="134">
                  <c:v>2475</c:v>
                </c:pt>
                <c:pt idx="135">
                  <c:v>2476</c:v>
                </c:pt>
                <c:pt idx="136">
                  <c:v>2477</c:v>
                </c:pt>
                <c:pt idx="137">
                  <c:v>2478</c:v>
                </c:pt>
                <c:pt idx="138">
                  <c:v>2479</c:v>
                </c:pt>
                <c:pt idx="139">
                  <c:v>2480</c:v>
                </c:pt>
                <c:pt idx="140">
                  <c:v>2481</c:v>
                </c:pt>
                <c:pt idx="141">
                  <c:v>2482</c:v>
                </c:pt>
                <c:pt idx="142">
                  <c:v>2483</c:v>
                </c:pt>
                <c:pt idx="143">
                  <c:v>2484</c:v>
                </c:pt>
                <c:pt idx="144">
                  <c:v>2485</c:v>
                </c:pt>
                <c:pt idx="145">
                  <c:v>2486</c:v>
                </c:pt>
                <c:pt idx="146">
                  <c:v>2487</c:v>
                </c:pt>
                <c:pt idx="147">
                  <c:v>2488</c:v>
                </c:pt>
                <c:pt idx="148">
                  <c:v>2489</c:v>
                </c:pt>
                <c:pt idx="149">
                  <c:v>2490</c:v>
                </c:pt>
                <c:pt idx="150">
                  <c:v>2491</c:v>
                </c:pt>
                <c:pt idx="151">
                  <c:v>2492</c:v>
                </c:pt>
                <c:pt idx="152">
                  <c:v>2493</c:v>
                </c:pt>
                <c:pt idx="153">
                  <c:v>2494</c:v>
                </c:pt>
                <c:pt idx="154">
                  <c:v>2495</c:v>
                </c:pt>
                <c:pt idx="155">
                  <c:v>2496</c:v>
                </c:pt>
                <c:pt idx="156">
                  <c:v>2497</c:v>
                </c:pt>
                <c:pt idx="157">
                  <c:v>2498</c:v>
                </c:pt>
                <c:pt idx="158">
                  <c:v>2499</c:v>
                </c:pt>
                <c:pt idx="159">
                  <c:v>2500</c:v>
                </c:pt>
                <c:pt idx="160">
                  <c:v>2501</c:v>
                </c:pt>
                <c:pt idx="161">
                  <c:v>2502</c:v>
                </c:pt>
                <c:pt idx="162">
                  <c:v>2503</c:v>
                </c:pt>
                <c:pt idx="163">
                  <c:v>2504</c:v>
                </c:pt>
                <c:pt idx="164">
                  <c:v>2505</c:v>
                </c:pt>
                <c:pt idx="165">
                  <c:v>2506</c:v>
                </c:pt>
                <c:pt idx="166">
                  <c:v>2507</c:v>
                </c:pt>
                <c:pt idx="167">
                  <c:v>2508</c:v>
                </c:pt>
                <c:pt idx="168">
                  <c:v>2509</c:v>
                </c:pt>
                <c:pt idx="169">
                  <c:v>2510</c:v>
                </c:pt>
                <c:pt idx="170">
                  <c:v>2511</c:v>
                </c:pt>
                <c:pt idx="171">
                  <c:v>2512</c:v>
                </c:pt>
                <c:pt idx="172">
                  <c:v>2513</c:v>
                </c:pt>
                <c:pt idx="173">
                  <c:v>2514</c:v>
                </c:pt>
                <c:pt idx="174">
                  <c:v>2515</c:v>
                </c:pt>
                <c:pt idx="175">
                  <c:v>2516</c:v>
                </c:pt>
                <c:pt idx="176">
                  <c:v>2517</c:v>
                </c:pt>
                <c:pt idx="177">
                  <c:v>2518</c:v>
                </c:pt>
                <c:pt idx="178">
                  <c:v>2519</c:v>
                </c:pt>
                <c:pt idx="179">
                  <c:v>2520</c:v>
                </c:pt>
                <c:pt idx="180">
                  <c:v>2521</c:v>
                </c:pt>
                <c:pt idx="181">
                  <c:v>2522</c:v>
                </c:pt>
                <c:pt idx="182">
                  <c:v>2523</c:v>
                </c:pt>
                <c:pt idx="183">
                  <c:v>2524</c:v>
                </c:pt>
                <c:pt idx="184">
                  <c:v>2525</c:v>
                </c:pt>
                <c:pt idx="185">
                  <c:v>2526</c:v>
                </c:pt>
                <c:pt idx="186">
                  <c:v>2527</c:v>
                </c:pt>
                <c:pt idx="187">
                  <c:v>2528</c:v>
                </c:pt>
                <c:pt idx="188">
                  <c:v>2529</c:v>
                </c:pt>
                <c:pt idx="189">
                  <c:v>2530</c:v>
                </c:pt>
                <c:pt idx="190">
                  <c:v>2531</c:v>
                </c:pt>
                <c:pt idx="191">
                  <c:v>2532</c:v>
                </c:pt>
                <c:pt idx="192">
                  <c:v>2533</c:v>
                </c:pt>
                <c:pt idx="193">
                  <c:v>2534</c:v>
                </c:pt>
                <c:pt idx="194">
                  <c:v>2535</c:v>
                </c:pt>
                <c:pt idx="195">
                  <c:v>2536</c:v>
                </c:pt>
                <c:pt idx="196">
                  <c:v>2537</c:v>
                </c:pt>
                <c:pt idx="197">
                  <c:v>2538</c:v>
                </c:pt>
                <c:pt idx="198">
                  <c:v>2539</c:v>
                </c:pt>
                <c:pt idx="199">
                  <c:v>2540</c:v>
                </c:pt>
                <c:pt idx="200">
                  <c:v>2541</c:v>
                </c:pt>
                <c:pt idx="201">
                  <c:v>2542</c:v>
                </c:pt>
                <c:pt idx="202">
                  <c:v>2543</c:v>
                </c:pt>
                <c:pt idx="203">
                  <c:v>2544</c:v>
                </c:pt>
                <c:pt idx="204">
                  <c:v>2545</c:v>
                </c:pt>
                <c:pt idx="205">
                  <c:v>2546</c:v>
                </c:pt>
                <c:pt idx="206">
                  <c:v>2547</c:v>
                </c:pt>
                <c:pt idx="207">
                  <c:v>2548</c:v>
                </c:pt>
                <c:pt idx="208">
                  <c:v>2549</c:v>
                </c:pt>
                <c:pt idx="209">
                  <c:v>2550</c:v>
                </c:pt>
                <c:pt idx="210">
                  <c:v>2551</c:v>
                </c:pt>
                <c:pt idx="211">
                  <c:v>2552</c:v>
                </c:pt>
                <c:pt idx="212">
                  <c:v>2553</c:v>
                </c:pt>
                <c:pt idx="213">
                  <c:v>2554</c:v>
                </c:pt>
                <c:pt idx="214">
                  <c:v>2555</c:v>
                </c:pt>
                <c:pt idx="215">
                  <c:v>2556</c:v>
                </c:pt>
                <c:pt idx="216">
                  <c:v>2557</c:v>
                </c:pt>
                <c:pt idx="217">
                  <c:v>2558</c:v>
                </c:pt>
                <c:pt idx="218">
                  <c:v>2559</c:v>
                </c:pt>
                <c:pt idx="219">
                  <c:v>2560</c:v>
                </c:pt>
                <c:pt idx="220">
                  <c:v>2561</c:v>
                </c:pt>
                <c:pt idx="221">
                  <c:v>2562</c:v>
                </c:pt>
                <c:pt idx="222">
                  <c:v>2563</c:v>
                </c:pt>
                <c:pt idx="223">
                  <c:v>2564</c:v>
                </c:pt>
                <c:pt idx="224">
                  <c:v>2565</c:v>
                </c:pt>
                <c:pt idx="225">
                  <c:v>2566</c:v>
                </c:pt>
                <c:pt idx="226">
                  <c:v>2567</c:v>
                </c:pt>
                <c:pt idx="227">
                  <c:v>2568</c:v>
                </c:pt>
                <c:pt idx="228">
                  <c:v>2569</c:v>
                </c:pt>
                <c:pt idx="229">
                  <c:v>2570</c:v>
                </c:pt>
                <c:pt idx="230">
                  <c:v>2571</c:v>
                </c:pt>
                <c:pt idx="231">
                  <c:v>2572</c:v>
                </c:pt>
                <c:pt idx="232">
                  <c:v>2573</c:v>
                </c:pt>
                <c:pt idx="233">
                  <c:v>2574</c:v>
                </c:pt>
                <c:pt idx="234">
                  <c:v>2575</c:v>
                </c:pt>
                <c:pt idx="235">
                  <c:v>2576</c:v>
                </c:pt>
                <c:pt idx="236">
                  <c:v>2577</c:v>
                </c:pt>
                <c:pt idx="237">
                  <c:v>2578</c:v>
                </c:pt>
                <c:pt idx="238">
                  <c:v>2579</c:v>
                </c:pt>
                <c:pt idx="239">
                  <c:v>2580</c:v>
                </c:pt>
                <c:pt idx="240">
                  <c:v>2581</c:v>
                </c:pt>
                <c:pt idx="241">
                  <c:v>2582</c:v>
                </c:pt>
                <c:pt idx="242">
                  <c:v>2583</c:v>
                </c:pt>
                <c:pt idx="243">
                  <c:v>2584</c:v>
                </c:pt>
                <c:pt idx="244">
                  <c:v>2585</c:v>
                </c:pt>
                <c:pt idx="245">
                  <c:v>2586</c:v>
                </c:pt>
                <c:pt idx="246">
                  <c:v>2587</c:v>
                </c:pt>
                <c:pt idx="247">
                  <c:v>2588</c:v>
                </c:pt>
                <c:pt idx="248">
                  <c:v>2589</c:v>
                </c:pt>
                <c:pt idx="249">
                  <c:v>2590</c:v>
                </c:pt>
                <c:pt idx="250">
                  <c:v>2591</c:v>
                </c:pt>
                <c:pt idx="251">
                  <c:v>2592</c:v>
                </c:pt>
                <c:pt idx="252">
                  <c:v>2593</c:v>
                </c:pt>
                <c:pt idx="253">
                  <c:v>2594</c:v>
                </c:pt>
                <c:pt idx="254">
                  <c:v>2595</c:v>
                </c:pt>
                <c:pt idx="255">
                  <c:v>2596</c:v>
                </c:pt>
                <c:pt idx="256">
                  <c:v>2597</c:v>
                </c:pt>
                <c:pt idx="257">
                  <c:v>2598</c:v>
                </c:pt>
              </c:numCache>
            </c:numRef>
          </c:xVal>
          <c:yVal>
            <c:numRef>
              <c:f>Graph!$E$2033:$E$2288</c:f>
              <c:numCache>
                <c:formatCode>General</c:formatCode>
                <c:ptCount val="256"/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3-4C98-8FDF-0F4A87C52EC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Graph!$A$2032:$A$2289</c:f>
              <c:numCache>
                <c:formatCode>General</c:formatCode>
                <c:ptCount val="258"/>
                <c:pt idx="0">
                  <c:v>2341</c:v>
                </c:pt>
                <c:pt idx="1">
                  <c:v>2342</c:v>
                </c:pt>
                <c:pt idx="2">
                  <c:v>2343</c:v>
                </c:pt>
                <c:pt idx="3">
                  <c:v>2344</c:v>
                </c:pt>
                <c:pt idx="4">
                  <c:v>2345</c:v>
                </c:pt>
                <c:pt idx="5">
                  <c:v>2346</c:v>
                </c:pt>
                <c:pt idx="6">
                  <c:v>2347</c:v>
                </c:pt>
                <c:pt idx="7">
                  <c:v>2348</c:v>
                </c:pt>
                <c:pt idx="8">
                  <c:v>2349</c:v>
                </c:pt>
                <c:pt idx="9">
                  <c:v>2350</c:v>
                </c:pt>
                <c:pt idx="10">
                  <c:v>2351</c:v>
                </c:pt>
                <c:pt idx="11">
                  <c:v>2352</c:v>
                </c:pt>
                <c:pt idx="12">
                  <c:v>2353</c:v>
                </c:pt>
                <c:pt idx="13">
                  <c:v>2354</c:v>
                </c:pt>
                <c:pt idx="14">
                  <c:v>2355</c:v>
                </c:pt>
                <c:pt idx="15">
                  <c:v>2356</c:v>
                </c:pt>
                <c:pt idx="16">
                  <c:v>2357</c:v>
                </c:pt>
                <c:pt idx="17">
                  <c:v>2358</c:v>
                </c:pt>
                <c:pt idx="18">
                  <c:v>2359</c:v>
                </c:pt>
                <c:pt idx="19">
                  <c:v>2360</c:v>
                </c:pt>
                <c:pt idx="20">
                  <c:v>2361</c:v>
                </c:pt>
                <c:pt idx="21">
                  <c:v>2362</c:v>
                </c:pt>
                <c:pt idx="22">
                  <c:v>2363</c:v>
                </c:pt>
                <c:pt idx="23">
                  <c:v>2364</c:v>
                </c:pt>
                <c:pt idx="24">
                  <c:v>2365</c:v>
                </c:pt>
                <c:pt idx="25">
                  <c:v>2366</c:v>
                </c:pt>
                <c:pt idx="26">
                  <c:v>2367</c:v>
                </c:pt>
                <c:pt idx="27">
                  <c:v>2368</c:v>
                </c:pt>
                <c:pt idx="28">
                  <c:v>2369</c:v>
                </c:pt>
                <c:pt idx="29">
                  <c:v>2370</c:v>
                </c:pt>
                <c:pt idx="30">
                  <c:v>2371</c:v>
                </c:pt>
                <c:pt idx="31">
                  <c:v>2372</c:v>
                </c:pt>
                <c:pt idx="32">
                  <c:v>2373</c:v>
                </c:pt>
                <c:pt idx="33">
                  <c:v>2374</c:v>
                </c:pt>
                <c:pt idx="34">
                  <c:v>2375</c:v>
                </c:pt>
                <c:pt idx="35">
                  <c:v>2376</c:v>
                </c:pt>
                <c:pt idx="36">
                  <c:v>2377</c:v>
                </c:pt>
                <c:pt idx="37">
                  <c:v>2378</c:v>
                </c:pt>
                <c:pt idx="38">
                  <c:v>2379</c:v>
                </c:pt>
                <c:pt idx="39">
                  <c:v>2380</c:v>
                </c:pt>
                <c:pt idx="40">
                  <c:v>2381</c:v>
                </c:pt>
                <c:pt idx="41">
                  <c:v>2382</c:v>
                </c:pt>
                <c:pt idx="42">
                  <c:v>2383</c:v>
                </c:pt>
                <c:pt idx="43">
                  <c:v>2384</c:v>
                </c:pt>
                <c:pt idx="44">
                  <c:v>2385</c:v>
                </c:pt>
                <c:pt idx="45">
                  <c:v>2386</c:v>
                </c:pt>
                <c:pt idx="46">
                  <c:v>2387</c:v>
                </c:pt>
                <c:pt idx="47">
                  <c:v>2388</c:v>
                </c:pt>
                <c:pt idx="48">
                  <c:v>2389</c:v>
                </c:pt>
                <c:pt idx="49">
                  <c:v>2390</c:v>
                </c:pt>
                <c:pt idx="50">
                  <c:v>2391</c:v>
                </c:pt>
                <c:pt idx="51">
                  <c:v>2392</c:v>
                </c:pt>
                <c:pt idx="52">
                  <c:v>2393</c:v>
                </c:pt>
                <c:pt idx="53">
                  <c:v>2394</c:v>
                </c:pt>
                <c:pt idx="54">
                  <c:v>2395</c:v>
                </c:pt>
                <c:pt idx="55">
                  <c:v>2396</c:v>
                </c:pt>
                <c:pt idx="56">
                  <c:v>2397</c:v>
                </c:pt>
                <c:pt idx="57">
                  <c:v>2398</c:v>
                </c:pt>
                <c:pt idx="58">
                  <c:v>2399</c:v>
                </c:pt>
                <c:pt idx="59">
                  <c:v>2400</c:v>
                </c:pt>
                <c:pt idx="60">
                  <c:v>2401</c:v>
                </c:pt>
                <c:pt idx="61">
                  <c:v>2402</c:v>
                </c:pt>
                <c:pt idx="62">
                  <c:v>2403</c:v>
                </c:pt>
                <c:pt idx="63">
                  <c:v>2404</c:v>
                </c:pt>
                <c:pt idx="64">
                  <c:v>2405</c:v>
                </c:pt>
                <c:pt idx="65">
                  <c:v>2406</c:v>
                </c:pt>
                <c:pt idx="66">
                  <c:v>2407</c:v>
                </c:pt>
                <c:pt idx="67">
                  <c:v>2408</c:v>
                </c:pt>
                <c:pt idx="68">
                  <c:v>2409</c:v>
                </c:pt>
                <c:pt idx="69">
                  <c:v>2410</c:v>
                </c:pt>
                <c:pt idx="70">
                  <c:v>2411</c:v>
                </c:pt>
                <c:pt idx="71">
                  <c:v>2412</c:v>
                </c:pt>
                <c:pt idx="72">
                  <c:v>2413</c:v>
                </c:pt>
                <c:pt idx="73">
                  <c:v>2414</c:v>
                </c:pt>
                <c:pt idx="74">
                  <c:v>2415</c:v>
                </c:pt>
                <c:pt idx="75">
                  <c:v>2416</c:v>
                </c:pt>
                <c:pt idx="76">
                  <c:v>2417</c:v>
                </c:pt>
                <c:pt idx="77">
                  <c:v>2418</c:v>
                </c:pt>
                <c:pt idx="78">
                  <c:v>2419</c:v>
                </c:pt>
                <c:pt idx="79">
                  <c:v>2420</c:v>
                </c:pt>
                <c:pt idx="80">
                  <c:v>2421</c:v>
                </c:pt>
                <c:pt idx="81">
                  <c:v>2422</c:v>
                </c:pt>
                <c:pt idx="82">
                  <c:v>2423</c:v>
                </c:pt>
                <c:pt idx="83">
                  <c:v>2424</c:v>
                </c:pt>
                <c:pt idx="84">
                  <c:v>2425</c:v>
                </c:pt>
                <c:pt idx="85">
                  <c:v>2426</c:v>
                </c:pt>
                <c:pt idx="86">
                  <c:v>2427</c:v>
                </c:pt>
                <c:pt idx="87">
                  <c:v>2428</c:v>
                </c:pt>
                <c:pt idx="88">
                  <c:v>2429</c:v>
                </c:pt>
                <c:pt idx="89">
                  <c:v>2430</c:v>
                </c:pt>
                <c:pt idx="90">
                  <c:v>2431</c:v>
                </c:pt>
                <c:pt idx="91">
                  <c:v>2432</c:v>
                </c:pt>
                <c:pt idx="92">
                  <c:v>2433</c:v>
                </c:pt>
                <c:pt idx="93">
                  <c:v>2434</c:v>
                </c:pt>
                <c:pt idx="94">
                  <c:v>2435</c:v>
                </c:pt>
                <c:pt idx="95">
                  <c:v>2436</c:v>
                </c:pt>
                <c:pt idx="96">
                  <c:v>2437</c:v>
                </c:pt>
                <c:pt idx="97">
                  <c:v>2438</c:v>
                </c:pt>
                <c:pt idx="98">
                  <c:v>2439</c:v>
                </c:pt>
                <c:pt idx="99">
                  <c:v>2440</c:v>
                </c:pt>
                <c:pt idx="100">
                  <c:v>2441</c:v>
                </c:pt>
                <c:pt idx="101">
                  <c:v>2442</c:v>
                </c:pt>
                <c:pt idx="102">
                  <c:v>2443</c:v>
                </c:pt>
                <c:pt idx="103">
                  <c:v>2444</c:v>
                </c:pt>
                <c:pt idx="104">
                  <c:v>2445</c:v>
                </c:pt>
                <c:pt idx="105">
                  <c:v>2446</c:v>
                </c:pt>
                <c:pt idx="106">
                  <c:v>2447</c:v>
                </c:pt>
                <c:pt idx="107">
                  <c:v>2448</c:v>
                </c:pt>
                <c:pt idx="108">
                  <c:v>2449</c:v>
                </c:pt>
                <c:pt idx="109">
                  <c:v>2450</c:v>
                </c:pt>
                <c:pt idx="110">
                  <c:v>2451</c:v>
                </c:pt>
                <c:pt idx="111">
                  <c:v>2452</c:v>
                </c:pt>
                <c:pt idx="112">
                  <c:v>2453</c:v>
                </c:pt>
                <c:pt idx="113">
                  <c:v>2454</c:v>
                </c:pt>
                <c:pt idx="114">
                  <c:v>2455</c:v>
                </c:pt>
                <c:pt idx="115">
                  <c:v>2456</c:v>
                </c:pt>
                <c:pt idx="116">
                  <c:v>2457</c:v>
                </c:pt>
                <c:pt idx="117">
                  <c:v>2458</c:v>
                </c:pt>
                <c:pt idx="118">
                  <c:v>2459</c:v>
                </c:pt>
                <c:pt idx="119">
                  <c:v>2460</c:v>
                </c:pt>
                <c:pt idx="120">
                  <c:v>2461</c:v>
                </c:pt>
                <c:pt idx="121">
                  <c:v>2462</c:v>
                </c:pt>
                <c:pt idx="122">
                  <c:v>2463</c:v>
                </c:pt>
                <c:pt idx="123">
                  <c:v>2464</c:v>
                </c:pt>
                <c:pt idx="124">
                  <c:v>2465</c:v>
                </c:pt>
                <c:pt idx="125">
                  <c:v>2466</c:v>
                </c:pt>
                <c:pt idx="126">
                  <c:v>2467</c:v>
                </c:pt>
                <c:pt idx="127">
                  <c:v>2468</c:v>
                </c:pt>
                <c:pt idx="128">
                  <c:v>2469</c:v>
                </c:pt>
                <c:pt idx="129">
                  <c:v>2470</c:v>
                </c:pt>
                <c:pt idx="130">
                  <c:v>2471</c:v>
                </c:pt>
                <c:pt idx="131">
                  <c:v>2472</c:v>
                </c:pt>
                <c:pt idx="132">
                  <c:v>2473</c:v>
                </c:pt>
                <c:pt idx="133">
                  <c:v>2474</c:v>
                </c:pt>
                <c:pt idx="134">
                  <c:v>2475</c:v>
                </c:pt>
                <c:pt idx="135">
                  <c:v>2476</c:v>
                </c:pt>
                <c:pt idx="136">
                  <c:v>2477</c:v>
                </c:pt>
                <c:pt idx="137">
                  <c:v>2478</c:v>
                </c:pt>
                <c:pt idx="138">
                  <c:v>2479</c:v>
                </c:pt>
                <c:pt idx="139">
                  <c:v>2480</c:v>
                </c:pt>
                <c:pt idx="140">
                  <c:v>2481</c:v>
                </c:pt>
                <c:pt idx="141">
                  <c:v>2482</c:v>
                </c:pt>
                <c:pt idx="142">
                  <c:v>2483</c:v>
                </c:pt>
                <c:pt idx="143">
                  <c:v>2484</c:v>
                </c:pt>
                <c:pt idx="144">
                  <c:v>2485</c:v>
                </c:pt>
                <c:pt idx="145">
                  <c:v>2486</c:v>
                </c:pt>
                <c:pt idx="146">
                  <c:v>2487</c:v>
                </c:pt>
                <c:pt idx="147">
                  <c:v>2488</c:v>
                </c:pt>
                <c:pt idx="148">
                  <c:v>2489</c:v>
                </c:pt>
                <c:pt idx="149">
                  <c:v>2490</c:v>
                </c:pt>
                <c:pt idx="150">
                  <c:v>2491</c:v>
                </c:pt>
                <c:pt idx="151">
                  <c:v>2492</c:v>
                </c:pt>
                <c:pt idx="152">
                  <c:v>2493</c:v>
                </c:pt>
                <c:pt idx="153">
                  <c:v>2494</c:v>
                </c:pt>
                <c:pt idx="154">
                  <c:v>2495</c:v>
                </c:pt>
                <c:pt idx="155">
                  <c:v>2496</c:v>
                </c:pt>
                <c:pt idx="156">
                  <c:v>2497</c:v>
                </c:pt>
                <c:pt idx="157">
                  <c:v>2498</c:v>
                </c:pt>
                <c:pt idx="158">
                  <c:v>2499</c:v>
                </c:pt>
                <c:pt idx="159">
                  <c:v>2500</c:v>
                </c:pt>
                <c:pt idx="160">
                  <c:v>2501</c:v>
                </c:pt>
                <c:pt idx="161">
                  <c:v>2502</c:v>
                </c:pt>
                <c:pt idx="162">
                  <c:v>2503</c:v>
                </c:pt>
                <c:pt idx="163">
                  <c:v>2504</c:v>
                </c:pt>
                <c:pt idx="164">
                  <c:v>2505</c:v>
                </c:pt>
                <c:pt idx="165">
                  <c:v>2506</c:v>
                </c:pt>
                <c:pt idx="166">
                  <c:v>2507</c:v>
                </c:pt>
                <c:pt idx="167">
                  <c:v>2508</c:v>
                </c:pt>
                <c:pt idx="168">
                  <c:v>2509</c:v>
                </c:pt>
                <c:pt idx="169">
                  <c:v>2510</c:v>
                </c:pt>
                <c:pt idx="170">
                  <c:v>2511</c:v>
                </c:pt>
                <c:pt idx="171">
                  <c:v>2512</c:v>
                </c:pt>
                <c:pt idx="172">
                  <c:v>2513</c:v>
                </c:pt>
                <c:pt idx="173">
                  <c:v>2514</c:v>
                </c:pt>
                <c:pt idx="174">
                  <c:v>2515</c:v>
                </c:pt>
                <c:pt idx="175">
                  <c:v>2516</c:v>
                </c:pt>
                <c:pt idx="176">
                  <c:v>2517</c:v>
                </c:pt>
                <c:pt idx="177">
                  <c:v>2518</c:v>
                </c:pt>
                <c:pt idx="178">
                  <c:v>2519</c:v>
                </c:pt>
                <c:pt idx="179">
                  <c:v>2520</c:v>
                </c:pt>
                <c:pt idx="180">
                  <c:v>2521</c:v>
                </c:pt>
                <c:pt idx="181">
                  <c:v>2522</c:v>
                </c:pt>
                <c:pt idx="182">
                  <c:v>2523</c:v>
                </c:pt>
                <c:pt idx="183">
                  <c:v>2524</c:v>
                </c:pt>
                <c:pt idx="184">
                  <c:v>2525</c:v>
                </c:pt>
                <c:pt idx="185">
                  <c:v>2526</c:v>
                </c:pt>
                <c:pt idx="186">
                  <c:v>2527</c:v>
                </c:pt>
                <c:pt idx="187">
                  <c:v>2528</c:v>
                </c:pt>
                <c:pt idx="188">
                  <c:v>2529</c:v>
                </c:pt>
                <c:pt idx="189">
                  <c:v>2530</c:v>
                </c:pt>
                <c:pt idx="190">
                  <c:v>2531</c:v>
                </c:pt>
                <c:pt idx="191">
                  <c:v>2532</c:v>
                </c:pt>
                <c:pt idx="192">
                  <c:v>2533</c:v>
                </c:pt>
                <c:pt idx="193">
                  <c:v>2534</c:v>
                </c:pt>
                <c:pt idx="194">
                  <c:v>2535</c:v>
                </c:pt>
                <c:pt idx="195">
                  <c:v>2536</c:v>
                </c:pt>
                <c:pt idx="196">
                  <c:v>2537</c:v>
                </c:pt>
                <c:pt idx="197">
                  <c:v>2538</c:v>
                </c:pt>
                <c:pt idx="198">
                  <c:v>2539</c:v>
                </c:pt>
                <c:pt idx="199">
                  <c:v>2540</c:v>
                </c:pt>
                <c:pt idx="200">
                  <c:v>2541</c:v>
                </c:pt>
                <c:pt idx="201">
                  <c:v>2542</c:v>
                </c:pt>
                <c:pt idx="202">
                  <c:v>2543</c:v>
                </c:pt>
                <c:pt idx="203">
                  <c:v>2544</c:v>
                </c:pt>
                <c:pt idx="204">
                  <c:v>2545</c:v>
                </c:pt>
                <c:pt idx="205">
                  <c:v>2546</c:v>
                </c:pt>
                <c:pt idx="206">
                  <c:v>2547</c:v>
                </c:pt>
                <c:pt idx="207">
                  <c:v>2548</c:v>
                </c:pt>
                <c:pt idx="208">
                  <c:v>2549</c:v>
                </c:pt>
                <c:pt idx="209">
                  <c:v>2550</c:v>
                </c:pt>
                <c:pt idx="210">
                  <c:v>2551</c:v>
                </c:pt>
                <c:pt idx="211">
                  <c:v>2552</c:v>
                </c:pt>
                <c:pt idx="212">
                  <c:v>2553</c:v>
                </c:pt>
                <c:pt idx="213">
                  <c:v>2554</c:v>
                </c:pt>
                <c:pt idx="214">
                  <c:v>2555</c:v>
                </c:pt>
                <c:pt idx="215">
                  <c:v>2556</c:v>
                </c:pt>
                <c:pt idx="216">
                  <c:v>2557</c:v>
                </c:pt>
                <c:pt idx="217">
                  <c:v>2558</c:v>
                </c:pt>
                <c:pt idx="218">
                  <c:v>2559</c:v>
                </c:pt>
                <c:pt idx="219">
                  <c:v>2560</c:v>
                </c:pt>
                <c:pt idx="220">
                  <c:v>2561</c:v>
                </c:pt>
                <c:pt idx="221">
                  <c:v>2562</c:v>
                </c:pt>
                <c:pt idx="222">
                  <c:v>2563</c:v>
                </c:pt>
                <c:pt idx="223">
                  <c:v>2564</c:v>
                </c:pt>
                <c:pt idx="224">
                  <c:v>2565</c:v>
                </c:pt>
                <c:pt idx="225">
                  <c:v>2566</c:v>
                </c:pt>
                <c:pt idx="226">
                  <c:v>2567</c:v>
                </c:pt>
                <c:pt idx="227">
                  <c:v>2568</c:v>
                </c:pt>
                <c:pt idx="228">
                  <c:v>2569</c:v>
                </c:pt>
                <c:pt idx="229">
                  <c:v>2570</c:v>
                </c:pt>
                <c:pt idx="230">
                  <c:v>2571</c:v>
                </c:pt>
                <c:pt idx="231">
                  <c:v>2572</c:v>
                </c:pt>
                <c:pt idx="232">
                  <c:v>2573</c:v>
                </c:pt>
                <c:pt idx="233">
                  <c:v>2574</c:v>
                </c:pt>
                <c:pt idx="234">
                  <c:v>2575</c:v>
                </c:pt>
                <c:pt idx="235">
                  <c:v>2576</c:v>
                </c:pt>
                <c:pt idx="236">
                  <c:v>2577</c:v>
                </c:pt>
                <c:pt idx="237">
                  <c:v>2578</c:v>
                </c:pt>
                <c:pt idx="238">
                  <c:v>2579</c:v>
                </c:pt>
                <c:pt idx="239">
                  <c:v>2580</c:v>
                </c:pt>
                <c:pt idx="240">
                  <c:v>2581</c:v>
                </c:pt>
                <c:pt idx="241">
                  <c:v>2582</c:v>
                </c:pt>
                <c:pt idx="242">
                  <c:v>2583</c:v>
                </c:pt>
                <c:pt idx="243">
                  <c:v>2584</c:v>
                </c:pt>
                <c:pt idx="244">
                  <c:v>2585</c:v>
                </c:pt>
                <c:pt idx="245">
                  <c:v>2586</c:v>
                </c:pt>
                <c:pt idx="246">
                  <c:v>2587</c:v>
                </c:pt>
                <c:pt idx="247">
                  <c:v>2588</c:v>
                </c:pt>
                <c:pt idx="248">
                  <c:v>2589</c:v>
                </c:pt>
                <c:pt idx="249">
                  <c:v>2590</c:v>
                </c:pt>
                <c:pt idx="250">
                  <c:v>2591</c:v>
                </c:pt>
                <c:pt idx="251">
                  <c:v>2592</c:v>
                </c:pt>
                <c:pt idx="252">
                  <c:v>2593</c:v>
                </c:pt>
                <c:pt idx="253">
                  <c:v>2594</c:v>
                </c:pt>
                <c:pt idx="254">
                  <c:v>2595</c:v>
                </c:pt>
                <c:pt idx="255">
                  <c:v>2596</c:v>
                </c:pt>
                <c:pt idx="256">
                  <c:v>2597</c:v>
                </c:pt>
                <c:pt idx="257">
                  <c:v>2598</c:v>
                </c:pt>
              </c:numCache>
            </c:numRef>
          </c:xVal>
          <c:yVal>
            <c:numRef>
              <c:f>Graph!$G$2033:$G$2288</c:f>
              <c:numCache>
                <c:formatCode>General</c:formatCode>
                <c:ptCount val="2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73-4C98-8FDF-0F4A87C52EC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Graph!$A$2032:$A$2289</c:f>
              <c:numCache>
                <c:formatCode>General</c:formatCode>
                <c:ptCount val="258"/>
                <c:pt idx="0">
                  <c:v>2341</c:v>
                </c:pt>
                <c:pt idx="1">
                  <c:v>2342</c:v>
                </c:pt>
                <c:pt idx="2">
                  <c:v>2343</c:v>
                </c:pt>
                <c:pt idx="3">
                  <c:v>2344</c:v>
                </c:pt>
                <c:pt idx="4">
                  <c:v>2345</c:v>
                </c:pt>
                <c:pt idx="5">
                  <c:v>2346</c:v>
                </c:pt>
                <c:pt idx="6">
                  <c:v>2347</c:v>
                </c:pt>
                <c:pt idx="7">
                  <c:v>2348</c:v>
                </c:pt>
                <c:pt idx="8">
                  <c:v>2349</c:v>
                </c:pt>
                <c:pt idx="9">
                  <c:v>2350</c:v>
                </c:pt>
                <c:pt idx="10">
                  <c:v>2351</c:v>
                </c:pt>
                <c:pt idx="11">
                  <c:v>2352</c:v>
                </c:pt>
                <c:pt idx="12">
                  <c:v>2353</c:v>
                </c:pt>
                <c:pt idx="13">
                  <c:v>2354</c:v>
                </c:pt>
                <c:pt idx="14">
                  <c:v>2355</c:v>
                </c:pt>
                <c:pt idx="15">
                  <c:v>2356</c:v>
                </c:pt>
                <c:pt idx="16">
                  <c:v>2357</c:v>
                </c:pt>
                <c:pt idx="17">
                  <c:v>2358</c:v>
                </c:pt>
                <c:pt idx="18">
                  <c:v>2359</c:v>
                </c:pt>
                <c:pt idx="19">
                  <c:v>2360</c:v>
                </c:pt>
                <c:pt idx="20">
                  <c:v>2361</c:v>
                </c:pt>
                <c:pt idx="21">
                  <c:v>2362</c:v>
                </c:pt>
                <c:pt idx="22">
                  <c:v>2363</c:v>
                </c:pt>
                <c:pt idx="23">
                  <c:v>2364</c:v>
                </c:pt>
                <c:pt idx="24">
                  <c:v>2365</c:v>
                </c:pt>
                <c:pt idx="25">
                  <c:v>2366</c:v>
                </c:pt>
                <c:pt idx="26">
                  <c:v>2367</c:v>
                </c:pt>
                <c:pt idx="27">
                  <c:v>2368</c:v>
                </c:pt>
                <c:pt idx="28">
                  <c:v>2369</c:v>
                </c:pt>
                <c:pt idx="29">
                  <c:v>2370</c:v>
                </c:pt>
                <c:pt idx="30">
                  <c:v>2371</c:v>
                </c:pt>
                <c:pt idx="31">
                  <c:v>2372</c:v>
                </c:pt>
                <c:pt idx="32">
                  <c:v>2373</c:v>
                </c:pt>
                <c:pt idx="33">
                  <c:v>2374</c:v>
                </c:pt>
                <c:pt idx="34">
                  <c:v>2375</c:v>
                </c:pt>
                <c:pt idx="35">
                  <c:v>2376</c:v>
                </c:pt>
                <c:pt idx="36">
                  <c:v>2377</c:v>
                </c:pt>
                <c:pt idx="37">
                  <c:v>2378</c:v>
                </c:pt>
                <c:pt idx="38">
                  <c:v>2379</c:v>
                </c:pt>
                <c:pt idx="39">
                  <c:v>2380</c:v>
                </c:pt>
                <c:pt idx="40">
                  <c:v>2381</c:v>
                </c:pt>
                <c:pt idx="41">
                  <c:v>2382</c:v>
                </c:pt>
                <c:pt idx="42">
                  <c:v>2383</c:v>
                </c:pt>
                <c:pt idx="43">
                  <c:v>2384</c:v>
                </c:pt>
                <c:pt idx="44">
                  <c:v>2385</c:v>
                </c:pt>
                <c:pt idx="45">
                  <c:v>2386</c:v>
                </c:pt>
                <c:pt idx="46">
                  <c:v>2387</c:v>
                </c:pt>
                <c:pt idx="47">
                  <c:v>2388</c:v>
                </c:pt>
                <c:pt idx="48">
                  <c:v>2389</c:v>
                </c:pt>
                <c:pt idx="49">
                  <c:v>2390</c:v>
                </c:pt>
                <c:pt idx="50">
                  <c:v>2391</c:v>
                </c:pt>
                <c:pt idx="51">
                  <c:v>2392</c:v>
                </c:pt>
                <c:pt idx="52">
                  <c:v>2393</c:v>
                </c:pt>
                <c:pt idx="53">
                  <c:v>2394</c:v>
                </c:pt>
                <c:pt idx="54">
                  <c:v>2395</c:v>
                </c:pt>
                <c:pt idx="55">
                  <c:v>2396</c:v>
                </c:pt>
                <c:pt idx="56">
                  <c:v>2397</c:v>
                </c:pt>
                <c:pt idx="57">
                  <c:v>2398</c:v>
                </c:pt>
                <c:pt idx="58">
                  <c:v>2399</c:v>
                </c:pt>
                <c:pt idx="59">
                  <c:v>2400</c:v>
                </c:pt>
                <c:pt idx="60">
                  <c:v>2401</c:v>
                </c:pt>
                <c:pt idx="61">
                  <c:v>2402</c:v>
                </c:pt>
                <c:pt idx="62">
                  <c:v>2403</c:v>
                </c:pt>
                <c:pt idx="63">
                  <c:v>2404</c:v>
                </c:pt>
                <c:pt idx="64">
                  <c:v>2405</c:v>
                </c:pt>
                <c:pt idx="65">
                  <c:v>2406</c:v>
                </c:pt>
                <c:pt idx="66">
                  <c:v>2407</c:v>
                </c:pt>
                <c:pt idx="67">
                  <c:v>2408</c:v>
                </c:pt>
                <c:pt idx="68">
                  <c:v>2409</c:v>
                </c:pt>
                <c:pt idx="69">
                  <c:v>2410</c:v>
                </c:pt>
                <c:pt idx="70">
                  <c:v>2411</c:v>
                </c:pt>
                <c:pt idx="71">
                  <c:v>2412</c:v>
                </c:pt>
                <c:pt idx="72">
                  <c:v>2413</c:v>
                </c:pt>
                <c:pt idx="73">
                  <c:v>2414</c:v>
                </c:pt>
                <c:pt idx="74">
                  <c:v>2415</c:v>
                </c:pt>
                <c:pt idx="75">
                  <c:v>2416</c:v>
                </c:pt>
                <c:pt idx="76">
                  <c:v>2417</c:v>
                </c:pt>
                <c:pt idx="77">
                  <c:v>2418</c:v>
                </c:pt>
                <c:pt idx="78">
                  <c:v>2419</c:v>
                </c:pt>
                <c:pt idx="79">
                  <c:v>2420</c:v>
                </c:pt>
                <c:pt idx="80">
                  <c:v>2421</c:v>
                </c:pt>
                <c:pt idx="81">
                  <c:v>2422</c:v>
                </c:pt>
                <c:pt idx="82">
                  <c:v>2423</c:v>
                </c:pt>
                <c:pt idx="83">
                  <c:v>2424</c:v>
                </c:pt>
                <c:pt idx="84">
                  <c:v>2425</c:v>
                </c:pt>
                <c:pt idx="85">
                  <c:v>2426</c:v>
                </c:pt>
                <c:pt idx="86">
                  <c:v>2427</c:v>
                </c:pt>
                <c:pt idx="87">
                  <c:v>2428</c:v>
                </c:pt>
                <c:pt idx="88">
                  <c:v>2429</c:v>
                </c:pt>
                <c:pt idx="89">
                  <c:v>2430</c:v>
                </c:pt>
                <c:pt idx="90">
                  <c:v>2431</c:v>
                </c:pt>
                <c:pt idx="91">
                  <c:v>2432</c:v>
                </c:pt>
                <c:pt idx="92">
                  <c:v>2433</c:v>
                </c:pt>
                <c:pt idx="93">
                  <c:v>2434</c:v>
                </c:pt>
                <c:pt idx="94">
                  <c:v>2435</c:v>
                </c:pt>
                <c:pt idx="95">
                  <c:v>2436</c:v>
                </c:pt>
                <c:pt idx="96">
                  <c:v>2437</c:v>
                </c:pt>
                <c:pt idx="97">
                  <c:v>2438</c:v>
                </c:pt>
                <c:pt idx="98">
                  <c:v>2439</c:v>
                </c:pt>
                <c:pt idx="99">
                  <c:v>2440</c:v>
                </c:pt>
                <c:pt idx="100">
                  <c:v>2441</c:v>
                </c:pt>
                <c:pt idx="101">
                  <c:v>2442</c:v>
                </c:pt>
                <c:pt idx="102">
                  <c:v>2443</c:v>
                </c:pt>
                <c:pt idx="103">
                  <c:v>2444</c:v>
                </c:pt>
                <c:pt idx="104">
                  <c:v>2445</c:v>
                </c:pt>
                <c:pt idx="105">
                  <c:v>2446</c:v>
                </c:pt>
                <c:pt idx="106">
                  <c:v>2447</c:v>
                </c:pt>
                <c:pt idx="107">
                  <c:v>2448</c:v>
                </c:pt>
                <c:pt idx="108">
                  <c:v>2449</c:v>
                </c:pt>
                <c:pt idx="109">
                  <c:v>2450</c:v>
                </c:pt>
                <c:pt idx="110">
                  <c:v>2451</c:v>
                </c:pt>
                <c:pt idx="111">
                  <c:v>2452</c:v>
                </c:pt>
                <c:pt idx="112">
                  <c:v>2453</c:v>
                </c:pt>
                <c:pt idx="113">
                  <c:v>2454</c:v>
                </c:pt>
                <c:pt idx="114">
                  <c:v>2455</c:v>
                </c:pt>
                <c:pt idx="115">
                  <c:v>2456</c:v>
                </c:pt>
                <c:pt idx="116">
                  <c:v>2457</c:v>
                </c:pt>
                <c:pt idx="117">
                  <c:v>2458</c:v>
                </c:pt>
                <c:pt idx="118">
                  <c:v>2459</c:v>
                </c:pt>
                <c:pt idx="119">
                  <c:v>2460</c:v>
                </c:pt>
                <c:pt idx="120">
                  <c:v>2461</c:v>
                </c:pt>
                <c:pt idx="121">
                  <c:v>2462</c:v>
                </c:pt>
                <c:pt idx="122">
                  <c:v>2463</c:v>
                </c:pt>
                <c:pt idx="123">
                  <c:v>2464</c:v>
                </c:pt>
                <c:pt idx="124">
                  <c:v>2465</c:v>
                </c:pt>
                <c:pt idx="125">
                  <c:v>2466</c:v>
                </c:pt>
                <c:pt idx="126">
                  <c:v>2467</c:v>
                </c:pt>
                <c:pt idx="127">
                  <c:v>2468</c:v>
                </c:pt>
                <c:pt idx="128">
                  <c:v>2469</c:v>
                </c:pt>
                <c:pt idx="129">
                  <c:v>2470</c:v>
                </c:pt>
                <c:pt idx="130">
                  <c:v>2471</c:v>
                </c:pt>
                <c:pt idx="131">
                  <c:v>2472</c:v>
                </c:pt>
                <c:pt idx="132">
                  <c:v>2473</c:v>
                </c:pt>
                <c:pt idx="133">
                  <c:v>2474</c:v>
                </c:pt>
                <c:pt idx="134">
                  <c:v>2475</c:v>
                </c:pt>
                <c:pt idx="135">
                  <c:v>2476</c:v>
                </c:pt>
                <c:pt idx="136">
                  <c:v>2477</c:v>
                </c:pt>
                <c:pt idx="137">
                  <c:v>2478</c:v>
                </c:pt>
                <c:pt idx="138">
                  <c:v>2479</c:v>
                </c:pt>
                <c:pt idx="139">
                  <c:v>2480</c:v>
                </c:pt>
                <c:pt idx="140">
                  <c:v>2481</c:v>
                </c:pt>
                <c:pt idx="141">
                  <c:v>2482</c:v>
                </c:pt>
                <c:pt idx="142">
                  <c:v>2483</c:v>
                </c:pt>
                <c:pt idx="143">
                  <c:v>2484</c:v>
                </c:pt>
                <c:pt idx="144">
                  <c:v>2485</c:v>
                </c:pt>
                <c:pt idx="145">
                  <c:v>2486</c:v>
                </c:pt>
                <c:pt idx="146">
                  <c:v>2487</c:v>
                </c:pt>
                <c:pt idx="147">
                  <c:v>2488</c:v>
                </c:pt>
                <c:pt idx="148">
                  <c:v>2489</c:v>
                </c:pt>
                <c:pt idx="149">
                  <c:v>2490</c:v>
                </c:pt>
                <c:pt idx="150">
                  <c:v>2491</c:v>
                </c:pt>
                <c:pt idx="151">
                  <c:v>2492</c:v>
                </c:pt>
                <c:pt idx="152">
                  <c:v>2493</c:v>
                </c:pt>
                <c:pt idx="153">
                  <c:v>2494</c:v>
                </c:pt>
                <c:pt idx="154">
                  <c:v>2495</c:v>
                </c:pt>
                <c:pt idx="155">
                  <c:v>2496</c:v>
                </c:pt>
                <c:pt idx="156">
                  <c:v>2497</c:v>
                </c:pt>
                <c:pt idx="157">
                  <c:v>2498</c:v>
                </c:pt>
                <c:pt idx="158">
                  <c:v>2499</c:v>
                </c:pt>
                <c:pt idx="159">
                  <c:v>2500</c:v>
                </c:pt>
                <c:pt idx="160">
                  <c:v>2501</c:v>
                </c:pt>
                <c:pt idx="161">
                  <c:v>2502</c:v>
                </c:pt>
                <c:pt idx="162">
                  <c:v>2503</c:v>
                </c:pt>
                <c:pt idx="163">
                  <c:v>2504</c:v>
                </c:pt>
                <c:pt idx="164">
                  <c:v>2505</c:v>
                </c:pt>
                <c:pt idx="165">
                  <c:v>2506</c:v>
                </c:pt>
                <c:pt idx="166">
                  <c:v>2507</c:v>
                </c:pt>
                <c:pt idx="167">
                  <c:v>2508</c:v>
                </c:pt>
                <c:pt idx="168">
                  <c:v>2509</c:v>
                </c:pt>
                <c:pt idx="169">
                  <c:v>2510</c:v>
                </c:pt>
                <c:pt idx="170">
                  <c:v>2511</c:v>
                </c:pt>
                <c:pt idx="171">
                  <c:v>2512</c:v>
                </c:pt>
                <c:pt idx="172">
                  <c:v>2513</c:v>
                </c:pt>
                <c:pt idx="173">
                  <c:v>2514</c:v>
                </c:pt>
                <c:pt idx="174">
                  <c:v>2515</c:v>
                </c:pt>
                <c:pt idx="175">
                  <c:v>2516</c:v>
                </c:pt>
                <c:pt idx="176">
                  <c:v>2517</c:v>
                </c:pt>
                <c:pt idx="177">
                  <c:v>2518</c:v>
                </c:pt>
                <c:pt idx="178">
                  <c:v>2519</c:v>
                </c:pt>
                <c:pt idx="179">
                  <c:v>2520</c:v>
                </c:pt>
                <c:pt idx="180">
                  <c:v>2521</c:v>
                </c:pt>
                <c:pt idx="181">
                  <c:v>2522</c:v>
                </c:pt>
                <c:pt idx="182">
                  <c:v>2523</c:v>
                </c:pt>
                <c:pt idx="183">
                  <c:v>2524</c:v>
                </c:pt>
                <c:pt idx="184">
                  <c:v>2525</c:v>
                </c:pt>
                <c:pt idx="185">
                  <c:v>2526</c:v>
                </c:pt>
                <c:pt idx="186">
                  <c:v>2527</c:v>
                </c:pt>
                <c:pt idx="187">
                  <c:v>2528</c:v>
                </c:pt>
                <c:pt idx="188">
                  <c:v>2529</c:v>
                </c:pt>
                <c:pt idx="189">
                  <c:v>2530</c:v>
                </c:pt>
                <c:pt idx="190">
                  <c:v>2531</c:v>
                </c:pt>
                <c:pt idx="191">
                  <c:v>2532</c:v>
                </c:pt>
                <c:pt idx="192">
                  <c:v>2533</c:v>
                </c:pt>
                <c:pt idx="193">
                  <c:v>2534</c:v>
                </c:pt>
                <c:pt idx="194">
                  <c:v>2535</c:v>
                </c:pt>
                <c:pt idx="195">
                  <c:v>2536</c:v>
                </c:pt>
                <c:pt idx="196">
                  <c:v>2537</c:v>
                </c:pt>
                <c:pt idx="197">
                  <c:v>2538</c:v>
                </c:pt>
                <c:pt idx="198">
                  <c:v>2539</c:v>
                </c:pt>
                <c:pt idx="199">
                  <c:v>2540</c:v>
                </c:pt>
                <c:pt idx="200">
                  <c:v>2541</c:v>
                </c:pt>
                <c:pt idx="201">
                  <c:v>2542</c:v>
                </c:pt>
                <c:pt idx="202">
                  <c:v>2543</c:v>
                </c:pt>
                <c:pt idx="203">
                  <c:v>2544</c:v>
                </c:pt>
                <c:pt idx="204">
                  <c:v>2545</c:v>
                </c:pt>
                <c:pt idx="205">
                  <c:v>2546</c:v>
                </c:pt>
                <c:pt idx="206">
                  <c:v>2547</c:v>
                </c:pt>
                <c:pt idx="207">
                  <c:v>2548</c:v>
                </c:pt>
                <c:pt idx="208">
                  <c:v>2549</c:v>
                </c:pt>
                <c:pt idx="209">
                  <c:v>2550</c:v>
                </c:pt>
                <c:pt idx="210">
                  <c:v>2551</c:v>
                </c:pt>
                <c:pt idx="211">
                  <c:v>2552</c:v>
                </c:pt>
                <c:pt idx="212">
                  <c:v>2553</c:v>
                </c:pt>
                <c:pt idx="213">
                  <c:v>2554</c:v>
                </c:pt>
                <c:pt idx="214">
                  <c:v>2555</c:v>
                </c:pt>
                <c:pt idx="215">
                  <c:v>2556</c:v>
                </c:pt>
                <c:pt idx="216">
                  <c:v>2557</c:v>
                </c:pt>
                <c:pt idx="217">
                  <c:v>2558</c:v>
                </c:pt>
                <c:pt idx="218">
                  <c:v>2559</c:v>
                </c:pt>
                <c:pt idx="219">
                  <c:v>2560</c:v>
                </c:pt>
                <c:pt idx="220">
                  <c:v>2561</c:v>
                </c:pt>
                <c:pt idx="221">
                  <c:v>2562</c:v>
                </c:pt>
                <c:pt idx="222">
                  <c:v>2563</c:v>
                </c:pt>
                <c:pt idx="223">
                  <c:v>2564</c:v>
                </c:pt>
                <c:pt idx="224">
                  <c:v>2565</c:v>
                </c:pt>
                <c:pt idx="225">
                  <c:v>2566</c:v>
                </c:pt>
                <c:pt idx="226">
                  <c:v>2567</c:v>
                </c:pt>
                <c:pt idx="227">
                  <c:v>2568</c:v>
                </c:pt>
                <c:pt idx="228">
                  <c:v>2569</c:v>
                </c:pt>
                <c:pt idx="229">
                  <c:v>2570</c:v>
                </c:pt>
                <c:pt idx="230">
                  <c:v>2571</c:v>
                </c:pt>
                <c:pt idx="231">
                  <c:v>2572</c:v>
                </c:pt>
                <c:pt idx="232">
                  <c:v>2573</c:v>
                </c:pt>
                <c:pt idx="233">
                  <c:v>2574</c:v>
                </c:pt>
                <c:pt idx="234">
                  <c:v>2575</c:v>
                </c:pt>
                <c:pt idx="235">
                  <c:v>2576</c:v>
                </c:pt>
                <c:pt idx="236">
                  <c:v>2577</c:v>
                </c:pt>
                <c:pt idx="237">
                  <c:v>2578</c:v>
                </c:pt>
                <c:pt idx="238">
                  <c:v>2579</c:v>
                </c:pt>
                <c:pt idx="239">
                  <c:v>2580</c:v>
                </c:pt>
                <c:pt idx="240">
                  <c:v>2581</c:v>
                </c:pt>
                <c:pt idx="241">
                  <c:v>2582</c:v>
                </c:pt>
                <c:pt idx="242">
                  <c:v>2583</c:v>
                </c:pt>
                <c:pt idx="243">
                  <c:v>2584</c:v>
                </c:pt>
                <c:pt idx="244">
                  <c:v>2585</c:v>
                </c:pt>
                <c:pt idx="245">
                  <c:v>2586</c:v>
                </c:pt>
                <c:pt idx="246">
                  <c:v>2587</c:v>
                </c:pt>
                <c:pt idx="247">
                  <c:v>2588</c:v>
                </c:pt>
                <c:pt idx="248">
                  <c:v>2589</c:v>
                </c:pt>
                <c:pt idx="249">
                  <c:v>2590</c:v>
                </c:pt>
                <c:pt idx="250">
                  <c:v>2591</c:v>
                </c:pt>
                <c:pt idx="251">
                  <c:v>2592</c:v>
                </c:pt>
                <c:pt idx="252">
                  <c:v>2593</c:v>
                </c:pt>
                <c:pt idx="253">
                  <c:v>2594</c:v>
                </c:pt>
                <c:pt idx="254">
                  <c:v>2595</c:v>
                </c:pt>
                <c:pt idx="255">
                  <c:v>2596</c:v>
                </c:pt>
                <c:pt idx="256">
                  <c:v>2597</c:v>
                </c:pt>
                <c:pt idx="257">
                  <c:v>2598</c:v>
                </c:pt>
              </c:numCache>
            </c:numRef>
          </c:xVal>
          <c:yVal>
            <c:numRef>
              <c:f>Graph!$H$2033:$H$2288</c:f>
              <c:numCache>
                <c:formatCode>General</c:formatCode>
                <c:ptCount val="2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73-4C98-8FDF-0F4A87C52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39791"/>
        <c:axId val="1883041231"/>
      </c:scatterChart>
      <c:valAx>
        <c:axId val="1883039791"/>
        <c:scaling>
          <c:orientation val="minMax"/>
          <c:max val="2598"/>
          <c:min val="2341"/>
        </c:scaling>
        <c:delete val="0"/>
        <c:axPos val="b"/>
        <c:numFmt formatCode="General" sourceLinked="1"/>
        <c:majorTickMark val="out"/>
        <c:minorTickMark val="none"/>
        <c:tickLblPos val="nextTo"/>
        <c:crossAx val="1883041231"/>
        <c:crosses val="autoZero"/>
        <c:crossBetween val="midCat"/>
      </c:valAx>
      <c:valAx>
        <c:axId val="1883041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3039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Graph!$A$2292:$A$2480</c:f>
              <c:numCache>
                <c:formatCode>General</c:formatCode>
                <c:ptCount val="189"/>
                <c:pt idx="0">
                  <c:v>2632</c:v>
                </c:pt>
                <c:pt idx="1">
                  <c:v>2633</c:v>
                </c:pt>
                <c:pt idx="2">
                  <c:v>2634</c:v>
                </c:pt>
                <c:pt idx="3">
                  <c:v>2635</c:v>
                </c:pt>
                <c:pt idx="4">
                  <c:v>2636</c:v>
                </c:pt>
                <c:pt idx="5">
                  <c:v>2637</c:v>
                </c:pt>
                <c:pt idx="6">
                  <c:v>2638</c:v>
                </c:pt>
                <c:pt idx="7">
                  <c:v>2639</c:v>
                </c:pt>
                <c:pt idx="8">
                  <c:v>2640</c:v>
                </c:pt>
                <c:pt idx="9">
                  <c:v>2641</c:v>
                </c:pt>
                <c:pt idx="10">
                  <c:v>2642</c:v>
                </c:pt>
                <c:pt idx="11">
                  <c:v>2643</c:v>
                </c:pt>
                <c:pt idx="12">
                  <c:v>2644</c:v>
                </c:pt>
                <c:pt idx="13">
                  <c:v>2645</c:v>
                </c:pt>
                <c:pt idx="14">
                  <c:v>2646</c:v>
                </c:pt>
                <c:pt idx="15">
                  <c:v>2647</c:v>
                </c:pt>
                <c:pt idx="16">
                  <c:v>2648</c:v>
                </c:pt>
                <c:pt idx="17">
                  <c:v>2649</c:v>
                </c:pt>
                <c:pt idx="18">
                  <c:v>2650</c:v>
                </c:pt>
                <c:pt idx="19">
                  <c:v>2651</c:v>
                </c:pt>
                <c:pt idx="20">
                  <c:v>2652</c:v>
                </c:pt>
                <c:pt idx="21">
                  <c:v>2653</c:v>
                </c:pt>
                <c:pt idx="22">
                  <c:v>2654</c:v>
                </c:pt>
                <c:pt idx="23">
                  <c:v>2655</c:v>
                </c:pt>
                <c:pt idx="24">
                  <c:v>2656</c:v>
                </c:pt>
                <c:pt idx="25">
                  <c:v>2657</c:v>
                </c:pt>
                <c:pt idx="26">
                  <c:v>2658</c:v>
                </c:pt>
                <c:pt idx="27">
                  <c:v>2659</c:v>
                </c:pt>
                <c:pt idx="28">
                  <c:v>2660</c:v>
                </c:pt>
                <c:pt idx="29">
                  <c:v>2661</c:v>
                </c:pt>
                <c:pt idx="30">
                  <c:v>2662</c:v>
                </c:pt>
                <c:pt idx="31">
                  <c:v>2663</c:v>
                </c:pt>
                <c:pt idx="32">
                  <c:v>2664</c:v>
                </c:pt>
                <c:pt idx="33">
                  <c:v>2665</c:v>
                </c:pt>
                <c:pt idx="34">
                  <c:v>2666</c:v>
                </c:pt>
                <c:pt idx="35">
                  <c:v>2667</c:v>
                </c:pt>
                <c:pt idx="36">
                  <c:v>2668</c:v>
                </c:pt>
                <c:pt idx="37">
                  <c:v>2669</c:v>
                </c:pt>
                <c:pt idx="38">
                  <c:v>2670</c:v>
                </c:pt>
                <c:pt idx="39">
                  <c:v>2671</c:v>
                </c:pt>
                <c:pt idx="40">
                  <c:v>2672</c:v>
                </c:pt>
                <c:pt idx="41">
                  <c:v>2673</c:v>
                </c:pt>
                <c:pt idx="42">
                  <c:v>2674</c:v>
                </c:pt>
                <c:pt idx="43">
                  <c:v>2675</c:v>
                </c:pt>
                <c:pt idx="44">
                  <c:v>2676</c:v>
                </c:pt>
                <c:pt idx="45">
                  <c:v>2677</c:v>
                </c:pt>
                <c:pt idx="46">
                  <c:v>2678</c:v>
                </c:pt>
                <c:pt idx="47">
                  <c:v>2679</c:v>
                </c:pt>
                <c:pt idx="48">
                  <c:v>2680</c:v>
                </c:pt>
                <c:pt idx="49">
                  <c:v>2681</c:v>
                </c:pt>
                <c:pt idx="50">
                  <c:v>2682</c:v>
                </c:pt>
                <c:pt idx="51">
                  <c:v>2683</c:v>
                </c:pt>
                <c:pt idx="52">
                  <c:v>2684</c:v>
                </c:pt>
                <c:pt idx="53">
                  <c:v>2685</c:v>
                </c:pt>
                <c:pt idx="54">
                  <c:v>2686</c:v>
                </c:pt>
                <c:pt idx="55">
                  <c:v>2687</c:v>
                </c:pt>
                <c:pt idx="56">
                  <c:v>2688</c:v>
                </c:pt>
                <c:pt idx="57">
                  <c:v>2689</c:v>
                </c:pt>
                <c:pt idx="58">
                  <c:v>2690</c:v>
                </c:pt>
                <c:pt idx="59">
                  <c:v>2691</c:v>
                </c:pt>
                <c:pt idx="60">
                  <c:v>2692</c:v>
                </c:pt>
                <c:pt idx="61">
                  <c:v>2693</c:v>
                </c:pt>
                <c:pt idx="62">
                  <c:v>2694</c:v>
                </c:pt>
                <c:pt idx="63">
                  <c:v>2695</c:v>
                </c:pt>
                <c:pt idx="64">
                  <c:v>2696</c:v>
                </c:pt>
                <c:pt idx="65">
                  <c:v>2697</c:v>
                </c:pt>
                <c:pt idx="66">
                  <c:v>2698</c:v>
                </c:pt>
                <c:pt idx="67">
                  <c:v>2699</c:v>
                </c:pt>
                <c:pt idx="68">
                  <c:v>2700</c:v>
                </c:pt>
                <c:pt idx="69">
                  <c:v>2701</c:v>
                </c:pt>
                <c:pt idx="70">
                  <c:v>2702</c:v>
                </c:pt>
                <c:pt idx="71">
                  <c:v>2703</c:v>
                </c:pt>
                <c:pt idx="72">
                  <c:v>2704</c:v>
                </c:pt>
                <c:pt idx="73">
                  <c:v>2705</c:v>
                </c:pt>
                <c:pt idx="74">
                  <c:v>2706</c:v>
                </c:pt>
                <c:pt idx="75">
                  <c:v>2707</c:v>
                </c:pt>
                <c:pt idx="76">
                  <c:v>2708</c:v>
                </c:pt>
                <c:pt idx="77">
                  <c:v>2709</c:v>
                </c:pt>
                <c:pt idx="78">
                  <c:v>2710</c:v>
                </c:pt>
                <c:pt idx="79">
                  <c:v>2711</c:v>
                </c:pt>
                <c:pt idx="80">
                  <c:v>2712</c:v>
                </c:pt>
                <c:pt idx="81">
                  <c:v>2713</c:v>
                </c:pt>
                <c:pt idx="82">
                  <c:v>2714</c:v>
                </c:pt>
                <c:pt idx="83">
                  <c:v>2715</c:v>
                </c:pt>
                <c:pt idx="84">
                  <c:v>2716</c:v>
                </c:pt>
                <c:pt idx="85">
                  <c:v>2717</c:v>
                </c:pt>
                <c:pt idx="86">
                  <c:v>2718</c:v>
                </c:pt>
                <c:pt idx="87">
                  <c:v>2719</c:v>
                </c:pt>
                <c:pt idx="88">
                  <c:v>2720</c:v>
                </c:pt>
                <c:pt idx="89">
                  <c:v>2721</c:v>
                </c:pt>
                <c:pt idx="90">
                  <c:v>2722</c:v>
                </c:pt>
                <c:pt idx="91">
                  <c:v>2723</c:v>
                </c:pt>
                <c:pt idx="92">
                  <c:v>2724</c:v>
                </c:pt>
                <c:pt idx="93">
                  <c:v>2725</c:v>
                </c:pt>
                <c:pt idx="94">
                  <c:v>2726</c:v>
                </c:pt>
                <c:pt idx="95">
                  <c:v>2727</c:v>
                </c:pt>
                <c:pt idx="96">
                  <c:v>2728</c:v>
                </c:pt>
                <c:pt idx="97">
                  <c:v>2729</c:v>
                </c:pt>
                <c:pt idx="98">
                  <c:v>2730</c:v>
                </c:pt>
                <c:pt idx="99">
                  <c:v>2731</c:v>
                </c:pt>
                <c:pt idx="100">
                  <c:v>2732</c:v>
                </c:pt>
                <c:pt idx="101">
                  <c:v>2733</c:v>
                </c:pt>
                <c:pt idx="102">
                  <c:v>2734</c:v>
                </c:pt>
                <c:pt idx="103">
                  <c:v>2735</c:v>
                </c:pt>
                <c:pt idx="104">
                  <c:v>2736</c:v>
                </c:pt>
                <c:pt idx="105">
                  <c:v>2737</c:v>
                </c:pt>
                <c:pt idx="106">
                  <c:v>2738</c:v>
                </c:pt>
                <c:pt idx="107">
                  <c:v>2739</c:v>
                </c:pt>
                <c:pt idx="108">
                  <c:v>2740</c:v>
                </c:pt>
                <c:pt idx="109">
                  <c:v>2741</c:v>
                </c:pt>
                <c:pt idx="110">
                  <c:v>2742</c:v>
                </c:pt>
                <c:pt idx="111">
                  <c:v>2743</c:v>
                </c:pt>
                <c:pt idx="112">
                  <c:v>2744</c:v>
                </c:pt>
                <c:pt idx="113">
                  <c:v>2745</c:v>
                </c:pt>
                <c:pt idx="114">
                  <c:v>2746</c:v>
                </c:pt>
                <c:pt idx="115">
                  <c:v>2747</c:v>
                </c:pt>
                <c:pt idx="116">
                  <c:v>2748</c:v>
                </c:pt>
                <c:pt idx="117">
                  <c:v>2749</c:v>
                </c:pt>
                <c:pt idx="118">
                  <c:v>2750</c:v>
                </c:pt>
                <c:pt idx="119">
                  <c:v>2751</c:v>
                </c:pt>
                <c:pt idx="120">
                  <c:v>2752</c:v>
                </c:pt>
                <c:pt idx="121">
                  <c:v>2753</c:v>
                </c:pt>
                <c:pt idx="122">
                  <c:v>2754</c:v>
                </c:pt>
                <c:pt idx="123">
                  <c:v>2755</c:v>
                </c:pt>
                <c:pt idx="124">
                  <c:v>2756</c:v>
                </c:pt>
                <c:pt idx="125">
                  <c:v>2757</c:v>
                </c:pt>
                <c:pt idx="126">
                  <c:v>2758</c:v>
                </c:pt>
                <c:pt idx="127">
                  <c:v>2759</c:v>
                </c:pt>
                <c:pt idx="128">
                  <c:v>2760</c:v>
                </c:pt>
                <c:pt idx="129">
                  <c:v>2761</c:v>
                </c:pt>
                <c:pt idx="130">
                  <c:v>2762</c:v>
                </c:pt>
                <c:pt idx="131">
                  <c:v>2763</c:v>
                </c:pt>
                <c:pt idx="132">
                  <c:v>2764</c:v>
                </c:pt>
                <c:pt idx="133">
                  <c:v>2765</c:v>
                </c:pt>
                <c:pt idx="134">
                  <c:v>2766</c:v>
                </c:pt>
                <c:pt idx="135">
                  <c:v>2767</c:v>
                </c:pt>
                <c:pt idx="136">
                  <c:v>2768</c:v>
                </c:pt>
                <c:pt idx="137">
                  <c:v>2769</c:v>
                </c:pt>
                <c:pt idx="138">
                  <c:v>2770</c:v>
                </c:pt>
                <c:pt idx="139">
                  <c:v>2771</c:v>
                </c:pt>
                <c:pt idx="140">
                  <c:v>2772</c:v>
                </c:pt>
                <c:pt idx="141">
                  <c:v>2773</c:v>
                </c:pt>
                <c:pt idx="142">
                  <c:v>2774</c:v>
                </c:pt>
                <c:pt idx="143">
                  <c:v>2775</c:v>
                </c:pt>
                <c:pt idx="144">
                  <c:v>2776</c:v>
                </c:pt>
                <c:pt idx="145">
                  <c:v>2777</c:v>
                </c:pt>
                <c:pt idx="146">
                  <c:v>2778</c:v>
                </c:pt>
                <c:pt idx="147">
                  <c:v>2779</c:v>
                </c:pt>
                <c:pt idx="148">
                  <c:v>2780</c:v>
                </c:pt>
                <c:pt idx="149">
                  <c:v>2781</c:v>
                </c:pt>
                <c:pt idx="150">
                  <c:v>2782</c:v>
                </c:pt>
                <c:pt idx="151">
                  <c:v>2783</c:v>
                </c:pt>
                <c:pt idx="152">
                  <c:v>2784</c:v>
                </c:pt>
                <c:pt idx="153">
                  <c:v>2785</c:v>
                </c:pt>
                <c:pt idx="154">
                  <c:v>2786</c:v>
                </c:pt>
                <c:pt idx="155">
                  <c:v>2787</c:v>
                </c:pt>
                <c:pt idx="156">
                  <c:v>2788</c:v>
                </c:pt>
                <c:pt idx="157">
                  <c:v>2789</c:v>
                </c:pt>
                <c:pt idx="158">
                  <c:v>2790</c:v>
                </c:pt>
                <c:pt idx="159">
                  <c:v>2791</c:v>
                </c:pt>
                <c:pt idx="160">
                  <c:v>2792</c:v>
                </c:pt>
                <c:pt idx="161">
                  <c:v>2793</c:v>
                </c:pt>
                <c:pt idx="162">
                  <c:v>2794</c:v>
                </c:pt>
                <c:pt idx="163">
                  <c:v>2795</c:v>
                </c:pt>
                <c:pt idx="164">
                  <c:v>2796</c:v>
                </c:pt>
                <c:pt idx="165">
                  <c:v>2797</c:v>
                </c:pt>
                <c:pt idx="166">
                  <c:v>2798</c:v>
                </c:pt>
                <c:pt idx="167">
                  <c:v>2799</c:v>
                </c:pt>
                <c:pt idx="168">
                  <c:v>2800</c:v>
                </c:pt>
                <c:pt idx="169">
                  <c:v>2801</c:v>
                </c:pt>
                <c:pt idx="170">
                  <c:v>2802</c:v>
                </c:pt>
                <c:pt idx="171">
                  <c:v>2803</c:v>
                </c:pt>
                <c:pt idx="172">
                  <c:v>2804</c:v>
                </c:pt>
                <c:pt idx="173">
                  <c:v>2805</c:v>
                </c:pt>
                <c:pt idx="174">
                  <c:v>2806</c:v>
                </c:pt>
                <c:pt idx="175">
                  <c:v>2807</c:v>
                </c:pt>
                <c:pt idx="176">
                  <c:v>2808</c:v>
                </c:pt>
                <c:pt idx="177">
                  <c:v>2809</c:v>
                </c:pt>
                <c:pt idx="178">
                  <c:v>2810</c:v>
                </c:pt>
                <c:pt idx="179">
                  <c:v>2811</c:v>
                </c:pt>
                <c:pt idx="180">
                  <c:v>2812</c:v>
                </c:pt>
                <c:pt idx="181">
                  <c:v>2813</c:v>
                </c:pt>
                <c:pt idx="182">
                  <c:v>2814</c:v>
                </c:pt>
                <c:pt idx="183">
                  <c:v>2815</c:v>
                </c:pt>
                <c:pt idx="184">
                  <c:v>2816</c:v>
                </c:pt>
                <c:pt idx="185">
                  <c:v>2817</c:v>
                </c:pt>
                <c:pt idx="186">
                  <c:v>2818</c:v>
                </c:pt>
                <c:pt idx="187">
                  <c:v>2819</c:v>
                </c:pt>
                <c:pt idx="188">
                  <c:v>2820</c:v>
                </c:pt>
              </c:numCache>
            </c:numRef>
          </c:xVal>
          <c:yVal>
            <c:numRef>
              <c:f>Graph!$D$2293:$D$2479</c:f>
              <c:numCache>
                <c:formatCode>General</c:formatCode>
                <c:ptCount val="187"/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3-4220-B632-9989C7B2657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Graph!$A$2292:$A$2480</c:f>
              <c:numCache>
                <c:formatCode>General</c:formatCode>
                <c:ptCount val="189"/>
                <c:pt idx="0">
                  <c:v>2632</c:v>
                </c:pt>
                <c:pt idx="1">
                  <c:v>2633</c:v>
                </c:pt>
                <c:pt idx="2">
                  <c:v>2634</c:v>
                </c:pt>
                <c:pt idx="3">
                  <c:v>2635</c:v>
                </c:pt>
                <c:pt idx="4">
                  <c:v>2636</c:v>
                </c:pt>
                <c:pt idx="5">
                  <c:v>2637</c:v>
                </c:pt>
                <c:pt idx="6">
                  <c:v>2638</c:v>
                </c:pt>
                <c:pt idx="7">
                  <c:v>2639</c:v>
                </c:pt>
                <c:pt idx="8">
                  <c:v>2640</c:v>
                </c:pt>
                <c:pt idx="9">
                  <c:v>2641</c:v>
                </c:pt>
                <c:pt idx="10">
                  <c:v>2642</c:v>
                </c:pt>
                <c:pt idx="11">
                  <c:v>2643</c:v>
                </c:pt>
                <c:pt idx="12">
                  <c:v>2644</c:v>
                </c:pt>
                <c:pt idx="13">
                  <c:v>2645</c:v>
                </c:pt>
                <c:pt idx="14">
                  <c:v>2646</c:v>
                </c:pt>
                <c:pt idx="15">
                  <c:v>2647</c:v>
                </c:pt>
                <c:pt idx="16">
                  <c:v>2648</c:v>
                </c:pt>
                <c:pt idx="17">
                  <c:v>2649</c:v>
                </c:pt>
                <c:pt idx="18">
                  <c:v>2650</c:v>
                </c:pt>
                <c:pt idx="19">
                  <c:v>2651</c:v>
                </c:pt>
                <c:pt idx="20">
                  <c:v>2652</c:v>
                </c:pt>
                <c:pt idx="21">
                  <c:v>2653</c:v>
                </c:pt>
                <c:pt idx="22">
                  <c:v>2654</c:v>
                </c:pt>
                <c:pt idx="23">
                  <c:v>2655</c:v>
                </c:pt>
                <c:pt idx="24">
                  <c:v>2656</c:v>
                </c:pt>
                <c:pt idx="25">
                  <c:v>2657</c:v>
                </c:pt>
                <c:pt idx="26">
                  <c:v>2658</c:v>
                </c:pt>
                <c:pt idx="27">
                  <c:v>2659</c:v>
                </c:pt>
                <c:pt idx="28">
                  <c:v>2660</c:v>
                </c:pt>
                <c:pt idx="29">
                  <c:v>2661</c:v>
                </c:pt>
                <c:pt idx="30">
                  <c:v>2662</c:v>
                </c:pt>
                <c:pt idx="31">
                  <c:v>2663</c:v>
                </c:pt>
                <c:pt idx="32">
                  <c:v>2664</c:v>
                </c:pt>
                <c:pt idx="33">
                  <c:v>2665</c:v>
                </c:pt>
                <c:pt idx="34">
                  <c:v>2666</c:v>
                </c:pt>
                <c:pt idx="35">
                  <c:v>2667</c:v>
                </c:pt>
                <c:pt idx="36">
                  <c:v>2668</c:v>
                </c:pt>
                <c:pt idx="37">
                  <c:v>2669</c:v>
                </c:pt>
                <c:pt idx="38">
                  <c:v>2670</c:v>
                </c:pt>
                <c:pt idx="39">
                  <c:v>2671</c:v>
                </c:pt>
                <c:pt idx="40">
                  <c:v>2672</c:v>
                </c:pt>
                <c:pt idx="41">
                  <c:v>2673</c:v>
                </c:pt>
                <c:pt idx="42">
                  <c:v>2674</c:v>
                </c:pt>
                <c:pt idx="43">
                  <c:v>2675</c:v>
                </c:pt>
                <c:pt idx="44">
                  <c:v>2676</c:v>
                </c:pt>
                <c:pt idx="45">
                  <c:v>2677</c:v>
                </c:pt>
                <c:pt idx="46">
                  <c:v>2678</c:v>
                </c:pt>
                <c:pt idx="47">
                  <c:v>2679</c:v>
                </c:pt>
                <c:pt idx="48">
                  <c:v>2680</c:v>
                </c:pt>
                <c:pt idx="49">
                  <c:v>2681</c:v>
                </c:pt>
                <c:pt idx="50">
                  <c:v>2682</c:v>
                </c:pt>
                <c:pt idx="51">
                  <c:v>2683</c:v>
                </c:pt>
                <c:pt idx="52">
                  <c:v>2684</c:v>
                </c:pt>
                <c:pt idx="53">
                  <c:v>2685</c:v>
                </c:pt>
                <c:pt idx="54">
                  <c:v>2686</c:v>
                </c:pt>
                <c:pt idx="55">
                  <c:v>2687</c:v>
                </c:pt>
                <c:pt idx="56">
                  <c:v>2688</c:v>
                </c:pt>
                <c:pt idx="57">
                  <c:v>2689</c:v>
                </c:pt>
                <c:pt idx="58">
                  <c:v>2690</c:v>
                </c:pt>
                <c:pt idx="59">
                  <c:v>2691</c:v>
                </c:pt>
                <c:pt idx="60">
                  <c:v>2692</c:v>
                </c:pt>
                <c:pt idx="61">
                  <c:v>2693</c:v>
                </c:pt>
                <c:pt idx="62">
                  <c:v>2694</c:v>
                </c:pt>
                <c:pt idx="63">
                  <c:v>2695</c:v>
                </c:pt>
                <c:pt idx="64">
                  <c:v>2696</c:v>
                </c:pt>
                <c:pt idx="65">
                  <c:v>2697</c:v>
                </c:pt>
                <c:pt idx="66">
                  <c:v>2698</c:v>
                </c:pt>
                <c:pt idx="67">
                  <c:v>2699</c:v>
                </c:pt>
                <c:pt idx="68">
                  <c:v>2700</c:v>
                </c:pt>
                <c:pt idx="69">
                  <c:v>2701</c:v>
                </c:pt>
                <c:pt idx="70">
                  <c:v>2702</c:v>
                </c:pt>
                <c:pt idx="71">
                  <c:v>2703</c:v>
                </c:pt>
                <c:pt idx="72">
                  <c:v>2704</c:v>
                </c:pt>
                <c:pt idx="73">
                  <c:v>2705</c:v>
                </c:pt>
                <c:pt idx="74">
                  <c:v>2706</c:v>
                </c:pt>
                <c:pt idx="75">
                  <c:v>2707</c:v>
                </c:pt>
                <c:pt idx="76">
                  <c:v>2708</c:v>
                </c:pt>
                <c:pt idx="77">
                  <c:v>2709</c:v>
                </c:pt>
                <c:pt idx="78">
                  <c:v>2710</c:v>
                </c:pt>
                <c:pt idx="79">
                  <c:v>2711</c:v>
                </c:pt>
                <c:pt idx="80">
                  <c:v>2712</c:v>
                </c:pt>
                <c:pt idx="81">
                  <c:v>2713</c:v>
                </c:pt>
                <c:pt idx="82">
                  <c:v>2714</c:v>
                </c:pt>
                <c:pt idx="83">
                  <c:v>2715</c:v>
                </c:pt>
                <c:pt idx="84">
                  <c:v>2716</c:v>
                </c:pt>
                <c:pt idx="85">
                  <c:v>2717</c:v>
                </c:pt>
                <c:pt idx="86">
                  <c:v>2718</c:v>
                </c:pt>
                <c:pt idx="87">
                  <c:v>2719</c:v>
                </c:pt>
                <c:pt idx="88">
                  <c:v>2720</c:v>
                </c:pt>
                <c:pt idx="89">
                  <c:v>2721</c:v>
                </c:pt>
                <c:pt idx="90">
                  <c:v>2722</c:v>
                </c:pt>
                <c:pt idx="91">
                  <c:v>2723</c:v>
                </c:pt>
                <c:pt idx="92">
                  <c:v>2724</c:v>
                </c:pt>
                <c:pt idx="93">
                  <c:v>2725</c:v>
                </c:pt>
                <c:pt idx="94">
                  <c:v>2726</c:v>
                </c:pt>
                <c:pt idx="95">
                  <c:v>2727</c:v>
                </c:pt>
                <c:pt idx="96">
                  <c:v>2728</c:v>
                </c:pt>
                <c:pt idx="97">
                  <c:v>2729</c:v>
                </c:pt>
                <c:pt idx="98">
                  <c:v>2730</c:v>
                </c:pt>
                <c:pt idx="99">
                  <c:v>2731</c:v>
                </c:pt>
                <c:pt idx="100">
                  <c:v>2732</c:v>
                </c:pt>
                <c:pt idx="101">
                  <c:v>2733</c:v>
                </c:pt>
                <c:pt idx="102">
                  <c:v>2734</c:v>
                </c:pt>
                <c:pt idx="103">
                  <c:v>2735</c:v>
                </c:pt>
                <c:pt idx="104">
                  <c:v>2736</c:v>
                </c:pt>
                <c:pt idx="105">
                  <c:v>2737</c:v>
                </c:pt>
                <c:pt idx="106">
                  <c:v>2738</c:v>
                </c:pt>
                <c:pt idx="107">
                  <c:v>2739</c:v>
                </c:pt>
                <c:pt idx="108">
                  <c:v>2740</c:v>
                </c:pt>
                <c:pt idx="109">
                  <c:v>2741</c:v>
                </c:pt>
                <c:pt idx="110">
                  <c:v>2742</c:v>
                </c:pt>
                <c:pt idx="111">
                  <c:v>2743</c:v>
                </c:pt>
                <c:pt idx="112">
                  <c:v>2744</c:v>
                </c:pt>
                <c:pt idx="113">
                  <c:v>2745</c:v>
                </c:pt>
                <c:pt idx="114">
                  <c:v>2746</c:v>
                </c:pt>
                <c:pt idx="115">
                  <c:v>2747</c:v>
                </c:pt>
                <c:pt idx="116">
                  <c:v>2748</c:v>
                </c:pt>
                <c:pt idx="117">
                  <c:v>2749</c:v>
                </c:pt>
                <c:pt idx="118">
                  <c:v>2750</c:v>
                </c:pt>
                <c:pt idx="119">
                  <c:v>2751</c:v>
                </c:pt>
                <c:pt idx="120">
                  <c:v>2752</c:v>
                </c:pt>
                <c:pt idx="121">
                  <c:v>2753</c:v>
                </c:pt>
                <c:pt idx="122">
                  <c:v>2754</c:v>
                </c:pt>
                <c:pt idx="123">
                  <c:v>2755</c:v>
                </c:pt>
                <c:pt idx="124">
                  <c:v>2756</c:v>
                </c:pt>
                <c:pt idx="125">
                  <c:v>2757</c:v>
                </c:pt>
                <c:pt idx="126">
                  <c:v>2758</c:v>
                </c:pt>
                <c:pt idx="127">
                  <c:v>2759</c:v>
                </c:pt>
                <c:pt idx="128">
                  <c:v>2760</c:v>
                </c:pt>
                <c:pt idx="129">
                  <c:v>2761</c:v>
                </c:pt>
                <c:pt idx="130">
                  <c:v>2762</c:v>
                </c:pt>
                <c:pt idx="131">
                  <c:v>2763</c:v>
                </c:pt>
                <c:pt idx="132">
                  <c:v>2764</c:v>
                </c:pt>
                <c:pt idx="133">
                  <c:v>2765</c:v>
                </c:pt>
                <c:pt idx="134">
                  <c:v>2766</c:v>
                </c:pt>
                <c:pt idx="135">
                  <c:v>2767</c:v>
                </c:pt>
                <c:pt idx="136">
                  <c:v>2768</c:v>
                </c:pt>
                <c:pt idx="137">
                  <c:v>2769</c:v>
                </c:pt>
                <c:pt idx="138">
                  <c:v>2770</c:v>
                </c:pt>
                <c:pt idx="139">
                  <c:v>2771</c:v>
                </c:pt>
                <c:pt idx="140">
                  <c:v>2772</c:v>
                </c:pt>
                <c:pt idx="141">
                  <c:v>2773</c:v>
                </c:pt>
                <c:pt idx="142">
                  <c:v>2774</c:v>
                </c:pt>
                <c:pt idx="143">
                  <c:v>2775</c:v>
                </c:pt>
                <c:pt idx="144">
                  <c:v>2776</c:v>
                </c:pt>
                <c:pt idx="145">
                  <c:v>2777</c:v>
                </c:pt>
                <c:pt idx="146">
                  <c:v>2778</c:v>
                </c:pt>
                <c:pt idx="147">
                  <c:v>2779</c:v>
                </c:pt>
                <c:pt idx="148">
                  <c:v>2780</c:v>
                </c:pt>
                <c:pt idx="149">
                  <c:v>2781</c:v>
                </c:pt>
                <c:pt idx="150">
                  <c:v>2782</c:v>
                </c:pt>
                <c:pt idx="151">
                  <c:v>2783</c:v>
                </c:pt>
                <c:pt idx="152">
                  <c:v>2784</c:v>
                </c:pt>
                <c:pt idx="153">
                  <c:v>2785</c:v>
                </c:pt>
                <c:pt idx="154">
                  <c:v>2786</c:v>
                </c:pt>
                <c:pt idx="155">
                  <c:v>2787</c:v>
                </c:pt>
                <c:pt idx="156">
                  <c:v>2788</c:v>
                </c:pt>
                <c:pt idx="157">
                  <c:v>2789</c:v>
                </c:pt>
                <c:pt idx="158">
                  <c:v>2790</c:v>
                </c:pt>
                <c:pt idx="159">
                  <c:v>2791</c:v>
                </c:pt>
                <c:pt idx="160">
                  <c:v>2792</c:v>
                </c:pt>
                <c:pt idx="161">
                  <c:v>2793</c:v>
                </c:pt>
                <c:pt idx="162">
                  <c:v>2794</c:v>
                </c:pt>
                <c:pt idx="163">
                  <c:v>2795</c:v>
                </c:pt>
                <c:pt idx="164">
                  <c:v>2796</c:v>
                </c:pt>
                <c:pt idx="165">
                  <c:v>2797</c:v>
                </c:pt>
                <c:pt idx="166">
                  <c:v>2798</c:v>
                </c:pt>
                <c:pt idx="167">
                  <c:v>2799</c:v>
                </c:pt>
                <c:pt idx="168">
                  <c:v>2800</c:v>
                </c:pt>
                <c:pt idx="169">
                  <c:v>2801</c:v>
                </c:pt>
                <c:pt idx="170">
                  <c:v>2802</c:v>
                </c:pt>
                <c:pt idx="171">
                  <c:v>2803</c:v>
                </c:pt>
                <c:pt idx="172">
                  <c:v>2804</c:v>
                </c:pt>
                <c:pt idx="173">
                  <c:v>2805</c:v>
                </c:pt>
                <c:pt idx="174">
                  <c:v>2806</c:v>
                </c:pt>
                <c:pt idx="175">
                  <c:v>2807</c:v>
                </c:pt>
                <c:pt idx="176">
                  <c:v>2808</c:v>
                </c:pt>
                <c:pt idx="177">
                  <c:v>2809</c:v>
                </c:pt>
                <c:pt idx="178">
                  <c:v>2810</c:v>
                </c:pt>
                <c:pt idx="179">
                  <c:v>2811</c:v>
                </c:pt>
                <c:pt idx="180">
                  <c:v>2812</c:v>
                </c:pt>
                <c:pt idx="181">
                  <c:v>2813</c:v>
                </c:pt>
                <c:pt idx="182">
                  <c:v>2814</c:v>
                </c:pt>
                <c:pt idx="183">
                  <c:v>2815</c:v>
                </c:pt>
                <c:pt idx="184">
                  <c:v>2816</c:v>
                </c:pt>
                <c:pt idx="185">
                  <c:v>2817</c:v>
                </c:pt>
                <c:pt idx="186">
                  <c:v>2818</c:v>
                </c:pt>
                <c:pt idx="187">
                  <c:v>2819</c:v>
                </c:pt>
                <c:pt idx="188">
                  <c:v>2820</c:v>
                </c:pt>
              </c:numCache>
            </c:numRef>
          </c:xVal>
          <c:yVal>
            <c:numRef>
              <c:f>Graph!$B$2293:$B$2479</c:f>
              <c:numCache>
                <c:formatCode>General</c:formatCode>
                <c:ptCount val="187"/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3-4220-B632-9989C7B2657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Graph!$A$2292:$A$2480</c:f>
              <c:numCache>
                <c:formatCode>General</c:formatCode>
                <c:ptCount val="189"/>
                <c:pt idx="0">
                  <c:v>2632</c:v>
                </c:pt>
                <c:pt idx="1">
                  <c:v>2633</c:v>
                </c:pt>
                <c:pt idx="2">
                  <c:v>2634</c:v>
                </c:pt>
                <c:pt idx="3">
                  <c:v>2635</c:v>
                </c:pt>
                <c:pt idx="4">
                  <c:v>2636</c:v>
                </c:pt>
                <c:pt idx="5">
                  <c:v>2637</c:v>
                </c:pt>
                <c:pt idx="6">
                  <c:v>2638</c:v>
                </c:pt>
                <c:pt idx="7">
                  <c:v>2639</c:v>
                </c:pt>
                <c:pt idx="8">
                  <c:v>2640</c:v>
                </c:pt>
                <c:pt idx="9">
                  <c:v>2641</c:v>
                </c:pt>
                <c:pt idx="10">
                  <c:v>2642</c:v>
                </c:pt>
                <c:pt idx="11">
                  <c:v>2643</c:v>
                </c:pt>
                <c:pt idx="12">
                  <c:v>2644</c:v>
                </c:pt>
                <c:pt idx="13">
                  <c:v>2645</c:v>
                </c:pt>
                <c:pt idx="14">
                  <c:v>2646</c:v>
                </c:pt>
                <c:pt idx="15">
                  <c:v>2647</c:v>
                </c:pt>
                <c:pt idx="16">
                  <c:v>2648</c:v>
                </c:pt>
                <c:pt idx="17">
                  <c:v>2649</c:v>
                </c:pt>
                <c:pt idx="18">
                  <c:v>2650</c:v>
                </c:pt>
                <c:pt idx="19">
                  <c:v>2651</c:v>
                </c:pt>
                <c:pt idx="20">
                  <c:v>2652</c:v>
                </c:pt>
                <c:pt idx="21">
                  <c:v>2653</c:v>
                </c:pt>
                <c:pt idx="22">
                  <c:v>2654</c:v>
                </c:pt>
                <c:pt idx="23">
                  <c:v>2655</c:v>
                </c:pt>
                <c:pt idx="24">
                  <c:v>2656</c:v>
                </c:pt>
                <c:pt idx="25">
                  <c:v>2657</c:v>
                </c:pt>
                <c:pt idx="26">
                  <c:v>2658</c:v>
                </c:pt>
                <c:pt idx="27">
                  <c:v>2659</c:v>
                </c:pt>
                <c:pt idx="28">
                  <c:v>2660</c:v>
                </c:pt>
                <c:pt idx="29">
                  <c:v>2661</c:v>
                </c:pt>
                <c:pt idx="30">
                  <c:v>2662</c:v>
                </c:pt>
                <c:pt idx="31">
                  <c:v>2663</c:v>
                </c:pt>
                <c:pt idx="32">
                  <c:v>2664</c:v>
                </c:pt>
                <c:pt idx="33">
                  <c:v>2665</c:v>
                </c:pt>
                <c:pt idx="34">
                  <c:v>2666</c:v>
                </c:pt>
                <c:pt idx="35">
                  <c:v>2667</c:v>
                </c:pt>
                <c:pt idx="36">
                  <c:v>2668</c:v>
                </c:pt>
                <c:pt idx="37">
                  <c:v>2669</c:v>
                </c:pt>
                <c:pt idx="38">
                  <c:v>2670</c:v>
                </c:pt>
                <c:pt idx="39">
                  <c:v>2671</c:v>
                </c:pt>
                <c:pt idx="40">
                  <c:v>2672</c:v>
                </c:pt>
                <c:pt idx="41">
                  <c:v>2673</c:v>
                </c:pt>
                <c:pt idx="42">
                  <c:v>2674</c:v>
                </c:pt>
                <c:pt idx="43">
                  <c:v>2675</c:v>
                </c:pt>
                <c:pt idx="44">
                  <c:v>2676</c:v>
                </c:pt>
                <c:pt idx="45">
                  <c:v>2677</c:v>
                </c:pt>
                <c:pt idx="46">
                  <c:v>2678</c:v>
                </c:pt>
                <c:pt idx="47">
                  <c:v>2679</c:v>
                </c:pt>
                <c:pt idx="48">
                  <c:v>2680</c:v>
                </c:pt>
                <c:pt idx="49">
                  <c:v>2681</c:v>
                </c:pt>
                <c:pt idx="50">
                  <c:v>2682</c:v>
                </c:pt>
                <c:pt idx="51">
                  <c:v>2683</c:v>
                </c:pt>
                <c:pt idx="52">
                  <c:v>2684</c:v>
                </c:pt>
                <c:pt idx="53">
                  <c:v>2685</c:v>
                </c:pt>
                <c:pt idx="54">
                  <c:v>2686</c:v>
                </c:pt>
                <c:pt idx="55">
                  <c:v>2687</c:v>
                </c:pt>
                <c:pt idx="56">
                  <c:v>2688</c:v>
                </c:pt>
                <c:pt idx="57">
                  <c:v>2689</c:v>
                </c:pt>
                <c:pt idx="58">
                  <c:v>2690</c:v>
                </c:pt>
                <c:pt idx="59">
                  <c:v>2691</c:v>
                </c:pt>
                <c:pt idx="60">
                  <c:v>2692</c:v>
                </c:pt>
                <c:pt idx="61">
                  <c:v>2693</c:v>
                </c:pt>
                <c:pt idx="62">
                  <c:v>2694</c:v>
                </c:pt>
                <c:pt idx="63">
                  <c:v>2695</c:v>
                </c:pt>
                <c:pt idx="64">
                  <c:v>2696</c:v>
                </c:pt>
                <c:pt idx="65">
                  <c:v>2697</c:v>
                </c:pt>
                <c:pt idx="66">
                  <c:v>2698</c:v>
                </c:pt>
                <c:pt idx="67">
                  <c:v>2699</c:v>
                </c:pt>
                <c:pt idx="68">
                  <c:v>2700</c:v>
                </c:pt>
                <c:pt idx="69">
                  <c:v>2701</c:v>
                </c:pt>
                <c:pt idx="70">
                  <c:v>2702</c:v>
                </c:pt>
                <c:pt idx="71">
                  <c:v>2703</c:v>
                </c:pt>
                <c:pt idx="72">
                  <c:v>2704</c:v>
                </c:pt>
                <c:pt idx="73">
                  <c:v>2705</c:v>
                </c:pt>
                <c:pt idx="74">
                  <c:v>2706</c:v>
                </c:pt>
                <c:pt idx="75">
                  <c:v>2707</c:v>
                </c:pt>
                <c:pt idx="76">
                  <c:v>2708</c:v>
                </c:pt>
                <c:pt idx="77">
                  <c:v>2709</c:v>
                </c:pt>
                <c:pt idx="78">
                  <c:v>2710</c:v>
                </c:pt>
                <c:pt idx="79">
                  <c:v>2711</c:v>
                </c:pt>
                <c:pt idx="80">
                  <c:v>2712</c:v>
                </c:pt>
                <c:pt idx="81">
                  <c:v>2713</c:v>
                </c:pt>
                <c:pt idx="82">
                  <c:v>2714</c:v>
                </c:pt>
                <c:pt idx="83">
                  <c:v>2715</c:v>
                </c:pt>
                <c:pt idx="84">
                  <c:v>2716</c:v>
                </c:pt>
                <c:pt idx="85">
                  <c:v>2717</c:v>
                </c:pt>
                <c:pt idx="86">
                  <c:v>2718</c:v>
                </c:pt>
                <c:pt idx="87">
                  <c:v>2719</c:v>
                </c:pt>
                <c:pt idx="88">
                  <c:v>2720</c:v>
                </c:pt>
                <c:pt idx="89">
                  <c:v>2721</c:v>
                </c:pt>
                <c:pt idx="90">
                  <c:v>2722</c:v>
                </c:pt>
                <c:pt idx="91">
                  <c:v>2723</c:v>
                </c:pt>
                <c:pt idx="92">
                  <c:v>2724</c:v>
                </c:pt>
                <c:pt idx="93">
                  <c:v>2725</c:v>
                </c:pt>
                <c:pt idx="94">
                  <c:v>2726</c:v>
                </c:pt>
                <c:pt idx="95">
                  <c:v>2727</c:v>
                </c:pt>
                <c:pt idx="96">
                  <c:v>2728</c:v>
                </c:pt>
                <c:pt idx="97">
                  <c:v>2729</c:v>
                </c:pt>
                <c:pt idx="98">
                  <c:v>2730</c:v>
                </c:pt>
                <c:pt idx="99">
                  <c:v>2731</c:v>
                </c:pt>
                <c:pt idx="100">
                  <c:v>2732</c:v>
                </c:pt>
                <c:pt idx="101">
                  <c:v>2733</c:v>
                </c:pt>
                <c:pt idx="102">
                  <c:v>2734</c:v>
                </c:pt>
                <c:pt idx="103">
                  <c:v>2735</c:v>
                </c:pt>
                <c:pt idx="104">
                  <c:v>2736</c:v>
                </c:pt>
                <c:pt idx="105">
                  <c:v>2737</c:v>
                </c:pt>
                <c:pt idx="106">
                  <c:v>2738</c:v>
                </c:pt>
                <c:pt idx="107">
                  <c:v>2739</c:v>
                </c:pt>
                <c:pt idx="108">
                  <c:v>2740</c:v>
                </c:pt>
                <c:pt idx="109">
                  <c:v>2741</c:v>
                </c:pt>
                <c:pt idx="110">
                  <c:v>2742</c:v>
                </c:pt>
                <c:pt idx="111">
                  <c:v>2743</c:v>
                </c:pt>
                <c:pt idx="112">
                  <c:v>2744</c:v>
                </c:pt>
                <c:pt idx="113">
                  <c:v>2745</c:v>
                </c:pt>
                <c:pt idx="114">
                  <c:v>2746</c:v>
                </c:pt>
                <c:pt idx="115">
                  <c:v>2747</c:v>
                </c:pt>
                <c:pt idx="116">
                  <c:v>2748</c:v>
                </c:pt>
                <c:pt idx="117">
                  <c:v>2749</c:v>
                </c:pt>
                <c:pt idx="118">
                  <c:v>2750</c:v>
                </c:pt>
                <c:pt idx="119">
                  <c:v>2751</c:v>
                </c:pt>
                <c:pt idx="120">
                  <c:v>2752</c:v>
                </c:pt>
                <c:pt idx="121">
                  <c:v>2753</c:v>
                </c:pt>
                <c:pt idx="122">
                  <c:v>2754</c:v>
                </c:pt>
                <c:pt idx="123">
                  <c:v>2755</c:v>
                </c:pt>
                <c:pt idx="124">
                  <c:v>2756</c:v>
                </c:pt>
                <c:pt idx="125">
                  <c:v>2757</c:v>
                </c:pt>
                <c:pt idx="126">
                  <c:v>2758</c:v>
                </c:pt>
                <c:pt idx="127">
                  <c:v>2759</c:v>
                </c:pt>
                <c:pt idx="128">
                  <c:v>2760</c:v>
                </c:pt>
                <c:pt idx="129">
                  <c:v>2761</c:v>
                </c:pt>
                <c:pt idx="130">
                  <c:v>2762</c:v>
                </c:pt>
                <c:pt idx="131">
                  <c:v>2763</c:v>
                </c:pt>
                <c:pt idx="132">
                  <c:v>2764</c:v>
                </c:pt>
                <c:pt idx="133">
                  <c:v>2765</c:v>
                </c:pt>
                <c:pt idx="134">
                  <c:v>2766</c:v>
                </c:pt>
                <c:pt idx="135">
                  <c:v>2767</c:v>
                </c:pt>
                <c:pt idx="136">
                  <c:v>2768</c:v>
                </c:pt>
                <c:pt idx="137">
                  <c:v>2769</c:v>
                </c:pt>
                <c:pt idx="138">
                  <c:v>2770</c:v>
                </c:pt>
                <c:pt idx="139">
                  <c:v>2771</c:v>
                </c:pt>
                <c:pt idx="140">
                  <c:v>2772</c:v>
                </c:pt>
                <c:pt idx="141">
                  <c:v>2773</c:v>
                </c:pt>
                <c:pt idx="142">
                  <c:v>2774</c:v>
                </c:pt>
                <c:pt idx="143">
                  <c:v>2775</c:v>
                </c:pt>
                <c:pt idx="144">
                  <c:v>2776</c:v>
                </c:pt>
                <c:pt idx="145">
                  <c:v>2777</c:v>
                </c:pt>
                <c:pt idx="146">
                  <c:v>2778</c:v>
                </c:pt>
                <c:pt idx="147">
                  <c:v>2779</c:v>
                </c:pt>
                <c:pt idx="148">
                  <c:v>2780</c:v>
                </c:pt>
                <c:pt idx="149">
                  <c:v>2781</c:v>
                </c:pt>
                <c:pt idx="150">
                  <c:v>2782</c:v>
                </c:pt>
                <c:pt idx="151">
                  <c:v>2783</c:v>
                </c:pt>
                <c:pt idx="152">
                  <c:v>2784</c:v>
                </c:pt>
                <c:pt idx="153">
                  <c:v>2785</c:v>
                </c:pt>
                <c:pt idx="154">
                  <c:v>2786</c:v>
                </c:pt>
                <c:pt idx="155">
                  <c:v>2787</c:v>
                </c:pt>
                <c:pt idx="156">
                  <c:v>2788</c:v>
                </c:pt>
                <c:pt idx="157">
                  <c:v>2789</c:v>
                </c:pt>
                <c:pt idx="158">
                  <c:v>2790</c:v>
                </c:pt>
                <c:pt idx="159">
                  <c:v>2791</c:v>
                </c:pt>
                <c:pt idx="160">
                  <c:v>2792</c:v>
                </c:pt>
                <c:pt idx="161">
                  <c:v>2793</c:v>
                </c:pt>
                <c:pt idx="162">
                  <c:v>2794</c:v>
                </c:pt>
                <c:pt idx="163">
                  <c:v>2795</c:v>
                </c:pt>
                <c:pt idx="164">
                  <c:v>2796</c:v>
                </c:pt>
                <c:pt idx="165">
                  <c:v>2797</c:v>
                </c:pt>
                <c:pt idx="166">
                  <c:v>2798</c:v>
                </c:pt>
                <c:pt idx="167">
                  <c:v>2799</c:v>
                </c:pt>
                <c:pt idx="168">
                  <c:v>2800</c:v>
                </c:pt>
                <c:pt idx="169">
                  <c:v>2801</c:v>
                </c:pt>
                <c:pt idx="170">
                  <c:v>2802</c:v>
                </c:pt>
                <c:pt idx="171">
                  <c:v>2803</c:v>
                </c:pt>
                <c:pt idx="172">
                  <c:v>2804</c:v>
                </c:pt>
                <c:pt idx="173">
                  <c:v>2805</c:v>
                </c:pt>
                <c:pt idx="174">
                  <c:v>2806</c:v>
                </c:pt>
                <c:pt idx="175">
                  <c:v>2807</c:v>
                </c:pt>
                <c:pt idx="176">
                  <c:v>2808</c:v>
                </c:pt>
                <c:pt idx="177">
                  <c:v>2809</c:v>
                </c:pt>
                <c:pt idx="178">
                  <c:v>2810</c:v>
                </c:pt>
                <c:pt idx="179">
                  <c:v>2811</c:v>
                </c:pt>
                <c:pt idx="180">
                  <c:v>2812</c:v>
                </c:pt>
                <c:pt idx="181">
                  <c:v>2813</c:v>
                </c:pt>
                <c:pt idx="182">
                  <c:v>2814</c:v>
                </c:pt>
                <c:pt idx="183">
                  <c:v>2815</c:v>
                </c:pt>
                <c:pt idx="184">
                  <c:v>2816</c:v>
                </c:pt>
                <c:pt idx="185">
                  <c:v>2817</c:v>
                </c:pt>
                <c:pt idx="186">
                  <c:v>2818</c:v>
                </c:pt>
                <c:pt idx="187">
                  <c:v>2819</c:v>
                </c:pt>
                <c:pt idx="188">
                  <c:v>2820</c:v>
                </c:pt>
              </c:numCache>
            </c:numRef>
          </c:xVal>
          <c:yVal>
            <c:numRef>
              <c:f>Graph!$C$2293:$C$2479</c:f>
              <c:numCache>
                <c:formatCode>General</c:formatCode>
                <c:ptCount val="1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F3-4220-B632-9989C7B2657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Graph!$A$2292:$A$2480</c:f>
              <c:numCache>
                <c:formatCode>General</c:formatCode>
                <c:ptCount val="189"/>
                <c:pt idx="0">
                  <c:v>2632</c:v>
                </c:pt>
                <c:pt idx="1">
                  <c:v>2633</c:v>
                </c:pt>
                <c:pt idx="2">
                  <c:v>2634</c:v>
                </c:pt>
                <c:pt idx="3">
                  <c:v>2635</c:v>
                </c:pt>
                <c:pt idx="4">
                  <c:v>2636</c:v>
                </c:pt>
                <c:pt idx="5">
                  <c:v>2637</c:v>
                </c:pt>
                <c:pt idx="6">
                  <c:v>2638</c:v>
                </c:pt>
                <c:pt idx="7">
                  <c:v>2639</c:v>
                </c:pt>
                <c:pt idx="8">
                  <c:v>2640</c:v>
                </c:pt>
                <c:pt idx="9">
                  <c:v>2641</c:v>
                </c:pt>
                <c:pt idx="10">
                  <c:v>2642</c:v>
                </c:pt>
                <c:pt idx="11">
                  <c:v>2643</c:v>
                </c:pt>
                <c:pt idx="12">
                  <c:v>2644</c:v>
                </c:pt>
                <c:pt idx="13">
                  <c:v>2645</c:v>
                </c:pt>
                <c:pt idx="14">
                  <c:v>2646</c:v>
                </c:pt>
                <c:pt idx="15">
                  <c:v>2647</c:v>
                </c:pt>
                <c:pt idx="16">
                  <c:v>2648</c:v>
                </c:pt>
                <c:pt idx="17">
                  <c:v>2649</c:v>
                </c:pt>
                <c:pt idx="18">
                  <c:v>2650</c:v>
                </c:pt>
                <c:pt idx="19">
                  <c:v>2651</c:v>
                </c:pt>
                <c:pt idx="20">
                  <c:v>2652</c:v>
                </c:pt>
                <c:pt idx="21">
                  <c:v>2653</c:v>
                </c:pt>
                <c:pt idx="22">
                  <c:v>2654</c:v>
                </c:pt>
                <c:pt idx="23">
                  <c:v>2655</c:v>
                </c:pt>
                <c:pt idx="24">
                  <c:v>2656</c:v>
                </c:pt>
                <c:pt idx="25">
                  <c:v>2657</c:v>
                </c:pt>
                <c:pt idx="26">
                  <c:v>2658</c:v>
                </c:pt>
                <c:pt idx="27">
                  <c:v>2659</c:v>
                </c:pt>
                <c:pt idx="28">
                  <c:v>2660</c:v>
                </c:pt>
                <c:pt idx="29">
                  <c:v>2661</c:v>
                </c:pt>
                <c:pt idx="30">
                  <c:v>2662</c:v>
                </c:pt>
                <c:pt idx="31">
                  <c:v>2663</c:v>
                </c:pt>
                <c:pt idx="32">
                  <c:v>2664</c:v>
                </c:pt>
                <c:pt idx="33">
                  <c:v>2665</c:v>
                </c:pt>
                <c:pt idx="34">
                  <c:v>2666</c:v>
                </c:pt>
                <c:pt idx="35">
                  <c:v>2667</c:v>
                </c:pt>
                <c:pt idx="36">
                  <c:v>2668</c:v>
                </c:pt>
                <c:pt idx="37">
                  <c:v>2669</c:v>
                </c:pt>
                <c:pt idx="38">
                  <c:v>2670</c:v>
                </c:pt>
                <c:pt idx="39">
                  <c:v>2671</c:v>
                </c:pt>
                <c:pt idx="40">
                  <c:v>2672</c:v>
                </c:pt>
                <c:pt idx="41">
                  <c:v>2673</c:v>
                </c:pt>
                <c:pt idx="42">
                  <c:v>2674</c:v>
                </c:pt>
                <c:pt idx="43">
                  <c:v>2675</c:v>
                </c:pt>
                <c:pt idx="44">
                  <c:v>2676</c:v>
                </c:pt>
                <c:pt idx="45">
                  <c:v>2677</c:v>
                </c:pt>
                <c:pt idx="46">
                  <c:v>2678</c:v>
                </c:pt>
                <c:pt idx="47">
                  <c:v>2679</c:v>
                </c:pt>
                <c:pt idx="48">
                  <c:v>2680</c:v>
                </c:pt>
                <c:pt idx="49">
                  <c:v>2681</c:v>
                </c:pt>
                <c:pt idx="50">
                  <c:v>2682</c:v>
                </c:pt>
                <c:pt idx="51">
                  <c:v>2683</c:v>
                </c:pt>
                <c:pt idx="52">
                  <c:v>2684</c:v>
                </c:pt>
                <c:pt idx="53">
                  <c:v>2685</c:v>
                </c:pt>
                <c:pt idx="54">
                  <c:v>2686</c:v>
                </c:pt>
                <c:pt idx="55">
                  <c:v>2687</c:v>
                </c:pt>
                <c:pt idx="56">
                  <c:v>2688</c:v>
                </c:pt>
                <c:pt idx="57">
                  <c:v>2689</c:v>
                </c:pt>
                <c:pt idx="58">
                  <c:v>2690</c:v>
                </c:pt>
                <c:pt idx="59">
                  <c:v>2691</c:v>
                </c:pt>
                <c:pt idx="60">
                  <c:v>2692</c:v>
                </c:pt>
                <c:pt idx="61">
                  <c:v>2693</c:v>
                </c:pt>
                <c:pt idx="62">
                  <c:v>2694</c:v>
                </c:pt>
                <c:pt idx="63">
                  <c:v>2695</c:v>
                </c:pt>
                <c:pt idx="64">
                  <c:v>2696</c:v>
                </c:pt>
                <c:pt idx="65">
                  <c:v>2697</c:v>
                </c:pt>
                <c:pt idx="66">
                  <c:v>2698</c:v>
                </c:pt>
                <c:pt idx="67">
                  <c:v>2699</c:v>
                </c:pt>
                <c:pt idx="68">
                  <c:v>2700</c:v>
                </c:pt>
                <c:pt idx="69">
                  <c:v>2701</c:v>
                </c:pt>
                <c:pt idx="70">
                  <c:v>2702</c:v>
                </c:pt>
                <c:pt idx="71">
                  <c:v>2703</c:v>
                </c:pt>
                <c:pt idx="72">
                  <c:v>2704</c:v>
                </c:pt>
                <c:pt idx="73">
                  <c:v>2705</c:v>
                </c:pt>
                <c:pt idx="74">
                  <c:v>2706</c:v>
                </c:pt>
                <c:pt idx="75">
                  <c:v>2707</c:v>
                </c:pt>
                <c:pt idx="76">
                  <c:v>2708</c:v>
                </c:pt>
                <c:pt idx="77">
                  <c:v>2709</c:v>
                </c:pt>
                <c:pt idx="78">
                  <c:v>2710</c:v>
                </c:pt>
                <c:pt idx="79">
                  <c:v>2711</c:v>
                </c:pt>
                <c:pt idx="80">
                  <c:v>2712</c:v>
                </c:pt>
                <c:pt idx="81">
                  <c:v>2713</c:v>
                </c:pt>
                <c:pt idx="82">
                  <c:v>2714</c:v>
                </c:pt>
                <c:pt idx="83">
                  <c:v>2715</c:v>
                </c:pt>
                <c:pt idx="84">
                  <c:v>2716</c:v>
                </c:pt>
                <c:pt idx="85">
                  <c:v>2717</c:v>
                </c:pt>
                <c:pt idx="86">
                  <c:v>2718</c:v>
                </c:pt>
                <c:pt idx="87">
                  <c:v>2719</c:v>
                </c:pt>
                <c:pt idx="88">
                  <c:v>2720</c:v>
                </c:pt>
                <c:pt idx="89">
                  <c:v>2721</c:v>
                </c:pt>
                <c:pt idx="90">
                  <c:v>2722</c:v>
                </c:pt>
                <c:pt idx="91">
                  <c:v>2723</c:v>
                </c:pt>
                <c:pt idx="92">
                  <c:v>2724</c:v>
                </c:pt>
                <c:pt idx="93">
                  <c:v>2725</c:v>
                </c:pt>
                <c:pt idx="94">
                  <c:v>2726</c:v>
                </c:pt>
                <c:pt idx="95">
                  <c:v>2727</c:v>
                </c:pt>
                <c:pt idx="96">
                  <c:v>2728</c:v>
                </c:pt>
                <c:pt idx="97">
                  <c:v>2729</c:v>
                </c:pt>
                <c:pt idx="98">
                  <c:v>2730</c:v>
                </c:pt>
                <c:pt idx="99">
                  <c:v>2731</c:v>
                </c:pt>
                <c:pt idx="100">
                  <c:v>2732</c:v>
                </c:pt>
                <c:pt idx="101">
                  <c:v>2733</c:v>
                </c:pt>
                <c:pt idx="102">
                  <c:v>2734</c:v>
                </c:pt>
                <c:pt idx="103">
                  <c:v>2735</c:v>
                </c:pt>
                <c:pt idx="104">
                  <c:v>2736</c:v>
                </c:pt>
                <c:pt idx="105">
                  <c:v>2737</c:v>
                </c:pt>
                <c:pt idx="106">
                  <c:v>2738</c:v>
                </c:pt>
                <c:pt idx="107">
                  <c:v>2739</c:v>
                </c:pt>
                <c:pt idx="108">
                  <c:v>2740</c:v>
                </c:pt>
                <c:pt idx="109">
                  <c:v>2741</c:v>
                </c:pt>
                <c:pt idx="110">
                  <c:v>2742</c:v>
                </c:pt>
                <c:pt idx="111">
                  <c:v>2743</c:v>
                </c:pt>
                <c:pt idx="112">
                  <c:v>2744</c:v>
                </c:pt>
                <c:pt idx="113">
                  <c:v>2745</c:v>
                </c:pt>
                <c:pt idx="114">
                  <c:v>2746</c:v>
                </c:pt>
                <c:pt idx="115">
                  <c:v>2747</c:v>
                </c:pt>
                <c:pt idx="116">
                  <c:v>2748</c:v>
                </c:pt>
                <c:pt idx="117">
                  <c:v>2749</c:v>
                </c:pt>
                <c:pt idx="118">
                  <c:v>2750</c:v>
                </c:pt>
                <c:pt idx="119">
                  <c:v>2751</c:v>
                </c:pt>
                <c:pt idx="120">
                  <c:v>2752</c:v>
                </c:pt>
                <c:pt idx="121">
                  <c:v>2753</c:v>
                </c:pt>
                <c:pt idx="122">
                  <c:v>2754</c:v>
                </c:pt>
                <c:pt idx="123">
                  <c:v>2755</c:v>
                </c:pt>
                <c:pt idx="124">
                  <c:v>2756</c:v>
                </c:pt>
                <c:pt idx="125">
                  <c:v>2757</c:v>
                </c:pt>
                <c:pt idx="126">
                  <c:v>2758</c:v>
                </c:pt>
                <c:pt idx="127">
                  <c:v>2759</c:v>
                </c:pt>
                <c:pt idx="128">
                  <c:v>2760</c:v>
                </c:pt>
                <c:pt idx="129">
                  <c:v>2761</c:v>
                </c:pt>
                <c:pt idx="130">
                  <c:v>2762</c:v>
                </c:pt>
                <c:pt idx="131">
                  <c:v>2763</c:v>
                </c:pt>
                <c:pt idx="132">
                  <c:v>2764</c:v>
                </c:pt>
                <c:pt idx="133">
                  <c:v>2765</c:v>
                </c:pt>
                <c:pt idx="134">
                  <c:v>2766</c:v>
                </c:pt>
                <c:pt idx="135">
                  <c:v>2767</c:v>
                </c:pt>
                <c:pt idx="136">
                  <c:v>2768</c:v>
                </c:pt>
                <c:pt idx="137">
                  <c:v>2769</c:v>
                </c:pt>
                <c:pt idx="138">
                  <c:v>2770</c:v>
                </c:pt>
                <c:pt idx="139">
                  <c:v>2771</c:v>
                </c:pt>
                <c:pt idx="140">
                  <c:v>2772</c:v>
                </c:pt>
                <c:pt idx="141">
                  <c:v>2773</c:v>
                </c:pt>
                <c:pt idx="142">
                  <c:v>2774</c:v>
                </c:pt>
                <c:pt idx="143">
                  <c:v>2775</c:v>
                </c:pt>
                <c:pt idx="144">
                  <c:v>2776</c:v>
                </c:pt>
                <c:pt idx="145">
                  <c:v>2777</c:v>
                </c:pt>
                <c:pt idx="146">
                  <c:v>2778</c:v>
                </c:pt>
                <c:pt idx="147">
                  <c:v>2779</c:v>
                </c:pt>
                <c:pt idx="148">
                  <c:v>2780</c:v>
                </c:pt>
                <c:pt idx="149">
                  <c:v>2781</c:v>
                </c:pt>
                <c:pt idx="150">
                  <c:v>2782</c:v>
                </c:pt>
                <c:pt idx="151">
                  <c:v>2783</c:v>
                </c:pt>
                <c:pt idx="152">
                  <c:v>2784</c:v>
                </c:pt>
                <c:pt idx="153">
                  <c:v>2785</c:v>
                </c:pt>
                <c:pt idx="154">
                  <c:v>2786</c:v>
                </c:pt>
                <c:pt idx="155">
                  <c:v>2787</c:v>
                </c:pt>
                <c:pt idx="156">
                  <c:v>2788</c:v>
                </c:pt>
                <c:pt idx="157">
                  <c:v>2789</c:v>
                </c:pt>
                <c:pt idx="158">
                  <c:v>2790</c:v>
                </c:pt>
                <c:pt idx="159">
                  <c:v>2791</c:v>
                </c:pt>
                <c:pt idx="160">
                  <c:v>2792</c:v>
                </c:pt>
                <c:pt idx="161">
                  <c:v>2793</c:v>
                </c:pt>
                <c:pt idx="162">
                  <c:v>2794</c:v>
                </c:pt>
                <c:pt idx="163">
                  <c:v>2795</c:v>
                </c:pt>
                <c:pt idx="164">
                  <c:v>2796</c:v>
                </c:pt>
                <c:pt idx="165">
                  <c:v>2797</c:v>
                </c:pt>
                <c:pt idx="166">
                  <c:v>2798</c:v>
                </c:pt>
                <c:pt idx="167">
                  <c:v>2799</c:v>
                </c:pt>
                <c:pt idx="168">
                  <c:v>2800</c:v>
                </c:pt>
                <c:pt idx="169">
                  <c:v>2801</c:v>
                </c:pt>
                <c:pt idx="170">
                  <c:v>2802</c:v>
                </c:pt>
                <c:pt idx="171">
                  <c:v>2803</c:v>
                </c:pt>
                <c:pt idx="172">
                  <c:v>2804</c:v>
                </c:pt>
                <c:pt idx="173">
                  <c:v>2805</c:v>
                </c:pt>
                <c:pt idx="174">
                  <c:v>2806</c:v>
                </c:pt>
                <c:pt idx="175">
                  <c:v>2807</c:v>
                </c:pt>
                <c:pt idx="176">
                  <c:v>2808</c:v>
                </c:pt>
                <c:pt idx="177">
                  <c:v>2809</c:v>
                </c:pt>
                <c:pt idx="178">
                  <c:v>2810</c:v>
                </c:pt>
                <c:pt idx="179">
                  <c:v>2811</c:v>
                </c:pt>
                <c:pt idx="180">
                  <c:v>2812</c:v>
                </c:pt>
                <c:pt idx="181">
                  <c:v>2813</c:v>
                </c:pt>
                <c:pt idx="182">
                  <c:v>2814</c:v>
                </c:pt>
                <c:pt idx="183">
                  <c:v>2815</c:v>
                </c:pt>
                <c:pt idx="184">
                  <c:v>2816</c:v>
                </c:pt>
                <c:pt idx="185">
                  <c:v>2817</c:v>
                </c:pt>
                <c:pt idx="186">
                  <c:v>2818</c:v>
                </c:pt>
                <c:pt idx="187">
                  <c:v>2819</c:v>
                </c:pt>
                <c:pt idx="188">
                  <c:v>2820</c:v>
                </c:pt>
              </c:numCache>
            </c:numRef>
          </c:xVal>
          <c:yVal>
            <c:numRef>
              <c:f>Graph!$E$2293:$E$2479</c:f>
              <c:numCache>
                <c:formatCode>General</c:formatCode>
                <c:ptCount val="187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F3-4220-B632-9989C7B2657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Graph!$A$2292:$A$2480</c:f>
              <c:numCache>
                <c:formatCode>General</c:formatCode>
                <c:ptCount val="189"/>
                <c:pt idx="0">
                  <c:v>2632</c:v>
                </c:pt>
                <c:pt idx="1">
                  <c:v>2633</c:v>
                </c:pt>
                <c:pt idx="2">
                  <c:v>2634</c:v>
                </c:pt>
                <c:pt idx="3">
                  <c:v>2635</c:v>
                </c:pt>
                <c:pt idx="4">
                  <c:v>2636</c:v>
                </c:pt>
                <c:pt idx="5">
                  <c:v>2637</c:v>
                </c:pt>
                <c:pt idx="6">
                  <c:v>2638</c:v>
                </c:pt>
                <c:pt idx="7">
                  <c:v>2639</c:v>
                </c:pt>
                <c:pt idx="8">
                  <c:v>2640</c:v>
                </c:pt>
                <c:pt idx="9">
                  <c:v>2641</c:v>
                </c:pt>
                <c:pt idx="10">
                  <c:v>2642</c:v>
                </c:pt>
                <c:pt idx="11">
                  <c:v>2643</c:v>
                </c:pt>
                <c:pt idx="12">
                  <c:v>2644</c:v>
                </c:pt>
                <c:pt idx="13">
                  <c:v>2645</c:v>
                </c:pt>
                <c:pt idx="14">
                  <c:v>2646</c:v>
                </c:pt>
                <c:pt idx="15">
                  <c:v>2647</c:v>
                </c:pt>
                <c:pt idx="16">
                  <c:v>2648</c:v>
                </c:pt>
                <c:pt idx="17">
                  <c:v>2649</c:v>
                </c:pt>
                <c:pt idx="18">
                  <c:v>2650</c:v>
                </c:pt>
                <c:pt idx="19">
                  <c:v>2651</c:v>
                </c:pt>
                <c:pt idx="20">
                  <c:v>2652</c:v>
                </c:pt>
                <c:pt idx="21">
                  <c:v>2653</c:v>
                </c:pt>
                <c:pt idx="22">
                  <c:v>2654</c:v>
                </c:pt>
                <c:pt idx="23">
                  <c:v>2655</c:v>
                </c:pt>
                <c:pt idx="24">
                  <c:v>2656</c:v>
                </c:pt>
                <c:pt idx="25">
                  <c:v>2657</c:v>
                </c:pt>
                <c:pt idx="26">
                  <c:v>2658</c:v>
                </c:pt>
                <c:pt idx="27">
                  <c:v>2659</c:v>
                </c:pt>
                <c:pt idx="28">
                  <c:v>2660</c:v>
                </c:pt>
                <c:pt idx="29">
                  <c:v>2661</c:v>
                </c:pt>
                <c:pt idx="30">
                  <c:v>2662</c:v>
                </c:pt>
                <c:pt idx="31">
                  <c:v>2663</c:v>
                </c:pt>
                <c:pt idx="32">
                  <c:v>2664</c:v>
                </c:pt>
                <c:pt idx="33">
                  <c:v>2665</c:v>
                </c:pt>
                <c:pt idx="34">
                  <c:v>2666</c:v>
                </c:pt>
                <c:pt idx="35">
                  <c:v>2667</c:v>
                </c:pt>
                <c:pt idx="36">
                  <c:v>2668</c:v>
                </c:pt>
                <c:pt idx="37">
                  <c:v>2669</c:v>
                </c:pt>
                <c:pt idx="38">
                  <c:v>2670</c:v>
                </c:pt>
                <c:pt idx="39">
                  <c:v>2671</c:v>
                </c:pt>
                <c:pt idx="40">
                  <c:v>2672</c:v>
                </c:pt>
                <c:pt idx="41">
                  <c:v>2673</c:v>
                </c:pt>
                <c:pt idx="42">
                  <c:v>2674</c:v>
                </c:pt>
                <c:pt idx="43">
                  <c:v>2675</c:v>
                </c:pt>
                <c:pt idx="44">
                  <c:v>2676</c:v>
                </c:pt>
                <c:pt idx="45">
                  <c:v>2677</c:v>
                </c:pt>
                <c:pt idx="46">
                  <c:v>2678</c:v>
                </c:pt>
                <c:pt idx="47">
                  <c:v>2679</c:v>
                </c:pt>
                <c:pt idx="48">
                  <c:v>2680</c:v>
                </c:pt>
                <c:pt idx="49">
                  <c:v>2681</c:v>
                </c:pt>
                <c:pt idx="50">
                  <c:v>2682</c:v>
                </c:pt>
                <c:pt idx="51">
                  <c:v>2683</c:v>
                </c:pt>
                <c:pt idx="52">
                  <c:v>2684</c:v>
                </c:pt>
                <c:pt idx="53">
                  <c:v>2685</c:v>
                </c:pt>
                <c:pt idx="54">
                  <c:v>2686</c:v>
                </c:pt>
                <c:pt idx="55">
                  <c:v>2687</c:v>
                </c:pt>
                <c:pt idx="56">
                  <c:v>2688</c:v>
                </c:pt>
                <c:pt idx="57">
                  <c:v>2689</c:v>
                </c:pt>
                <c:pt idx="58">
                  <c:v>2690</c:v>
                </c:pt>
                <c:pt idx="59">
                  <c:v>2691</c:v>
                </c:pt>
                <c:pt idx="60">
                  <c:v>2692</c:v>
                </c:pt>
                <c:pt idx="61">
                  <c:v>2693</c:v>
                </c:pt>
                <c:pt idx="62">
                  <c:v>2694</c:v>
                </c:pt>
                <c:pt idx="63">
                  <c:v>2695</c:v>
                </c:pt>
                <c:pt idx="64">
                  <c:v>2696</c:v>
                </c:pt>
                <c:pt idx="65">
                  <c:v>2697</c:v>
                </c:pt>
                <c:pt idx="66">
                  <c:v>2698</c:v>
                </c:pt>
                <c:pt idx="67">
                  <c:v>2699</c:v>
                </c:pt>
                <c:pt idx="68">
                  <c:v>2700</c:v>
                </c:pt>
                <c:pt idx="69">
                  <c:v>2701</c:v>
                </c:pt>
                <c:pt idx="70">
                  <c:v>2702</c:v>
                </c:pt>
                <c:pt idx="71">
                  <c:v>2703</c:v>
                </c:pt>
                <c:pt idx="72">
                  <c:v>2704</c:v>
                </c:pt>
                <c:pt idx="73">
                  <c:v>2705</c:v>
                </c:pt>
                <c:pt idx="74">
                  <c:v>2706</c:v>
                </c:pt>
                <c:pt idx="75">
                  <c:v>2707</c:v>
                </c:pt>
                <c:pt idx="76">
                  <c:v>2708</c:v>
                </c:pt>
                <c:pt idx="77">
                  <c:v>2709</c:v>
                </c:pt>
                <c:pt idx="78">
                  <c:v>2710</c:v>
                </c:pt>
                <c:pt idx="79">
                  <c:v>2711</c:v>
                </c:pt>
                <c:pt idx="80">
                  <c:v>2712</c:v>
                </c:pt>
                <c:pt idx="81">
                  <c:v>2713</c:v>
                </c:pt>
                <c:pt idx="82">
                  <c:v>2714</c:v>
                </c:pt>
                <c:pt idx="83">
                  <c:v>2715</c:v>
                </c:pt>
                <c:pt idx="84">
                  <c:v>2716</c:v>
                </c:pt>
                <c:pt idx="85">
                  <c:v>2717</c:v>
                </c:pt>
                <c:pt idx="86">
                  <c:v>2718</c:v>
                </c:pt>
                <c:pt idx="87">
                  <c:v>2719</c:v>
                </c:pt>
                <c:pt idx="88">
                  <c:v>2720</c:v>
                </c:pt>
                <c:pt idx="89">
                  <c:v>2721</c:v>
                </c:pt>
                <c:pt idx="90">
                  <c:v>2722</c:v>
                </c:pt>
                <c:pt idx="91">
                  <c:v>2723</c:v>
                </c:pt>
                <c:pt idx="92">
                  <c:v>2724</c:v>
                </c:pt>
                <c:pt idx="93">
                  <c:v>2725</c:v>
                </c:pt>
                <c:pt idx="94">
                  <c:v>2726</c:v>
                </c:pt>
                <c:pt idx="95">
                  <c:v>2727</c:v>
                </c:pt>
                <c:pt idx="96">
                  <c:v>2728</c:v>
                </c:pt>
                <c:pt idx="97">
                  <c:v>2729</c:v>
                </c:pt>
                <c:pt idx="98">
                  <c:v>2730</c:v>
                </c:pt>
                <c:pt idx="99">
                  <c:v>2731</c:v>
                </c:pt>
                <c:pt idx="100">
                  <c:v>2732</c:v>
                </c:pt>
                <c:pt idx="101">
                  <c:v>2733</c:v>
                </c:pt>
                <c:pt idx="102">
                  <c:v>2734</c:v>
                </c:pt>
                <c:pt idx="103">
                  <c:v>2735</c:v>
                </c:pt>
                <c:pt idx="104">
                  <c:v>2736</c:v>
                </c:pt>
                <c:pt idx="105">
                  <c:v>2737</c:v>
                </c:pt>
                <c:pt idx="106">
                  <c:v>2738</c:v>
                </c:pt>
                <c:pt idx="107">
                  <c:v>2739</c:v>
                </c:pt>
                <c:pt idx="108">
                  <c:v>2740</c:v>
                </c:pt>
                <c:pt idx="109">
                  <c:v>2741</c:v>
                </c:pt>
                <c:pt idx="110">
                  <c:v>2742</c:v>
                </c:pt>
                <c:pt idx="111">
                  <c:v>2743</c:v>
                </c:pt>
                <c:pt idx="112">
                  <c:v>2744</c:v>
                </c:pt>
                <c:pt idx="113">
                  <c:v>2745</c:v>
                </c:pt>
                <c:pt idx="114">
                  <c:v>2746</c:v>
                </c:pt>
                <c:pt idx="115">
                  <c:v>2747</c:v>
                </c:pt>
                <c:pt idx="116">
                  <c:v>2748</c:v>
                </c:pt>
                <c:pt idx="117">
                  <c:v>2749</c:v>
                </c:pt>
                <c:pt idx="118">
                  <c:v>2750</c:v>
                </c:pt>
                <c:pt idx="119">
                  <c:v>2751</c:v>
                </c:pt>
                <c:pt idx="120">
                  <c:v>2752</c:v>
                </c:pt>
                <c:pt idx="121">
                  <c:v>2753</c:v>
                </c:pt>
                <c:pt idx="122">
                  <c:v>2754</c:v>
                </c:pt>
                <c:pt idx="123">
                  <c:v>2755</c:v>
                </c:pt>
                <c:pt idx="124">
                  <c:v>2756</c:v>
                </c:pt>
                <c:pt idx="125">
                  <c:v>2757</c:v>
                </c:pt>
                <c:pt idx="126">
                  <c:v>2758</c:v>
                </c:pt>
                <c:pt idx="127">
                  <c:v>2759</c:v>
                </c:pt>
                <c:pt idx="128">
                  <c:v>2760</c:v>
                </c:pt>
                <c:pt idx="129">
                  <c:v>2761</c:v>
                </c:pt>
                <c:pt idx="130">
                  <c:v>2762</c:v>
                </c:pt>
                <c:pt idx="131">
                  <c:v>2763</c:v>
                </c:pt>
                <c:pt idx="132">
                  <c:v>2764</c:v>
                </c:pt>
                <c:pt idx="133">
                  <c:v>2765</c:v>
                </c:pt>
                <c:pt idx="134">
                  <c:v>2766</c:v>
                </c:pt>
                <c:pt idx="135">
                  <c:v>2767</c:v>
                </c:pt>
                <c:pt idx="136">
                  <c:v>2768</c:v>
                </c:pt>
                <c:pt idx="137">
                  <c:v>2769</c:v>
                </c:pt>
                <c:pt idx="138">
                  <c:v>2770</c:v>
                </c:pt>
                <c:pt idx="139">
                  <c:v>2771</c:v>
                </c:pt>
                <c:pt idx="140">
                  <c:v>2772</c:v>
                </c:pt>
                <c:pt idx="141">
                  <c:v>2773</c:v>
                </c:pt>
                <c:pt idx="142">
                  <c:v>2774</c:v>
                </c:pt>
                <c:pt idx="143">
                  <c:v>2775</c:v>
                </c:pt>
                <c:pt idx="144">
                  <c:v>2776</c:v>
                </c:pt>
                <c:pt idx="145">
                  <c:v>2777</c:v>
                </c:pt>
                <c:pt idx="146">
                  <c:v>2778</c:v>
                </c:pt>
                <c:pt idx="147">
                  <c:v>2779</c:v>
                </c:pt>
                <c:pt idx="148">
                  <c:v>2780</c:v>
                </c:pt>
                <c:pt idx="149">
                  <c:v>2781</c:v>
                </c:pt>
                <c:pt idx="150">
                  <c:v>2782</c:v>
                </c:pt>
                <c:pt idx="151">
                  <c:v>2783</c:v>
                </c:pt>
                <c:pt idx="152">
                  <c:v>2784</c:v>
                </c:pt>
                <c:pt idx="153">
                  <c:v>2785</c:v>
                </c:pt>
                <c:pt idx="154">
                  <c:v>2786</c:v>
                </c:pt>
                <c:pt idx="155">
                  <c:v>2787</c:v>
                </c:pt>
                <c:pt idx="156">
                  <c:v>2788</c:v>
                </c:pt>
                <c:pt idx="157">
                  <c:v>2789</c:v>
                </c:pt>
                <c:pt idx="158">
                  <c:v>2790</c:v>
                </c:pt>
                <c:pt idx="159">
                  <c:v>2791</c:v>
                </c:pt>
                <c:pt idx="160">
                  <c:v>2792</c:v>
                </c:pt>
                <c:pt idx="161">
                  <c:v>2793</c:v>
                </c:pt>
                <c:pt idx="162">
                  <c:v>2794</c:v>
                </c:pt>
                <c:pt idx="163">
                  <c:v>2795</c:v>
                </c:pt>
                <c:pt idx="164">
                  <c:v>2796</c:v>
                </c:pt>
                <c:pt idx="165">
                  <c:v>2797</c:v>
                </c:pt>
                <c:pt idx="166">
                  <c:v>2798</c:v>
                </c:pt>
                <c:pt idx="167">
                  <c:v>2799</c:v>
                </c:pt>
                <c:pt idx="168">
                  <c:v>2800</c:v>
                </c:pt>
                <c:pt idx="169">
                  <c:v>2801</c:v>
                </c:pt>
                <c:pt idx="170">
                  <c:v>2802</c:v>
                </c:pt>
                <c:pt idx="171">
                  <c:v>2803</c:v>
                </c:pt>
                <c:pt idx="172">
                  <c:v>2804</c:v>
                </c:pt>
                <c:pt idx="173">
                  <c:v>2805</c:v>
                </c:pt>
                <c:pt idx="174">
                  <c:v>2806</c:v>
                </c:pt>
                <c:pt idx="175">
                  <c:v>2807</c:v>
                </c:pt>
                <c:pt idx="176">
                  <c:v>2808</c:v>
                </c:pt>
                <c:pt idx="177">
                  <c:v>2809</c:v>
                </c:pt>
                <c:pt idx="178">
                  <c:v>2810</c:v>
                </c:pt>
                <c:pt idx="179">
                  <c:v>2811</c:v>
                </c:pt>
                <c:pt idx="180">
                  <c:v>2812</c:v>
                </c:pt>
                <c:pt idx="181">
                  <c:v>2813</c:v>
                </c:pt>
                <c:pt idx="182">
                  <c:v>2814</c:v>
                </c:pt>
                <c:pt idx="183">
                  <c:v>2815</c:v>
                </c:pt>
                <c:pt idx="184">
                  <c:v>2816</c:v>
                </c:pt>
                <c:pt idx="185">
                  <c:v>2817</c:v>
                </c:pt>
                <c:pt idx="186">
                  <c:v>2818</c:v>
                </c:pt>
                <c:pt idx="187">
                  <c:v>2819</c:v>
                </c:pt>
                <c:pt idx="188">
                  <c:v>2820</c:v>
                </c:pt>
              </c:numCache>
            </c:numRef>
          </c:xVal>
          <c:yVal>
            <c:numRef>
              <c:f>Graph!$G$2293:$G$2479</c:f>
              <c:numCache>
                <c:formatCode>General</c:formatCode>
                <c:ptCount val="18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F3-4220-B632-9989C7B2657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Graph!$A$2292:$A$2480</c:f>
              <c:numCache>
                <c:formatCode>General</c:formatCode>
                <c:ptCount val="189"/>
                <c:pt idx="0">
                  <c:v>2632</c:v>
                </c:pt>
                <c:pt idx="1">
                  <c:v>2633</c:v>
                </c:pt>
                <c:pt idx="2">
                  <c:v>2634</c:v>
                </c:pt>
                <c:pt idx="3">
                  <c:v>2635</c:v>
                </c:pt>
                <c:pt idx="4">
                  <c:v>2636</c:v>
                </c:pt>
                <c:pt idx="5">
                  <c:v>2637</c:v>
                </c:pt>
                <c:pt idx="6">
                  <c:v>2638</c:v>
                </c:pt>
                <c:pt idx="7">
                  <c:v>2639</c:v>
                </c:pt>
                <c:pt idx="8">
                  <c:v>2640</c:v>
                </c:pt>
                <c:pt idx="9">
                  <c:v>2641</c:v>
                </c:pt>
                <c:pt idx="10">
                  <c:v>2642</c:v>
                </c:pt>
                <c:pt idx="11">
                  <c:v>2643</c:v>
                </c:pt>
                <c:pt idx="12">
                  <c:v>2644</c:v>
                </c:pt>
                <c:pt idx="13">
                  <c:v>2645</c:v>
                </c:pt>
                <c:pt idx="14">
                  <c:v>2646</c:v>
                </c:pt>
                <c:pt idx="15">
                  <c:v>2647</c:v>
                </c:pt>
                <c:pt idx="16">
                  <c:v>2648</c:v>
                </c:pt>
                <c:pt idx="17">
                  <c:v>2649</c:v>
                </c:pt>
                <c:pt idx="18">
                  <c:v>2650</c:v>
                </c:pt>
                <c:pt idx="19">
                  <c:v>2651</c:v>
                </c:pt>
                <c:pt idx="20">
                  <c:v>2652</c:v>
                </c:pt>
                <c:pt idx="21">
                  <c:v>2653</c:v>
                </c:pt>
                <c:pt idx="22">
                  <c:v>2654</c:v>
                </c:pt>
                <c:pt idx="23">
                  <c:v>2655</c:v>
                </c:pt>
                <c:pt idx="24">
                  <c:v>2656</c:v>
                </c:pt>
                <c:pt idx="25">
                  <c:v>2657</c:v>
                </c:pt>
                <c:pt idx="26">
                  <c:v>2658</c:v>
                </c:pt>
                <c:pt idx="27">
                  <c:v>2659</c:v>
                </c:pt>
                <c:pt idx="28">
                  <c:v>2660</c:v>
                </c:pt>
                <c:pt idx="29">
                  <c:v>2661</c:v>
                </c:pt>
                <c:pt idx="30">
                  <c:v>2662</c:v>
                </c:pt>
                <c:pt idx="31">
                  <c:v>2663</c:v>
                </c:pt>
                <c:pt idx="32">
                  <c:v>2664</c:v>
                </c:pt>
                <c:pt idx="33">
                  <c:v>2665</c:v>
                </c:pt>
                <c:pt idx="34">
                  <c:v>2666</c:v>
                </c:pt>
                <c:pt idx="35">
                  <c:v>2667</c:v>
                </c:pt>
                <c:pt idx="36">
                  <c:v>2668</c:v>
                </c:pt>
                <c:pt idx="37">
                  <c:v>2669</c:v>
                </c:pt>
                <c:pt idx="38">
                  <c:v>2670</c:v>
                </c:pt>
                <c:pt idx="39">
                  <c:v>2671</c:v>
                </c:pt>
                <c:pt idx="40">
                  <c:v>2672</c:v>
                </c:pt>
                <c:pt idx="41">
                  <c:v>2673</c:v>
                </c:pt>
                <c:pt idx="42">
                  <c:v>2674</c:v>
                </c:pt>
                <c:pt idx="43">
                  <c:v>2675</c:v>
                </c:pt>
                <c:pt idx="44">
                  <c:v>2676</c:v>
                </c:pt>
                <c:pt idx="45">
                  <c:v>2677</c:v>
                </c:pt>
                <c:pt idx="46">
                  <c:v>2678</c:v>
                </c:pt>
                <c:pt idx="47">
                  <c:v>2679</c:v>
                </c:pt>
                <c:pt idx="48">
                  <c:v>2680</c:v>
                </c:pt>
                <c:pt idx="49">
                  <c:v>2681</c:v>
                </c:pt>
                <c:pt idx="50">
                  <c:v>2682</c:v>
                </c:pt>
                <c:pt idx="51">
                  <c:v>2683</c:v>
                </c:pt>
                <c:pt idx="52">
                  <c:v>2684</c:v>
                </c:pt>
                <c:pt idx="53">
                  <c:v>2685</c:v>
                </c:pt>
                <c:pt idx="54">
                  <c:v>2686</c:v>
                </c:pt>
                <c:pt idx="55">
                  <c:v>2687</c:v>
                </c:pt>
                <c:pt idx="56">
                  <c:v>2688</c:v>
                </c:pt>
                <c:pt idx="57">
                  <c:v>2689</c:v>
                </c:pt>
                <c:pt idx="58">
                  <c:v>2690</c:v>
                </c:pt>
                <c:pt idx="59">
                  <c:v>2691</c:v>
                </c:pt>
                <c:pt idx="60">
                  <c:v>2692</c:v>
                </c:pt>
                <c:pt idx="61">
                  <c:v>2693</c:v>
                </c:pt>
                <c:pt idx="62">
                  <c:v>2694</c:v>
                </c:pt>
                <c:pt idx="63">
                  <c:v>2695</c:v>
                </c:pt>
                <c:pt idx="64">
                  <c:v>2696</c:v>
                </c:pt>
                <c:pt idx="65">
                  <c:v>2697</c:v>
                </c:pt>
                <c:pt idx="66">
                  <c:v>2698</c:v>
                </c:pt>
                <c:pt idx="67">
                  <c:v>2699</c:v>
                </c:pt>
                <c:pt idx="68">
                  <c:v>2700</c:v>
                </c:pt>
                <c:pt idx="69">
                  <c:v>2701</c:v>
                </c:pt>
                <c:pt idx="70">
                  <c:v>2702</c:v>
                </c:pt>
                <c:pt idx="71">
                  <c:v>2703</c:v>
                </c:pt>
                <c:pt idx="72">
                  <c:v>2704</c:v>
                </c:pt>
                <c:pt idx="73">
                  <c:v>2705</c:v>
                </c:pt>
                <c:pt idx="74">
                  <c:v>2706</c:v>
                </c:pt>
                <c:pt idx="75">
                  <c:v>2707</c:v>
                </c:pt>
                <c:pt idx="76">
                  <c:v>2708</c:v>
                </c:pt>
                <c:pt idx="77">
                  <c:v>2709</c:v>
                </c:pt>
                <c:pt idx="78">
                  <c:v>2710</c:v>
                </c:pt>
                <c:pt idx="79">
                  <c:v>2711</c:v>
                </c:pt>
                <c:pt idx="80">
                  <c:v>2712</c:v>
                </c:pt>
                <c:pt idx="81">
                  <c:v>2713</c:v>
                </c:pt>
                <c:pt idx="82">
                  <c:v>2714</c:v>
                </c:pt>
                <c:pt idx="83">
                  <c:v>2715</c:v>
                </c:pt>
                <c:pt idx="84">
                  <c:v>2716</c:v>
                </c:pt>
                <c:pt idx="85">
                  <c:v>2717</c:v>
                </c:pt>
                <c:pt idx="86">
                  <c:v>2718</c:v>
                </c:pt>
                <c:pt idx="87">
                  <c:v>2719</c:v>
                </c:pt>
                <c:pt idx="88">
                  <c:v>2720</c:v>
                </c:pt>
                <c:pt idx="89">
                  <c:v>2721</c:v>
                </c:pt>
                <c:pt idx="90">
                  <c:v>2722</c:v>
                </c:pt>
                <c:pt idx="91">
                  <c:v>2723</c:v>
                </c:pt>
                <c:pt idx="92">
                  <c:v>2724</c:v>
                </c:pt>
                <c:pt idx="93">
                  <c:v>2725</c:v>
                </c:pt>
                <c:pt idx="94">
                  <c:v>2726</c:v>
                </c:pt>
                <c:pt idx="95">
                  <c:v>2727</c:v>
                </c:pt>
                <c:pt idx="96">
                  <c:v>2728</c:v>
                </c:pt>
                <c:pt idx="97">
                  <c:v>2729</c:v>
                </c:pt>
                <c:pt idx="98">
                  <c:v>2730</c:v>
                </c:pt>
                <c:pt idx="99">
                  <c:v>2731</c:v>
                </c:pt>
                <c:pt idx="100">
                  <c:v>2732</c:v>
                </c:pt>
                <c:pt idx="101">
                  <c:v>2733</c:v>
                </c:pt>
                <c:pt idx="102">
                  <c:v>2734</c:v>
                </c:pt>
                <c:pt idx="103">
                  <c:v>2735</c:v>
                </c:pt>
                <c:pt idx="104">
                  <c:v>2736</c:v>
                </c:pt>
                <c:pt idx="105">
                  <c:v>2737</c:v>
                </c:pt>
                <c:pt idx="106">
                  <c:v>2738</c:v>
                </c:pt>
                <c:pt idx="107">
                  <c:v>2739</c:v>
                </c:pt>
                <c:pt idx="108">
                  <c:v>2740</c:v>
                </c:pt>
                <c:pt idx="109">
                  <c:v>2741</c:v>
                </c:pt>
                <c:pt idx="110">
                  <c:v>2742</c:v>
                </c:pt>
                <c:pt idx="111">
                  <c:v>2743</c:v>
                </c:pt>
                <c:pt idx="112">
                  <c:v>2744</c:v>
                </c:pt>
                <c:pt idx="113">
                  <c:v>2745</c:v>
                </c:pt>
                <c:pt idx="114">
                  <c:v>2746</c:v>
                </c:pt>
                <c:pt idx="115">
                  <c:v>2747</c:v>
                </c:pt>
                <c:pt idx="116">
                  <c:v>2748</c:v>
                </c:pt>
                <c:pt idx="117">
                  <c:v>2749</c:v>
                </c:pt>
                <c:pt idx="118">
                  <c:v>2750</c:v>
                </c:pt>
                <c:pt idx="119">
                  <c:v>2751</c:v>
                </c:pt>
                <c:pt idx="120">
                  <c:v>2752</c:v>
                </c:pt>
                <c:pt idx="121">
                  <c:v>2753</c:v>
                </c:pt>
                <c:pt idx="122">
                  <c:v>2754</c:v>
                </c:pt>
                <c:pt idx="123">
                  <c:v>2755</c:v>
                </c:pt>
                <c:pt idx="124">
                  <c:v>2756</c:v>
                </c:pt>
                <c:pt idx="125">
                  <c:v>2757</c:v>
                </c:pt>
                <c:pt idx="126">
                  <c:v>2758</c:v>
                </c:pt>
                <c:pt idx="127">
                  <c:v>2759</c:v>
                </c:pt>
                <c:pt idx="128">
                  <c:v>2760</c:v>
                </c:pt>
                <c:pt idx="129">
                  <c:v>2761</c:v>
                </c:pt>
                <c:pt idx="130">
                  <c:v>2762</c:v>
                </c:pt>
                <c:pt idx="131">
                  <c:v>2763</c:v>
                </c:pt>
                <c:pt idx="132">
                  <c:v>2764</c:v>
                </c:pt>
                <c:pt idx="133">
                  <c:v>2765</c:v>
                </c:pt>
                <c:pt idx="134">
                  <c:v>2766</c:v>
                </c:pt>
                <c:pt idx="135">
                  <c:v>2767</c:v>
                </c:pt>
                <c:pt idx="136">
                  <c:v>2768</c:v>
                </c:pt>
                <c:pt idx="137">
                  <c:v>2769</c:v>
                </c:pt>
                <c:pt idx="138">
                  <c:v>2770</c:v>
                </c:pt>
                <c:pt idx="139">
                  <c:v>2771</c:v>
                </c:pt>
                <c:pt idx="140">
                  <c:v>2772</c:v>
                </c:pt>
                <c:pt idx="141">
                  <c:v>2773</c:v>
                </c:pt>
                <c:pt idx="142">
                  <c:v>2774</c:v>
                </c:pt>
                <c:pt idx="143">
                  <c:v>2775</c:v>
                </c:pt>
                <c:pt idx="144">
                  <c:v>2776</c:v>
                </c:pt>
                <c:pt idx="145">
                  <c:v>2777</c:v>
                </c:pt>
                <c:pt idx="146">
                  <c:v>2778</c:v>
                </c:pt>
                <c:pt idx="147">
                  <c:v>2779</c:v>
                </c:pt>
                <c:pt idx="148">
                  <c:v>2780</c:v>
                </c:pt>
                <c:pt idx="149">
                  <c:v>2781</c:v>
                </c:pt>
                <c:pt idx="150">
                  <c:v>2782</c:v>
                </c:pt>
                <c:pt idx="151">
                  <c:v>2783</c:v>
                </c:pt>
                <c:pt idx="152">
                  <c:v>2784</c:v>
                </c:pt>
                <c:pt idx="153">
                  <c:v>2785</c:v>
                </c:pt>
                <c:pt idx="154">
                  <c:v>2786</c:v>
                </c:pt>
                <c:pt idx="155">
                  <c:v>2787</c:v>
                </c:pt>
                <c:pt idx="156">
                  <c:v>2788</c:v>
                </c:pt>
                <c:pt idx="157">
                  <c:v>2789</c:v>
                </c:pt>
                <c:pt idx="158">
                  <c:v>2790</c:v>
                </c:pt>
                <c:pt idx="159">
                  <c:v>2791</c:v>
                </c:pt>
                <c:pt idx="160">
                  <c:v>2792</c:v>
                </c:pt>
                <c:pt idx="161">
                  <c:v>2793</c:v>
                </c:pt>
                <c:pt idx="162">
                  <c:v>2794</c:v>
                </c:pt>
                <c:pt idx="163">
                  <c:v>2795</c:v>
                </c:pt>
                <c:pt idx="164">
                  <c:v>2796</c:v>
                </c:pt>
                <c:pt idx="165">
                  <c:v>2797</c:v>
                </c:pt>
                <c:pt idx="166">
                  <c:v>2798</c:v>
                </c:pt>
                <c:pt idx="167">
                  <c:v>2799</c:v>
                </c:pt>
                <c:pt idx="168">
                  <c:v>2800</c:v>
                </c:pt>
                <c:pt idx="169">
                  <c:v>2801</c:v>
                </c:pt>
                <c:pt idx="170">
                  <c:v>2802</c:v>
                </c:pt>
                <c:pt idx="171">
                  <c:v>2803</c:v>
                </c:pt>
                <c:pt idx="172">
                  <c:v>2804</c:v>
                </c:pt>
                <c:pt idx="173">
                  <c:v>2805</c:v>
                </c:pt>
                <c:pt idx="174">
                  <c:v>2806</c:v>
                </c:pt>
                <c:pt idx="175">
                  <c:v>2807</c:v>
                </c:pt>
                <c:pt idx="176">
                  <c:v>2808</c:v>
                </c:pt>
                <c:pt idx="177">
                  <c:v>2809</c:v>
                </c:pt>
                <c:pt idx="178">
                  <c:v>2810</c:v>
                </c:pt>
                <c:pt idx="179">
                  <c:v>2811</c:v>
                </c:pt>
                <c:pt idx="180">
                  <c:v>2812</c:v>
                </c:pt>
                <c:pt idx="181">
                  <c:v>2813</c:v>
                </c:pt>
                <c:pt idx="182">
                  <c:v>2814</c:v>
                </c:pt>
                <c:pt idx="183">
                  <c:v>2815</c:v>
                </c:pt>
                <c:pt idx="184">
                  <c:v>2816</c:v>
                </c:pt>
                <c:pt idx="185">
                  <c:v>2817</c:v>
                </c:pt>
                <c:pt idx="186">
                  <c:v>2818</c:v>
                </c:pt>
                <c:pt idx="187">
                  <c:v>2819</c:v>
                </c:pt>
                <c:pt idx="188">
                  <c:v>2820</c:v>
                </c:pt>
              </c:numCache>
            </c:numRef>
          </c:xVal>
          <c:yVal>
            <c:numRef>
              <c:f>Graph!$H$2293:$H$2479</c:f>
              <c:numCache>
                <c:formatCode>General</c:formatCode>
                <c:ptCount val="18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F3-4220-B632-9989C7B2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39311"/>
        <c:axId val="1883040751"/>
      </c:scatterChart>
      <c:valAx>
        <c:axId val="1883039311"/>
        <c:scaling>
          <c:orientation val="minMax"/>
          <c:max val="2820"/>
          <c:min val="2632"/>
        </c:scaling>
        <c:delete val="0"/>
        <c:axPos val="b"/>
        <c:numFmt formatCode="General" sourceLinked="1"/>
        <c:majorTickMark val="out"/>
        <c:minorTickMark val="none"/>
        <c:tickLblPos val="nextTo"/>
        <c:crossAx val="1883040751"/>
        <c:crosses val="autoZero"/>
        <c:crossBetween val="midCat"/>
      </c:valAx>
      <c:valAx>
        <c:axId val="1883040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3039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Graph!$A$2483:$A$2693</c:f>
              <c:numCache>
                <c:formatCode>General</c:formatCode>
                <c:ptCount val="211"/>
                <c:pt idx="0">
                  <c:v>2851</c:v>
                </c:pt>
                <c:pt idx="1">
                  <c:v>2852</c:v>
                </c:pt>
                <c:pt idx="2">
                  <c:v>2853</c:v>
                </c:pt>
                <c:pt idx="3">
                  <c:v>2854</c:v>
                </c:pt>
                <c:pt idx="4">
                  <c:v>2855</c:v>
                </c:pt>
                <c:pt idx="5">
                  <c:v>2856</c:v>
                </c:pt>
                <c:pt idx="6">
                  <c:v>2857</c:v>
                </c:pt>
                <c:pt idx="7">
                  <c:v>2858</c:v>
                </c:pt>
                <c:pt idx="8">
                  <c:v>2859</c:v>
                </c:pt>
                <c:pt idx="9">
                  <c:v>2860</c:v>
                </c:pt>
                <c:pt idx="10">
                  <c:v>2861</c:v>
                </c:pt>
                <c:pt idx="11">
                  <c:v>2862</c:v>
                </c:pt>
                <c:pt idx="12">
                  <c:v>2863</c:v>
                </c:pt>
                <c:pt idx="13">
                  <c:v>2864</c:v>
                </c:pt>
                <c:pt idx="14">
                  <c:v>2865</c:v>
                </c:pt>
                <c:pt idx="15">
                  <c:v>2866</c:v>
                </c:pt>
                <c:pt idx="16">
                  <c:v>2867</c:v>
                </c:pt>
                <c:pt idx="17">
                  <c:v>2868</c:v>
                </c:pt>
                <c:pt idx="18">
                  <c:v>2869</c:v>
                </c:pt>
                <c:pt idx="19">
                  <c:v>2870</c:v>
                </c:pt>
                <c:pt idx="20">
                  <c:v>2871</c:v>
                </c:pt>
                <c:pt idx="21">
                  <c:v>2872</c:v>
                </c:pt>
                <c:pt idx="22">
                  <c:v>2873</c:v>
                </c:pt>
                <c:pt idx="23">
                  <c:v>2874</c:v>
                </c:pt>
                <c:pt idx="24">
                  <c:v>2875</c:v>
                </c:pt>
                <c:pt idx="25">
                  <c:v>2876</c:v>
                </c:pt>
                <c:pt idx="26">
                  <c:v>2877</c:v>
                </c:pt>
                <c:pt idx="27">
                  <c:v>2878</c:v>
                </c:pt>
                <c:pt idx="28">
                  <c:v>2879</c:v>
                </c:pt>
                <c:pt idx="29">
                  <c:v>2880</c:v>
                </c:pt>
                <c:pt idx="30">
                  <c:v>2881</c:v>
                </c:pt>
                <c:pt idx="31">
                  <c:v>2882</c:v>
                </c:pt>
                <c:pt idx="32">
                  <c:v>2883</c:v>
                </c:pt>
                <c:pt idx="33">
                  <c:v>2884</c:v>
                </c:pt>
                <c:pt idx="34">
                  <c:v>2885</c:v>
                </c:pt>
                <c:pt idx="35">
                  <c:v>2886</c:v>
                </c:pt>
                <c:pt idx="36">
                  <c:v>2887</c:v>
                </c:pt>
                <c:pt idx="37">
                  <c:v>2888</c:v>
                </c:pt>
                <c:pt idx="38">
                  <c:v>2889</c:v>
                </c:pt>
                <c:pt idx="39">
                  <c:v>2890</c:v>
                </c:pt>
                <c:pt idx="40">
                  <c:v>2891</c:v>
                </c:pt>
                <c:pt idx="41">
                  <c:v>2892</c:v>
                </c:pt>
                <c:pt idx="42">
                  <c:v>2893</c:v>
                </c:pt>
                <c:pt idx="43">
                  <c:v>2894</c:v>
                </c:pt>
                <c:pt idx="44">
                  <c:v>2895</c:v>
                </c:pt>
                <c:pt idx="45">
                  <c:v>2896</c:v>
                </c:pt>
                <c:pt idx="46">
                  <c:v>2897</c:v>
                </c:pt>
                <c:pt idx="47">
                  <c:v>2898</c:v>
                </c:pt>
                <c:pt idx="48">
                  <c:v>2899</c:v>
                </c:pt>
                <c:pt idx="49">
                  <c:v>2900</c:v>
                </c:pt>
                <c:pt idx="50">
                  <c:v>2901</c:v>
                </c:pt>
                <c:pt idx="51">
                  <c:v>2902</c:v>
                </c:pt>
                <c:pt idx="52">
                  <c:v>2903</c:v>
                </c:pt>
                <c:pt idx="53">
                  <c:v>2904</c:v>
                </c:pt>
                <c:pt idx="54">
                  <c:v>2905</c:v>
                </c:pt>
                <c:pt idx="55">
                  <c:v>2906</c:v>
                </c:pt>
                <c:pt idx="56">
                  <c:v>2907</c:v>
                </c:pt>
                <c:pt idx="57">
                  <c:v>2908</c:v>
                </c:pt>
                <c:pt idx="58">
                  <c:v>2909</c:v>
                </c:pt>
                <c:pt idx="59">
                  <c:v>2910</c:v>
                </c:pt>
                <c:pt idx="60">
                  <c:v>2911</c:v>
                </c:pt>
                <c:pt idx="61">
                  <c:v>2912</c:v>
                </c:pt>
                <c:pt idx="62">
                  <c:v>2913</c:v>
                </c:pt>
                <c:pt idx="63">
                  <c:v>2914</c:v>
                </c:pt>
                <c:pt idx="64">
                  <c:v>2915</c:v>
                </c:pt>
                <c:pt idx="65">
                  <c:v>2916</c:v>
                </c:pt>
                <c:pt idx="66">
                  <c:v>2917</c:v>
                </c:pt>
                <c:pt idx="67">
                  <c:v>2918</c:v>
                </c:pt>
                <c:pt idx="68">
                  <c:v>2919</c:v>
                </c:pt>
                <c:pt idx="69">
                  <c:v>2920</c:v>
                </c:pt>
                <c:pt idx="70">
                  <c:v>2921</c:v>
                </c:pt>
                <c:pt idx="71">
                  <c:v>2922</c:v>
                </c:pt>
                <c:pt idx="72">
                  <c:v>2923</c:v>
                </c:pt>
                <c:pt idx="73">
                  <c:v>2924</c:v>
                </c:pt>
                <c:pt idx="74">
                  <c:v>2925</c:v>
                </c:pt>
                <c:pt idx="75">
                  <c:v>2926</c:v>
                </c:pt>
                <c:pt idx="76">
                  <c:v>2927</c:v>
                </c:pt>
                <c:pt idx="77">
                  <c:v>2928</c:v>
                </c:pt>
                <c:pt idx="78">
                  <c:v>2929</c:v>
                </c:pt>
                <c:pt idx="79">
                  <c:v>2930</c:v>
                </c:pt>
                <c:pt idx="80">
                  <c:v>2931</c:v>
                </c:pt>
                <c:pt idx="81">
                  <c:v>2932</c:v>
                </c:pt>
                <c:pt idx="82">
                  <c:v>2933</c:v>
                </c:pt>
                <c:pt idx="83">
                  <c:v>2934</c:v>
                </c:pt>
                <c:pt idx="84">
                  <c:v>2935</c:v>
                </c:pt>
                <c:pt idx="85">
                  <c:v>2936</c:v>
                </c:pt>
                <c:pt idx="86">
                  <c:v>2937</c:v>
                </c:pt>
                <c:pt idx="87">
                  <c:v>2938</c:v>
                </c:pt>
                <c:pt idx="88">
                  <c:v>2939</c:v>
                </c:pt>
                <c:pt idx="89">
                  <c:v>2940</c:v>
                </c:pt>
                <c:pt idx="90">
                  <c:v>2941</c:v>
                </c:pt>
                <c:pt idx="91">
                  <c:v>2942</c:v>
                </c:pt>
                <c:pt idx="92">
                  <c:v>2943</c:v>
                </c:pt>
                <c:pt idx="93">
                  <c:v>2944</c:v>
                </c:pt>
                <c:pt idx="94">
                  <c:v>2945</c:v>
                </c:pt>
                <c:pt idx="95">
                  <c:v>2946</c:v>
                </c:pt>
                <c:pt idx="96">
                  <c:v>2947</c:v>
                </c:pt>
                <c:pt idx="97">
                  <c:v>2948</c:v>
                </c:pt>
                <c:pt idx="98">
                  <c:v>2949</c:v>
                </c:pt>
                <c:pt idx="99">
                  <c:v>2950</c:v>
                </c:pt>
                <c:pt idx="100">
                  <c:v>2951</c:v>
                </c:pt>
                <c:pt idx="101">
                  <c:v>2952</c:v>
                </c:pt>
                <c:pt idx="102">
                  <c:v>2953</c:v>
                </c:pt>
                <c:pt idx="103">
                  <c:v>2954</c:v>
                </c:pt>
                <c:pt idx="104">
                  <c:v>2955</c:v>
                </c:pt>
                <c:pt idx="105">
                  <c:v>2956</c:v>
                </c:pt>
                <c:pt idx="106">
                  <c:v>2957</c:v>
                </c:pt>
                <c:pt idx="107">
                  <c:v>2958</c:v>
                </c:pt>
                <c:pt idx="108">
                  <c:v>2959</c:v>
                </c:pt>
                <c:pt idx="109">
                  <c:v>2960</c:v>
                </c:pt>
                <c:pt idx="110">
                  <c:v>2961</c:v>
                </c:pt>
                <c:pt idx="111">
                  <c:v>2962</c:v>
                </c:pt>
                <c:pt idx="112">
                  <c:v>2963</c:v>
                </c:pt>
                <c:pt idx="113">
                  <c:v>2964</c:v>
                </c:pt>
                <c:pt idx="114">
                  <c:v>2965</c:v>
                </c:pt>
                <c:pt idx="115">
                  <c:v>2966</c:v>
                </c:pt>
                <c:pt idx="116">
                  <c:v>2967</c:v>
                </c:pt>
                <c:pt idx="117">
                  <c:v>2968</c:v>
                </c:pt>
                <c:pt idx="118">
                  <c:v>2969</c:v>
                </c:pt>
                <c:pt idx="119">
                  <c:v>2970</c:v>
                </c:pt>
                <c:pt idx="120">
                  <c:v>2971</c:v>
                </c:pt>
                <c:pt idx="121">
                  <c:v>2972</c:v>
                </c:pt>
                <c:pt idx="122">
                  <c:v>2973</c:v>
                </c:pt>
                <c:pt idx="123">
                  <c:v>2974</c:v>
                </c:pt>
                <c:pt idx="124">
                  <c:v>2975</c:v>
                </c:pt>
                <c:pt idx="125">
                  <c:v>2976</c:v>
                </c:pt>
                <c:pt idx="126">
                  <c:v>2977</c:v>
                </c:pt>
                <c:pt idx="127">
                  <c:v>2978</c:v>
                </c:pt>
                <c:pt idx="128">
                  <c:v>2979</c:v>
                </c:pt>
                <c:pt idx="129">
                  <c:v>2980</c:v>
                </c:pt>
                <c:pt idx="130">
                  <c:v>2981</c:v>
                </c:pt>
                <c:pt idx="131">
                  <c:v>2982</c:v>
                </c:pt>
                <c:pt idx="132">
                  <c:v>2983</c:v>
                </c:pt>
                <c:pt idx="133">
                  <c:v>2984</c:v>
                </c:pt>
                <c:pt idx="134">
                  <c:v>2985</c:v>
                </c:pt>
                <c:pt idx="135">
                  <c:v>2986</c:v>
                </c:pt>
                <c:pt idx="136">
                  <c:v>2987</c:v>
                </c:pt>
                <c:pt idx="137">
                  <c:v>2988</c:v>
                </c:pt>
                <c:pt idx="138">
                  <c:v>2989</c:v>
                </c:pt>
                <c:pt idx="139">
                  <c:v>2990</c:v>
                </c:pt>
                <c:pt idx="140">
                  <c:v>2991</c:v>
                </c:pt>
                <c:pt idx="141">
                  <c:v>2992</c:v>
                </c:pt>
                <c:pt idx="142">
                  <c:v>2993</c:v>
                </c:pt>
                <c:pt idx="143">
                  <c:v>2994</c:v>
                </c:pt>
                <c:pt idx="144">
                  <c:v>2995</c:v>
                </c:pt>
                <c:pt idx="145">
                  <c:v>2996</c:v>
                </c:pt>
                <c:pt idx="146">
                  <c:v>2997</c:v>
                </c:pt>
                <c:pt idx="147">
                  <c:v>2998</c:v>
                </c:pt>
                <c:pt idx="148">
                  <c:v>2999</c:v>
                </c:pt>
                <c:pt idx="149">
                  <c:v>3000</c:v>
                </c:pt>
                <c:pt idx="150">
                  <c:v>3001</c:v>
                </c:pt>
                <c:pt idx="151">
                  <c:v>3002</c:v>
                </c:pt>
                <c:pt idx="152">
                  <c:v>3003</c:v>
                </c:pt>
                <c:pt idx="153">
                  <c:v>3004</c:v>
                </c:pt>
                <c:pt idx="154">
                  <c:v>3005</c:v>
                </c:pt>
                <c:pt idx="155">
                  <c:v>3006</c:v>
                </c:pt>
                <c:pt idx="156">
                  <c:v>3007</c:v>
                </c:pt>
                <c:pt idx="157">
                  <c:v>3008</c:v>
                </c:pt>
                <c:pt idx="158">
                  <c:v>3009</c:v>
                </c:pt>
                <c:pt idx="159">
                  <c:v>3010</c:v>
                </c:pt>
                <c:pt idx="160">
                  <c:v>3011</c:v>
                </c:pt>
                <c:pt idx="161">
                  <c:v>3012</c:v>
                </c:pt>
                <c:pt idx="162">
                  <c:v>3013</c:v>
                </c:pt>
                <c:pt idx="163">
                  <c:v>3014</c:v>
                </c:pt>
                <c:pt idx="164">
                  <c:v>3015</c:v>
                </c:pt>
                <c:pt idx="165">
                  <c:v>3016</c:v>
                </c:pt>
                <c:pt idx="166">
                  <c:v>3017</c:v>
                </c:pt>
                <c:pt idx="167">
                  <c:v>3018</c:v>
                </c:pt>
                <c:pt idx="168">
                  <c:v>3019</c:v>
                </c:pt>
                <c:pt idx="169">
                  <c:v>3020</c:v>
                </c:pt>
                <c:pt idx="170">
                  <c:v>3021</c:v>
                </c:pt>
                <c:pt idx="171">
                  <c:v>3022</c:v>
                </c:pt>
                <c:pt idx="172">
                  <c:v>3023</c:v>
                </c:pt>
                <c:pt idx="173">
                  <c:v>3024</c:v>
                </c:pt>
                <c:pt idx="174">
                  <c:v>3025</c:v>
                </c:pt>
                <c:pt idx="175">
                  <c:v>3026</c:v>
                </c:pt>
                <c:pt idx="176">
                  <c:v>3027</c:v>
                </c:pt>
                <c:pt idx="177">
                  <c:v>3028</c:v>
                </c:pt>
                <c:pt idx="178">
                  <c:v>3029</c:v>
                </c:pt>
                <c:pt idx="179">
                  <c:v>3030</c:v>
                </c:pt>
                <c:pt idx="180">
                  <c:v>3031</c:v>
                </c:pt>
                <c:pt idx="181">
                  <c:v>3032</c:v>
                </c:pt>
                <c:pt idx="182">
                  <c:v>3033</c:v>
                </c:pt>
                <c:pt idx="183">
                  <c:v>3034</c:v>
                </c:pt>
                <c:pt idx="184">
                  <c:v>3035</c:v>
                </c:pt>
                <c:pt idx="185">
                  <c:v>3036</c:v>
                </c:pt>
                <c:pt idx="186">
                  <c:v>3037</c:v>
                </c:pt>
                <c:pt idx="187">
                  <c:v>3038</c:v>
                </c:pt>
                <c:pt idx="188">
                  <c:v>3039</c:v>
                </c:pt>
                <c:pt idx="189">
                  <c:v>3040</c:v>
                </c:pt>
                <c:pt idx="190">
                  <c:v>3041</c:v>
                </c:pt>
                <c:pt idx="191">
                  <c:v>3042</c:v>
                </c:pt>
                <c:pt idx="192">
                  <c:v>3043</c:v>
                </c:pt>
                <c:pt idx="193">
                  <c:v>3044</c:v>
                </c:pt>
                <c:pt idx="194">
                  <c:v>3045</c:v>
                </c:pt>
                <c:pt idx="195">
                  <c:v>3046</c:v>
                </c:pt>
                <c:pt idx="196">
                  <c:v>3047</c:v>
                </c:pt>
                <c:pt idx="197">
                  <c:v>3048</c:v>
                </c:pt>
                <c:pt idx="198">
                  <c:v>3049</c:v>
                </c:pt>
                <c:pt idx="199">
                  <c:v>3050</c:v>
                </c:pt>
                <c:pt idx="200">
                  <c:v>3051</c:v>
                </c:pt>
                <c:pt idx="201">
                  <c:v>3052</c:v>
                </c:pt>
                <c:pt idx="202">
                  <c:v>3053</c:v>
                </c:pt>
                <c:pt idx="203">
                  <c:v>3054</c:v>
                </c:pt>
                <c:pt idx="204">
                  <c:v>3055</c:v>
                </c:pt>
                <c:pt idx="205">
                  <c:v>3056</c:v>
                </c:pt>
                <c:pt idx="206">
                  <c:v>3057</c:v>
                </c:pt>
                <c:pt idx="207">
                  <c:v>3058</c:v>
                </c:pt>
                <c:pt idx="208">
                  <c:v>3059</c:v>
                </c:pt>
                <c:pt idx="209">
                  <c:v>3060</c:v>
                </c:pt>
                <c:pt idx="210">
                  <c:v>3061</c:v>
                </c:pt>
              </c:numCache>
            </c:numRef>
          </c:xVal>
          <c:yVal>
            <c:numRef>
              <c:f>Graph!$D$2484:$D$2692</c:f>
              <c:numCache>
                <c:formatCode>General</c:formatCode>
                <c:ptCount val="209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7-4A98-9704-42A63087C0D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Graph!$A$2483:$A$2693</c:f>
              <c:numCache>
                <c:formatCode>General</c:formatCode>
                <c:ptCount val="211"/>
                <c:pt idx="0">
                  <c:v>2851</c:v>
                </c:pt>
                <c:pt idx="1">
                  <c:v>2852</c:v>
                </c:pt>
                <c:pt idx="2">
                  <c:v>2853</c:v>
                </c:pt>
                <c:pt idx="3">
                  <c:v>2854</c:v>
                </c:pt>
                <c:pt idx="4">
                  <c:v>2855</c:v>
                </c:pt>
                <c:pt idx="5">
                  <c:v>2856</c:v>
                </c:pt>
                <c:pt idx="6">
                  <c:v>2857</c:v>
                </c:pt>
                <c:pt idx="7">
                  <c:v>2858</c:v>
                </c:pt>
                <c:pt idx="8">
                  <c:v>2859</c:v>
                </c:pt>
                <c:pt idx="9">
                  <c:v>2860</c:v>
                </c:pt>
                <c:pt idx="10">
                  <c:v>2861</c:v>
                </c:pt>
                <c:pt idx="11">
                  <c:v>2862</c:v>
                </c:pt>
                <c:pt idx="12">
                  <c:v>2863</c:v>
                </c:pt>
                <c:pt idx="13">
                  <c:v>2864</c:v>
                </c:pt>
                <c:pt idx="14">
                  <c:v>2865</c:v>
                </c:pt>
                <c:pt idx="15">
                  <c:v>2866</c:v>
                </c:pt>
                <c:pt idx="16">
                  <c:v>2867</c:v>
                </c:pt>
                <c:pt idx="17">
                  <c:v>2868</c:v>
                </c:pt>
                <c:pt idx="18">
                  <c:v>2869</c:v>
                </c:pt>
                <c:pt idx="19">
                  <c:v>2870</c:v>
                </c:pt>
                <c:pt idx="20">
                  <c:v>2871</c:v>
                </c:pt>
                <c:pt idx="21">
                  <c:v>2872</c:v>
                </c:pt>
                <c:pt idx="22">
                  <c:v>2873</c:v>
                </c:pt>
                <c:pt idx="23">
                  <c:v>2874</c:v>
                </c:pt>
                <c:pt idx="24">
                  <c:v>2875</c:v>
                </c:pt>
                <c:pt idx="25">
                  <c:v>2876</c:v>
                </c:pt>
                <c:pt idx="26">
                  <c:v>2877</c:v>
                </c:pt>
                <c:pt idx="27">
                  <c:v>2878</c:v>
                </c:pt>
                <c:pt idx="28">
                  <c:v>2879</c:v>
                </c:pt>
                <c:pt idx="29">
                  <c:v>2880</c:v>
                </c:pt>
                <c:pt idx="30">
                  <c:v>2881</c:v>
                </c:pt>
                <c:pt idx="31">
                  <c:v>2882</c:v>
                </c:pt>
                <c:pt idx="32">
                  <c:v>2883</c:v>
                </c:pt>
                <c:pt idx="33">
                  <c:v>2884</c:v>
                </c:pt>
                <c:pt idx="34">
                  <c:v>2885</c:v>
                </c:pt>
                <c:pt idx="35">
                  <c:v>2886</c:v>
                </c:pt>
                <c:pt idx="36">
                  <c:v>2887</c:v>
                </c:pt>
                <c:pt idx="37">
                  <c:v>2888</c:v>
                </c:pt>
                <c:pt idx="38">
                  <c:v>2889</c:v>
                </c:pt>
                <c:pt idx="39">
                  <c:v>2890</c:v>
                </c:pt>
                <c:pt idx="40">
                  <c:v>2891</c:v>
                </c:pt>
                <c:pt idx="41">
                  <c:v>2892</c:v>
                </c:pt>
                <c:pt idx="42">
                  <c:v>2893</c:v>
                </c:pt>
                <c:pt idx="43">
                  <c:v>2894</c:v>
                </c:pt>
                <c:pt idx="44">
                  <c:v>2895</c:v>
                </c:pt>
                <c:pt idx="45">
                  <c:v>2896</c:v>
                </c:pt>
                <c:pt idx="46">
                  <c:v>2897</c:v>
                </c:pt>
                <c:pt idx="47">
                  <c:v>2898</c:v>
                </c:pt>
                <c:pt idx="48">
                  <c:v>2899</c:v>
                </c:pt>
                <c:pt idx="49">
                  <c:v>2900</c:v>
                </c:pt>
                <c:pt idx="50">
                  <c:v>2901</c:v>
                </c:pt>
                <c:pt idx="51">
                  <c:v>2902</c:v>
                </c:pt>
                <c:pt idx="52">
                  <c:v>2903</c:v>
                </c:pt>
                <c:pt idx="53">
                  <c:v>2904</c:v>
                </c:pt>
                <c:pt idx="54">
                  <c:v>2905</c:v>
                </c:pt>
                <c:pt idx="55">
                  <c:v>2906</c:v>
                </c:pt>
                <c:pt idx="56">
                  <c:v>2907</c:v>
                </c:pt>
                <c:pt idx="57">
                  <c:v>2908</c:v>
                </c:pt>
                <c:pt idx="58">
                  <c:v>2909</c:v>
                </c:pt>
                <c:pt idx="59">
                  <c:v>2910</c:v>
                </c:pt>
                <c:pt idx="60">
                  <c:v>2911</c:v>
                </c:pt>
                <c:pt idx="61">
                  <c:v>2912</c:v>
                </c:pt>
                <c:pt idx="62">
                  <c:v>2913</c:v>
                </c:pt>
                <c:pt idx="63">
                  <c:v>2914</c:v>
                </c:pt>
                <c:pt idx="64">
                  <c:v>2915</c:v>
                </c:pt>
                <c:pt idx="65">
                  <c:v>2916</c:v>
                </c:pt>
                <c:pt idx="66">
                  <c:v>2917</c:v>
                </c:pt>
                <c:pt idx="67">
                  <c:v>2918</c:v>
                </c:pt>
                <c:pt idx="68">
                  <c:v>2919</c:v>
                </c:pt>
                <c:pt idx="69">
                  <c:v>2920</c:v>
                </c:pt>
                <c:pt idx="70">
                  <c:v>2921</c:v>
                </c:pt>
                <c:pt idx="71">
                  <c:v>2922</c:v>
                </c:pt>
                <c:pt idx="72">
                  <c:v>2923</c:v>
                </c:pt>
                <c:pt idx="73">
                  <c:v>2924</c:v>
                </c:pt>
                <c:pt idx="74">
                  <c:v>2925</c:v>
                </c:pt>
                <c:pt idx="75">
                  <c:v>2926</c:v>
                </c:pt>
                <c:pt idx="76">
                  <c:v>2927</c:v>
                </c:pt>
                <c:pt idx="77">
                  <c:v>2928</c:v>
                </c:pt>
                <c:pt idx="78">
                  <c:v>2929</c:v>
                </c:pt>
                <c:pt idx="79">
                  <c:v>2930</c:v>
                </c:pt>
                <c:pt idx="80">
                  <c:v>2931</c:v>
                </c:pt>
                <c:pt idx="81">
                  <c:v>2932</c:v>
                </c:pt>
                <c:pt idx="82">
                  <c:v>2933</c:v>
                </c:pt>
                <c:pt idx="83">
                  <c:v>2934</c:v>
                </c:pt>
                <c:pt idx="84">
                  <c:v>2935</c:v>
                </c:pt>
                <c:pt idx="85">
                  <c:v>2936</c:v>
                </c:pt>
                <c:pt idx="86">
                  <c:v>2937</c:v>
                </c:pt>
                <c:pt idx="87">
                  <c:v>2938</c:v>
                </c:pt>
                <c:pt idx="88">
                  <c:v>2939</c:v>
                </c:pt>
                <c:pt idx="89">
                  <c:v>2940</c:v>
                </c:pt>
                <c:pt idx="90">
                  <c:v>2941</c:v>
                </c:pt>
                <c:pt idx="91">
                  <c:v>2942</c:v>
                </c:pt>
                <c:pt idx="92">
                  <c:v>2943</c:v>
                </c:pt>
                <c:pt idx="93">
                  <c:v>2944</c:v>
                </c:pt>
                <c:pt idx="94">
                  <c:v>2945</c:v>
                </c:pt>
                <c:pt idx="95">
                  <c:v>2946</c:v>
                </c:pt>
                <c:pt idx="96">
                  <c:v>2947</c:v>
                </c:pt>
                <c:pt idx="97">
                  <c:v>2948</c:v>
                </c:pt>
                <c:pt idx="98">
                  <c:v>2949</c:v>
                </c:pt>
                <c:pt idx="99">
                  <c:v>2950</c:v>
                </c:pt>
                <c:pt idx="100">
                  <c:v>2951</c:v>
                </c:pt>
                <c:pt idx="101">
                  <c:v>2952</c:v>
                </c:pt>
                <c:pt idx="102">
                  <c:v>2953</c:v>
                </c:pt>
                <c:pt idx="103">
                  <c:v>2954</c:v>
                </c:pt>
                <c:pt idx="104">
                  <c:v>2955</c:v>
                </c:pt>
                <c:pt idx="105">
                  <c:v>2956</c:v>
                </c:pt>
                <c:pt idx="106">
                  <c:v>2957</c:v>
                </c:pt>
                <c:pt idx="107">
                  <c:v>2958</c:v>
                </c:pt>
                <c:pt idx="108">
                  <c:v>2959</c:v>
                </c:pt>
                <c:pt idx="109">
                  <c:v>2960</c:v>
                </c:pt>
                <c:pt idx="110">
                  <c:v>2961</c:v>
                </c:pt>
                <c:pt idx="111">
                  <c:v>2962</c:v>
                </c:pt>
                <c:pt idx="112">
                  <c:v>2963</c:v>
                </c:pt>
                <c:pt idx="113">
                  <c:v>2964</c:v>
                </c:pt>
                <c:pt idx="114">
                  <c:v>2965</c:v>
                </c:pt>
                <c:pt idx="115">
                  <c:v>2966</c:v>
                </c:pt>
                <c:pt idx="116">
                  <c:v>2967</c:v>
                </c:pt>
                <c:pt idx="117">
                  <c:v>2968</c:v>
                </c:pt>
                <c:pt idx="118">
                  <c:v>2969</c:v>
                </c:pt>
                <c:pt idx="119">
                  <c:v>2970</c:v>
                </c:pt>
                <c:pt idx="120">
                  <c:v>2971</c:v>
                </c:pt>
                <c:pt idx="121">
                  <c:v>2972</c:v>
                </c:pt>
                <c:pt idx="122">
                  <c:v>2973</c:v>
                </c:pt>
                <c:pt idx="123">
                  <c:v>2974</c:v>
                </c:pt>
                <c:pt idx="124">
                  <c:v>2975</c:v>
                </c:pt>
                <c:pt idx="125">
                  <c:v>2976</c:v>
                </c:pt>
                <c:pt idx="126">
                  <c:v>2977</c:v>
                </c:pt>
                <c:pt idx="127">
                  <c:v>2978</c:v>
                </c:pt>
                <c:pt idx="128">
                  <c:v>2979</c:v>
                </c:pt>
                <c:pt idx="129">
                  <c:v>2980</c:v>
                </c:pt>
                <c:pt idx="130">
                  <c:v>2981</c:v>
                </c:pt>
                <c:pt idx="131">
                  <c:v>2982</c:v>
                </c:pt>
                <c:pt idx="132">
                  <c:v>2983</c:v>
                </c:pt>
                <c:pt idx="133">
                  <c:v>2984</c:v>
                </c:pt>
                <c:pt idx="134">
                  <c:v>2985</c:v>
                </c:pt>
                <c:pt idx="135">
                  <c:v>2986</c:v>
                </c:pt>
                <c:pt idx="136">
                  <c:v>2987</c:v>
                </c:pt>
                <c:pt idx="137">
                  <c:v>2988</c:v>
                </c:pt>
                <c:pt idx="138">
                  <c:v>2989</c:v>
                </c:pt>
                <c:pt idx="139">
                  <c:v>2990</c:v>
                </c:pt>
                <c:pt idx="140">
                  <c:v>2991</c:v>
                </c:pt>
                <c:pt idx="141">
                  <c:v>2992</c:v>
                </c:pt>
                <c:pt idx="142">
                  <c:v>2993</c:v>
                </c:pt>
                <c:pt idx="143">
                  <c:v>2994</c:v>
                </c:pt>
                <c:pt idx="144">
                  <c:v>2995</c:v>
                </c:pt>
                <c:pt idx="145">
                  <c:v>2996</c:v>
                </c:pt>
                <c:pt idx="146">
                  <c:v>2997</c:v>
                </c:pt>
                <c:pt idx="147">
                  <c:v>2998</c:v>
                </c:pt>
                <c:pt idx="148">
                  <c:v>2999</c:v>
                </c:pt>
                <c:pt idx="149">
                  <c:v>3000</c:v>
                </c:pt>
                <c:pt idx="150">
                  <c:v>3001</c:v>
                </c:pt>
                <c:pt idx="151">
                  <c:v>3002</c:v>
                </c:pt>
                <c:pt idx="152">
                  <c:v>3003</c:v>
                </c:pt>
                <c:pt idx="153">
                  <c:v>3004</c:v>
                </c:pt>
                <c:pt idx="154">
                  <c:v>3005</c:v>
                </c:pt>
                <c:pt idx="155">
                  <c:v>3006</c:v>
                </c:pt>
                <c:pt idx="156">
                  <c:v>3007</c:v>
                </c:pt>
                <c:pt idx="157">
                  <c:v>3008</c:v>
                </c:pt>
                <c:pt idx="158">
                  <c:v>3009</c:v>
                </c:pt>
                <c:pt idx="159">
                  <c:v>3010</c:v>
                </c:pt>
                <c:pt idx="160">
                  <c:v>3011</c:v>
                </c:pt>
                <c:pt idx="161">
                  <c:v>3012</c:v>
                </c:pt>
                <c:pt idx="162">
                  <c:v>3013</c:v>
                </c:pt>
                <c:pt idx="163">
                  <c:v>3014</c:v>
                </c:pt>
                <c:pt idx="164">
                  <c:v>3015</c:v>
                </c:pt>
                <c:pt idx="165">
                  <c:v>3016</c:v>
                </c:pt>
                <c:pt idx="166">
                  <c:v>3017</c:v>
                </c:pt>
                <c:pt idx="167">
                  <c:v>3018</c:v>
                </c:pt>
                <c:pt idx="168">
                  <c:v>3019</c:v>
                </c:pt>
                <c:pt idx="169">
                  <c:v>3020</c:v>
                </c:pt>
                <c:pt idx="170">
                  <c:v>3021</c:v>
                </c:pt>
                <c:pt idx="171">
                  <c:v>3022</c:v>
                </c:pt>
                <c:pt idx="172">
                  <c:v>3023</c:v>
                </c:pt>
                <c:pt idx="173">
                  <c:v>3024</c:v>
                </c:pt>
                <c:pt idx="174">
                  <c:v>3025</c:v>
                </c:pt>
                <c:pt idx="175">
                  <c:v>3026</c:v>
                </c:pt>
                <c:pt idx="176">
                  <c:v>3027</c:v>
                </c:pt>
                <c:pt idx="177">
                  <c:v>3028</c:v>
                </c:pt>
                <c:pt idx="178">
                  <c:v>3029</c:v>
                </c:pt>
                <c:pt idx="179">
                  <c:v>3030</c:v>
                </c:pt>
                <c:pt idx="180">
                  <c:v>3031</c:v>
                </c:pt>
                <c:pt idx="181">
                  <c:v>3032</c:v>
                </c:pt>
                <c:pt idx="182">
                  <c:v>3033</c:v>
                </c:pt>
                <c:pt idx="183">
                  <c:v>3034</c:v>
                </c:pt>
                <c:pt idx="184">
                  <c:v>3035</c:v>
                </c:pt>
                <c:pt idx="185">
                  <c:v>3036</c:v>
                </c:pt>
                <c:pt idx="186">
                  <c:v>3037</c:v>
                </c:pt>
                <c:pt idx="187">
                  <c:v>3038</c:v>
                </c:pt>
                <c:pt idx="188">
                  <c:v>3039</c:v>
                </c:pt>
                <c:pt idx="189">
                  <c:v>3040</c:v>
                </c:pt>
                <c:pt idx="190">
                  <c:v>3041</c:v>
                </c:pt>
                <c:pt idx="191">
                  <c:v>3042</c:v>
                </c:pt>
                <c:pt idx="192">
                  <c:v>3043</c:v>
                </c:pt>
                <c:pt idx="193">
                  <c:v>3044</c:v>
                </c:pt>
                <c:pt idx="194">
                  <c:v>3045</c:v>
                </c:pt>
                <c:pt idx="195">
                  <c:v>3046</c:v>
                </c:pt>
                <c:pt idx="196">
                  <c:v>3047</c:v>
                </c:pt>
                <c:pt idx="197">
                  <c:v>3048</c:v>
                </c:pt>
                <c:pt idx="198">
                  <c:v>3049</c:v>
                </c:pt>
                <c:pt idx="199">
                  <c:v>3050</c:v>
                </c:pt>
                <c:pt idx="200">
                  <c:v>3051</c:v>
                </c:pt>
                <c:pt idx="201">
                  <c:v>3052</c:v>
                </c:pt>
                <c:pt idx="202">
                  <c:v>3053</c:v>
                </c:pt>
                <c:pt idx="203">
                  <c:v>3054</c:v>
                </c:pt>
                <c:pt idx="204">
                  <c:v>3055</c:v>
                </c:pt>
                <c:pt idx="205">
                  <c:v>3056</c:v>
                </c:pt>
                <c:pt idx="206">
                  <c:v>3057</c:v>
                </c:pt>
                <c:pt idx="207">
                  <c:v>3058</c:v>
                </c:pt>
                <c:pt idx="208">
                  <c:v>3059</c:v>
                </c:pt>
                <c:pt idx="209">
                  <c:v>3060</c:v>
                </c:pt>
                <c:pt idx="210">
                  <c:v>3061</c:v>
                </c:pt>
              </c:numCache>
            </c:numRef>
          </c:xVal>
          <c:yVal>
            <c:numRef>
              <c:f>Graph!$B$2484:$B$2692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7-4A98-9704-42A63087C0D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Graph!$A$2483:$A$2693</c:f>
              <c:numCache>
                <c:formatCode>General</c:formatCode>
                <c:ptCount val="211"/>
                <c:pt idx="0">
                  <c:v>2851</c:v>
                </c:pt>
                <c:pt idx="1">
                  <c:v>2852</c:v>
                </c:pt>
                <c:pt idx="2">
                  <c:v>2853</c:v>
                </c:pt>
                <c:pt idx="3">
                  <c:v>2854</c:v>
                </c:pt>
                <c:pt idx="4">
                  <c:v>2855</c:v>
                </c:pt>
                <c:pt idx="5">
                  <c:v>2856</c:v>
                </c:pt>
                <c:pt idx="6">
                  <c:v>2857</c:v>
                </c:pt>
                <c:pt idx="7">
                  <c:v>2858</c:v>
                </c:pt>
                <c:pt idx="8">
                  <c:v>2859</c:v>
                </c:pt>
                <c:pt idx="9">
                  <c:v>2860</c:v>
                </c:pt>
                <c:pt idx="10">
                  <c:v>2861</c:v>
                </c:pt>
                <c:pt idx="11">
                  <c:v>2862</c:v>
                </c:pt>
                <c:pt idx="12">
                  <c:v>2863</c:v>
                </c:pt>
                <c:pt idx="13">
                  <c:v>2864</c:v>
                </c:pt>
                <c:pt idx="14">
                  <c:v>2865</c:v>
                </c:pt>
                <c:pt idx="15">
                  <c:v>2866</c:v>
                </c:pt>
                <c:pt idx="16">
                  <c:v>2867</c:v>
                </c:pt>
                <c:pt idx="17">
                  <c:v>2868</c:v>
                </c:pt>
                <c:pt idx="18">
                  <c:v>2869</c:v>
                </c:pt>
                <c:pt idx="19">
                  <c:v>2870</c:v>
                </c:pt>
                <c:pt idx="20">
                  <c:v>2871</c:v>
                </c:pt>
                <c:pt idx="21">
                  <c:v>2872</c:v>
                </c:pt>
                <c:pt idx="22">
                  <c:v>2873</c:v>
                </c:pt>
                <c:pt idx="23">
                  <c:v>2874</c:v>
                </c:pt>
                <c:pt idx="24">
                  <c:v>2875</c:v>
                </c:pt>
                <c:pt idx="25">
                  <c:v>2876</c:v>
                </c:pt>
                <c:pt idx="26">
                  <c:v>2877</c:v>
                </c:pt>
                <c:pt idx="27">
                  <c:v>2878</c:v>
                </c:pt>
                <c:pt idx="28">
                  <c:v>2879</c:v>
                </c:pt>
                <c:pt idx="29">
                  <c:v>2880</c:v>
                </c:pt>
                <c:pt idx="30">
                  <c:v>2881</c:v>
                </c:pt>
                <c:pt idx="31">
                  <c:v>2882</c:v>
                </c:pt>
                <c:pt idx="32">
                  <c:v>2883</c:v>
                </c:pt>
                <c:pt idx="33">
                  <c:v>2884</c:v>
                </c:pt>
                <c:pt idx="34">
                  <c:v>2885</c:v>
                </c:pt>
                <c:pt idx="35">
                  <c:v>2886</c:v>
                </c:pt>
                <c:pt idx="36">
                  <c:v>2887</c:v>
                </c:pt>
                <c:pt idx="37">
                  <c:v>2888</c:v>
                </c:pt>
                <c:pt idx="38">
                  <c:v>2889</c:v>
                </c:pt>
                <c:pt idx="39">
                  <c:v>2890</c:v>
                </c:pt>
                <c:pt idx="40">
                  <c:v>2891</c:v>
                </c:pt>
                <c:pt idx="41">
                  <c:v>2892</c:v>
                </c:pt>
                <c:pt idx="42">
                  <c:v>2893</c:v>
                </c:pt>
                <c:pt idx="43">
                  <c:v>2894</c:v>
                </c:pt>
                <c:pt idx="44">
                  <c:v>2895</c:v>
                </c:pt>
                <c:pt idx="45">
                  <c:v>2896</c:v>
                </c:pt>
                <c:pt idx="46">
                  <c:v>2897</c:v>
                </c:pt>
                <c:pt idx="47">
                  <c:v>2898</c:v>
                </c:pt>
                <c:pt idx="48">
                  <c:v>2899</c:v>
                </c:pt>
                <c:pt idx="49">
                  <c:v>2900</c:v>
                </c:pt>
                <c:pt idx="50">
                  <c:v>2901</c:v>
                </c:pt>
                <c:pt idx="51">
                  <c:v>2902</c:v>
                </c:pt>
                <c:pt idx="52">
                  <c:v>2903</c:v>
                </c:pt>
                <c:pt idx="53">
                  <c:v>2904</c:v>
                </c:pt>
                <c:pt idx="54">
                  <c:v>2905</c:v>
                </c:pt>
                <c:pt idx="55">
                  <c:v>2906</c:v>
                </c:pt>
                <c:pt idx="56">
                  <c:v>2907</c:v>
                </c:pt>
                <c:pt idx="57">
                  <c:v>2908</c:v>
                </c:pt>
                <c:pt idx="58">
                  <c:v>2909</c:v>
                </c:pt>
                <c:pt idx="59">
                  <c:v>2910</c:v>
                </c:pt>
                <c:pt idx="60">
                  <c:v>2911</c:v>
                </c:pt>
                <c:pt idx="61">
                  <c:v>2912</c:v>
                </c:pt>
                <c:pt idx="62">
                  <c:v>2913</c:v>
                </c:pt>
                <c:pt idx="63">
                  <c:v>2914</c:v>
                </c:pt>
                <c:pt idx="64">
                  <c:v>2915</c:v>
                </c:pt>
                <c:pt idx="65">
                  <c:v>2916</c:v>
                </c:pt>
                <c:pt idx="66">
                  <c:v>2917</c:v>
                </c:pt>
                <c:pt idx="67">
                  <c:v>2918</c:v>
                </c:pt>
                <c:pt idx="68">
                  <c:v>2919</c:v>
                </c:pt>
                <c:pt idx="69">
                  <c:v>2920</c:v>
                </c:pt>
                <c:pt idx="70">
                  <c:v>2921</c:v>
                </c:pt>
                <c:pt idx="71">
                  <c:v>2922</c:v>
                </c:pt>
                <c:pt idx="72">
                  <c:v>2923</c:v>
                </c:pt>
                <c:pt idx="73">
                  <c:v>2924</c:v>
                </c:pt>
                <c:pt idx="74">
                  <c:v>2925</c:v>
                </c:pt>
                <c:pt idx="75">
                  <c:v>2926</c:v>
                </c:pt>
                <c:pt idx="76">
                  <c:v>2927</c:v>
                </c:pt>
                <c:pt idx="77">
                  <c:v>2928</c:v>
                </c:pt>
                <c:pt idx="78">
                  <c:v>2929</c:v>
                </c:pt>
                <c:pt idx="79">
                  <c:v>2930</c:v>
                </c:pt>
                <c:pt idx="80">
                  <c:v>2931</c:v>
                </c:pt>
                <c:pt idx="81">
                  <c:v>2932</c:v>
                </c:pt>
                <c:pt idx="82">
                  <c:v>2933</c:v>
                </c:pt>
                <c:pt idx="83">
                  <c:v>2934</c:v>
                </c:pt>
                <c:pt idx="84">
                  <c:v>2935</c:v>
                </c:pt>
                <c:pt idx="85">
                  <c:v>2936</c:v>
                </c:pt>
                <c:pt idx="86">
                  <c:v>2937</c:v>
                </c:pt>
                <c:pt idx="87">
                  <c:v>2938</c:v>
                </c:pt>
                <c:pt idx="88">
                  <c:v>2939</c:v>
                </c:pt>
                <c:pt idx="89">
                  <c:v>2940</c:v>
                </c:pt>
                <c:pt idx="90">
                  <c:v>2941</c:v>
                </c:pt>
                <c:pt idx="91">
                  <c:v>2942</c:v>
                </c:pt>
                <c:pt idx="92">
                  <c:v>2943</c:v>
                </c:pt>
                <c:pt idx="93">
                  <c:v>2944</c:v>
                </c:pt>
                <c:pt idx="94">
                  <c:v>2945</c:v>
                </c:pt>
                <c:pt idx="95">
                  <c:v>2946</c:v>
                </c:pt>
                <c:pt idx="96">
                  <c:v>2947</c:v>
                </c:pt>
                <c:pt idx="97">
                  <c:v>2948</c:v>
                </c:pt>
                <c:pt idx="98">
                  <c:v>2949</c:v>
                </c:pt>
                <c:pt idx="99">
                  <c:v>2950</c:v>
                </c:pt>
                <c:pt idx="100">
                  <c:v>2951</c:v>
                </c:pt>
                <c:pt idx="101">
                  <c:v>2952</c:v>
                </c:pt>
                <c:pt idx="102">
                  <c:v>2953</c:v>
                </c:pt>
                <c:pt idx="103">
                  <c:v>2954</c:v>
                </c:pt>
                <c:pt idx="104">
                  <c:v>2955</c:v>
                </c:pt>
                <c:pt idx="105">
                  <c:v>2956</c:v>
                </c:pt>
                <c:pt idx="106">
                  <c:v>2957</c:v>
                </c:pt>
                <c:pt idx="107">
                  <c:v>2958</c:v>
                </c:pt>
                <c:pt idx="108">
                  <c:v>2959</c:v>
                </c:pt>
                <c:pt idx="109">
                  <c:v>2960</c:v>
                </c:pt>
                <c:pt idx="110">
                  <c:v>2961</c:v>
                </c:pt>
                <c:pt idx="111">
                  <c:v>2962</c:v>
                </c:pt>
                <c:pt idx="112">
                  <c:v>2963</c:v>
                </c:pt>
                <c:pt idx="113">
                  <c:v>2964</c:v>
                </c:pt>
                <c:pt idx="114">
                  <c:v>2965</c:v>
                </c:pt>
                <c:pt idx="115">
                  <c:v>2966</c:v>
                </c:pt>
                <c:pt idx="116">
                  <c:v>2967</c:v>
                </c:pt>
                <c:pt idx="117">
                  <c:v>2968</c:v>
                </c:pt>
                <c:pt idx="118">
                  <c:v>2969</c:v>
                </c:pt>
                <c:pt idx="119">
                  <c:v>2970</c:v>
                </c:pt>
                <c:pt idx="120">
                  <c:v>2971</c:v>
                </c:pt>
                <c:pt idx="121">
                  <c:v>2972</c:v>
                </c:pt>
                <c:pt idx="122">
                  <c:v>2973</c:v>
                </c:pt>
                <c:pt idx="123">
                  <c:v>2974</c:v>
                </c:pt>
                <c:pt idx="124">
                  <c:v>2975</c:v>
                </c:pt>
                <c:pt idx="125">
                  <c:v>2976</c:v>
                </c:pt>
                <c:pt idx="126">
                  <c:v>2977</c:v>
                </c:pt>
                <c:pt idx="127">
                  <c:v>2978</c:v>
                </c:pt>
                <c:pt idx="128">
                  <c:v>2979</c:v>
                </c:pt>
                <c:pt idx="129">
                  <c:v>2980</c:v>
                </c:pt>
                <c:pt idx="130">
                  <c:v>2981</c:v>
                </c:pt>
                <c:pt idx="131">
                  <c:v>2982</c:v>
                </c:pt>
                <c:pt idx="132">
                  <c:v>2983</c:v>
                </c:pt>
                <c:pt idx="133">
                  <c:v>2984</c:v>
                </c:pt>
                <c:pt idx="134">
                  <c:v>2985</c:v>
                </c:pt>
                <c:pt idx="135">
                  <c:v>2986</c:v>
                </c:pt>
                <c:pt idx="136">
                  <c:v>2987</c:v>
                </c:pt>
                <c:pt idx="137">
                  <c:v>2988</c:v>
                </c:pt>
                <c:pt idx="138">
                  <c:v>2989</c:v>
                </c:pt>
                <c:pt idx="139">
                  <c:v>2990</c:v>
                </c:pt>
                <c:pt idx="140">
                  <c:v>2991</c:v>
                </c:pt>
                <c:pt idx="141">
                  <c:v>2992</c:v>
                </c:pt>
                <c:pt idx="142">
                  <c:v>2993</c:v>
                </c:pt>
                <c:pt idx="143">
                  <c:v>2994</c:v>
                </c:pt>
                <c:pt idx="144">
                  <c:v>2995</c:v>
                </c:pt>
                <c:pt idx="145">
                  <c:v>2996</c:v>
                </c:pt>
                <c:pt idx="146">
                  <c:v>2997</c:v>
                </c:pt>
                <c:pt idx="147">
                  <c:v>2998</c:v>
                </c:pt>
                <c:pt idx="148">
                  <c:v>2999</c:v>
                </c:pt>
                <c:pt idx="149">
                  <c:v>3000</c:v>
                </c:pt>
                <c:pt idx="150">
                  <c:v>3001</c:v>
                </c:pt>
                <c:pt idx="151">
                  <c:v>3002</c:v>
                </c:pt>
                <c:pt idx="152">
                  <c:v>3003</c:v>
                </c:pt>
                <c:pt idx="153">
                  <c:v>3004</c:v>
                </c:pt>
                <c:pt idx="154">
                  <c:v>3005</c:v>
                </c:pt>
                <c:pt idx="155">
                  <c:v>3006</c:v>
                </c:pt>
                <c:pt idx="156">
                  <c:v>3007</c:v>
                </c:pt>
                <c:pt idx="157">
                  <c:v>3008</c:v>
                </c:pt>
                <c:pt idx="158">
                  <c:v>3009</c:v>
                </c:pt>
                <c:pt idx="159">
                  <c:v>3010</c:v>
                </c:pt>
                <c:pt idx="160">
                  <c:v>3011</c:v>
                </c:pt>
                <c:pt idx="161">
                  <c:v>3012</c:v>
                </c:pt>
                <c:pt idx="162">
                  <c:v>3013</c:v>
                </c:pt>
                <c:pt idx="163">
                  <c:v>3014</c:v>
                </c:pt>
                <c:pt idx="164">
                  <c:v>3015</c:v>
                </c:pt>
                <c:pt idx="165">
                  <c:v>3016</c:v>
                </c:pt>
                <c:pt idx="166">
                  <c:v>3017</c:v>
                </c:pt>
                <c:pt idx="167">
                  <c:v>3018</c:v>
                </c:pt>
                <c:pt idx="168">
                  <c:v>3019</c:v>
                </c:pt>
                <c:pt idx="169">
                  <c:v>3020</c:v>
                </c:pt>
                <c:pt idx="170">
                  <c:v>3021</c:v>
                </c:pt>
                <c:pt idx="171">
                  <c:v>3022</c:v>
                </c:pt>
                <c:pt idx="172">
                  <c:v>3023</c:v>
                </c:pt>
                <c:pt idx="173">
                  <c:v>3024</c:v>
                </c:pt>
                <c:pt idx="174">
                  <c:v>3025</c:v>
                </c:pt>
                <c:pt idx="175">
                  <c:v>3026</c:v>
                </c:pt>
                <c:pt idx="176">
                  <c:v>3027</c:v>
                </c:pt>
                <c:pt idx="177">
                  <c:v>3028</c:v>
                </c:pt>
                <c:pt idx="178">
                  <c:v>3029</c:v>
                </c:pt>
                <c:pt idx="179">
                  <c:v>3030</c:v>
                </c:pt>
                <c:pt idx="180">
                  <c:v>3031</c:v>
                </c:pt>
                <c:pt idx="181">
                  <c:v>3032</c:v>
                </c:pt>
                <c:pt idx="182">
                  <c:v>3033</c:v>
                </c:pt>
                <c:pt idx="183">
                  <c:v>3034</c:v>
                </c:pt>
                <c:pt idx="184">
                  <c:v>3035</c:v>
                </c:pt>
                <c:pt idx="185">
                  <c:v>3036</c:v>
                </c:pt>
                <c:pt idx="186">
                  <c:v>3037</c:v>
                </c:pt>
                <c:pt idx="187">
                  <c:v>3038</c:v>
                </c:pt>
                <c:pt idx="188">
                  <c:v>3039</c:v>
                </c:pt>
                <c:pt idx="189">
                  <c:v>3040</c:v>
                </c:pt>
                <c:pt idx="190">
                  <c:v>3041</c:v>
                </c:pt>
                <c:pt idx="191">
                  <c:v>3042</c:v>
                </c:pt>
                <c:pt idx="192">
                  <c:v>3043</c:v>
                </c:pt>
                <c:pt idx="193">
                  <c:v>3044</c:v>
                </c:pt>
                <c:pt idx="194">
                  <c:v>3045</c:v>
                </c:pt>
                <c:pt idx="195">
                  <c:v>3046</c:v>
                </c:pt>
                <c:pt idx="196">
                  <c:v>3047</c:v>
                </c:pt>
                <c:pt idx="197">
                  <c:v>3048</c:v>
                </c:pt>
                <c:pt idx="198">
                  <c:v>3049</c:v>
                </c:pt>
                <c:pt idx="199">
                  <c:v>3050</c:v>
                </c:pt>
                <c:pt idx="200">
                  <c:v>3051</c:v>
                </c:pt>
                <c:pt idx="201">
                  <c:v>3052</c:v>
                </c:pt>
                <c:pt idx="202">
                  <c:v>3053</c:v>
                </c:pt>
                <c:pt idx="203">
                  <c:v>3054</c:v>
                </c:pt>
                <c:pt idx="204">
                  <c:v>3055</c:v>
                </c:pt>
                <c:pt idx="205">
                  <c:v>3056</c:v>
                </c:pt>
                <c:pt idx="206">
                  <c:v>3057</c:v>
                </c:pt>
                <c:pt idx="207">
                  <c:v>3058</c:v>
                </c:pt>
                <c:pt idx="208">
                  <c:v>3059</c:v>
                </c:pt>
                <c:pt idx="209">
                  <c:v>3060</c:v>
                </c:pt>
                <c:pt idx="210">
                  <c:v>3061</c:v>
                </c:pt>
              </c:numCache>
            </c:numRef>
          </c:xVal>
          <c:yVal>
            <c:numRef>
              <c:f>Graph!$C$2484:$C$2692</c:f>
              <c:numCache>
                <c:formatCode>General</c:formatCode>
                <c:ptCount val="209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67-4A98-9704-42A63087C0D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Graph!$A$2483:$A$2693</c:f>
              <c:numCache>
                <c:formatCode>General</c:formatCode>
                <c:ptCount val="211"/>
                <c:pt idx="0">
                  <c:v>2851</c:v>
                </c:pt>
                <c:pt idx="1">
                  <c:v>2852</c:v>
                </c:pt>
                <c:pt idx="2">
                  <c:v>2853</c:v>
                </c:pt>
                <c:pt idx="3">
                  <c:v>2854</c:v>
                </c:pt>
                <c:pt idx="4">
                  <c:v>2855</c:v>
                </c:pt>
                <c:pt idx="5">
                  <c:v>2856</c:v>
                </c:pt>
                <c:pt idx="6">
                  <c:v>2857</c:v>
                </c:pt>
                <c:pt idx="7">
                  <c:v>2858</c:v>
                </c:pt>
                <c:pt idx="8">
                  <c:v>2859</c:v>
                </c:pt>
                <c:pt idx="9">
                  <c:v>2860</c:v>
                </c:pt>
                <c:pt idx="10">
                  <c:v>2861</c:v>
                </c:pt>
                <c:pt idx="11">
                  <c:v>2862</c:v>
                </c:pt>
                <c:pt idx="12">
                  <c:v>2863</c:v>
                </c:pt>
                <c:pt idx="13">
                  <c:v>2864</c:v>
                </c:pt>
                <c:pt idx="14">
                  <c:v>2865</c:v>
                </c:pt>
                <c:pt idx="15">
                  <c:v>2866</c:v>
                </c:pt>
                <c:pt idx="16">
                  <c:v>2867</c:v>
                </c:pt>
                <c:pt idx="17">
                  <c:v>2868</c:v>
                </c:pt>
                <c:pt idx="18">
                  <c:v>2869</c:v>
                </c:pt>
                <c:pt idx="19">
                  <c:v>2870</c:v>
                </c:pt>
                <c:pt idx="20">
                  <c:v>2871</c:v>
                </c:pt>
                <c:pt idx="21">
                  <c:v>2872</c:v>
                </c:pt>
                <c:pt idx="22">
                  <c:v>2873</c:v>
                </c:pt>
                <c:pt idx="23">
                  <c:v>2874</c:v>
                </c:pt>
                <c:pt idx="24">
                  <c:v>2875</c:v>
                </c:pt>
                <c:pt idx="25">
                  <c:v>2876</c:v>
                </c:pt>
                <c:pt idx="26">
                  <c:v>2877</c:v>
                </c:pt>
                <c:pt idx="27">
                  <c:v>2878</c:v>
                </c:pt>
                <c:pt idx="28">
                  <c:v>2879</c:v>
                </c:pt>
                <c:pt idx="29">
                  <c:v>2880</c:v>
                </c:pt>
                <c:pt idx="30">
                  <c:v>2881</c:v>
                </c:pt>
                <c:pt idx="31">
                  <c:v>2882</c:v>
                </c:pt>
                <c:pt idx="32">
                  <c:v>2883</c:v>
                </c:pt>
                <c:pt idx="33">
                  <c:v>2884</c:v>
                </c:pt>
                <c:pt idx="34">
                  <c:v>2885</c:v>
                </c:pt>
                <c:pt idx="35">
                  <c:v>2886</c:v>
                </c:pt>
                <c:pt idx="36">
                  <c:v>2887</c:v>
                </c:pt>
                <c:pt idx="37">
                  <c:v>2888</c:v>
                </c:pt>
                <c:pt idx="38">
                  <c:v>2889</c:v>
                </c:pt>
                <c:pt idx="39">
                  <c:v>2890</c:v>
                </c:pt>
                <c:pt idx="40">
                  <c:v>2891</c:v>
                </c:pt>
                <c:pt idx="41">
                  <c:v>2892</c:v>
                </c:pt>
                <c:pt idx="42">
                  <c:v>2893</c:v>
                </c:pt>
                <c:pt idx="43">
                  <c:v>2894</c:v>
                </c:pt>
                <c:pt idx="44">
                  <c:v>2895</c:v>
                </c:pt>
                <c:pt idx="45">
                  <c:v>2896</c:v>
                </c:pt>
                <c:pt idx="46">
                  <c:v>2897</c:v>
                </c:pt>
                <c:pt idx="47">
                  <c:v>2898</c:v>
                </c:pt>
                <c:pt idx="48">
                  <c:v>2899</c:v>
                </c:pt>
                <c:pt idx="49">
                  <c:v>2900</c:v>
                </c:pt>
                <c:pt idx="50">
                  <c:v>2901</c:v>
                </c:pt>
                <c:pt idx="51">
                  <c:v>2902</c:v>
                </c:pt>
                <c:pt idx="52">
                  <c:v>2903</c:v>
                </c:pt>
                <c:pt idx="53">
                  <c:v>2904</c:v>
                </c:pt>
                <c:pt idx="54">
                  <c:v>2905</c:v>
                </c:pt>
                <c:pt idx="55">
                  <c:v>2906</c:v>
                </c:pt>
                <c:pt idx="56">
                  <c:v>2907</c:v>
                </c:pt>
                <c:pt idx="57">
                  <c:v>2908</c:v>
                </c:pt>
                <c:pt idx="58">
                  <c:v>2909</c:v>
                </c:pt>
                <c:pt idx="59">
                  <c:v>2910</c:v>
                </c:pt>
                <c:pt idx="60">
                  <c:v>2911</c:v>
                </c:pt>
                <c:pt idx="61">
                  <c:v>2912</c:v>
                </c:pt>
                <c:pt idx="62">
                  <c:v>2913</c:v>
                </c:pt>
                <c:pt idx="63">
                  <c:v>2914</c:v>
                </c:pt>
                <c:pt idx="64">
                  <c:v>2915</c:v>
                </c:pt>
                <c:pt idx="65">
                  <c:v>2916</c:v>
                </c:pt>
                <c:pt idx="66">
                  <c:v>2917</c:v>
                </c:pt>
                <c:pt idx="67">
                  <c:v>2918</c:v>
                </c:pt>
                <c:pt idx="68">
                  <c:v>2919</c:v>
                </c:pt>
                <c:pt idx="69">
                  <c:v>2920</c:v>
                </c:pt>
                <c:pt idx="70">
                  <c:v>2921</c:v>
                </c:pt>
                <c:pt idx="71">
                  <c:v>2922</c:v>
                </c:pt>
                <c:pt idx="72">
                  <c:v>2923</c:v>
                </c:pt>
                <c:pt idx="73">
                  <c:v>2924</c:v>
                </c:pt>
                <c:pt idx="74">
                  <c:v>2925</c:v>
                </c:pt>
                <c:pt idx="75">
                  <c:v>2926</c:v>
                </c:pt>
                <c:pt idx="76">
                  <c:v>2927</c:v>
                </c:pt>
                <c:pt idx="77">
                  <c:v>2928</c:v>
                </c:pt>
                <c:pt idx="78">
                  <c:v>2929</c:v>
                </c:pt>
                <c:pt idx="79">
                  <c:v>2930</c:v>
                </c:pt>
                <c:pt idx="80">
                  <c:v>2931</c:v>
                </c:pt>
                <c:pt idx="81">
                  <c:v>2932</c:v>
                </c:pt>
                <c:pt idx="82">
                  <c:v>2933</c:v>
                </c:pt>
                <c:pt idx="83">
                  <c:v>2934</c:v>
                </c:pt>
                <c:pt idx="84">
                  <c:v>2935</c:v>
                </c:pt>
                <c:pt idx="85">
                  <c:v>2936</c:v>
                </c:pt>
                <c:pt idx="86">
                  <c:v>2937</c:v>
                </c:pt>
                <c:pt idx="87">
                  <c:v>2938</c:v>
                </c:pt>
                <c:pt idx="88">
                  <c:v>2939</c:v>
                </c:pt>
                <c:pt idx="89">
                  <c:v>2940</c:v>
                </c:pt>
                <c:pt idx="90">
                  <c:v>2941</c:v>
                </c:pt>
                <c:pt idx="91">
                  <c:v>2942</c:v>
                </c:pt>
                <c:pt idx="92">
                  <c:v>2943</c:v>
                </c:pt>
                <c:pt idx="93">
                  <c:v>2944</c:v>
                </c:pt>
                <c:pt idx="94">
                  <c:v>2945</c:v>
                </c:pt>
                <c:pt idx="95">
                  <c:v>2946</c:v>
                </c:pt>
                <c:pt idx="96">
                  <c:v>2947</c:v>
                </c:pt>
                <c:pt idx="97">
                  <c:v>2948</c:v>
                </c:pt>
                <c:pt idx="98">
                  <c:v>2949</c:v>
                </c:pt>
                <c:pt idx="99">
                  <c:v>2950</c:v>
                </c:pt>
                <c:pt idx="100">
                  <c:v>2951</c:v>
                </c:pt>
                <c:pt idx="101">
                  <c:v>2952</c:v>
                </c:pt>
                <c:pt idx="102">
                  <c:v>2953</c:v>
                </c:pt>
                <c:pt idx="103">
                  <c:v>2954</c:v>
                </c:pt>
                <c:pt idx="104">
                  <c:v>2955</c:v>
                </c:pt>
                <c:pt idx="105">
                  <c:v>2956</c:v>
                </c:pt>
                <c:pt idx="106">
                  <c:v>2957</c:v>
                </c:pt>
                <c:pt idx="107">
                  <c:v>2958</c:v>
                </c:pt>
                <c:pt idx="108">
                  <c:v>2959</c:v>
                </c:pt>
                <c:pt idx="109">
                  <c:v>2960</c:v>
                </c:pt>
                <c:pt idx="110">
                  <c:v>2961</c:v>
                </c:pt>
                <c:pt idx="111">
                  <c:v>2962</c:v>
                </c:pt>
                <c:pt idx="112">
                  <c:v>2963</c:v>
                </c:pt>
                <c:pt idx="113">
                  <c:v>2964</c:v>
                </c:pt>
                <c:pt idx="114">
                  <c:v>2965</c:v>
                </c:pt>
                <c:pt idx="115">
                  <c:v>2966</c:v>
                </c:pt>
                <c:pt idx="116">
                  <c:v>2967</c:v>
                </c:pt>
                <c:pt idx="117">
                  <c:v>2968</c:v>
                </c:pt>
                <c:pt idx="118">
                  <c:v>2969</c:v>
                </c:pt>
                <c:pt idx="119">
                  <c:v>2970</c:v>
                </c:pt>
                <c:pt idx="120">
                  <c:v>2971</c:v>
                </c:pt>
                <c:pt idx="121">
                  <c:v>2972</c:v>
                </c:pt>
                <c:pt idx="122">
                  <c:v>2973</c:v>
                </c:pt>
                <c:pt idx="123">
                  <c:v>2974</c:v>
                </c:pt>
                <c:pt idx="124">
                  <c:v>2975</c:v>
                </c:pt>
                <c:pt idx="125">
                  <c:v>2976</c:v>
                </c:pt>
                <c:pt idx="126">
                  <c:v>2977</c:v>
                </c:pt>
                <c:pt idx="127">
                  <c:v>2978</c:v>
                </c:pt>
                <c:pt idx="128">
                  <c:v>2979</c:v>
                </c:pt>
                <c:pt idx="129">
                  <c:v>2980</c:v>
                </c:pt>
                <c:pt idx="130">
                  <c:v>2981</c:v>
                </c:pt>
                <c:pt idx="131">
                  <c:v>2982</c:v>
                </c:pt>
                <c:pt idx="132">
                  <c:v>2983</c:v>
                </c:pt>
                <c:pt idx="133">
                  <c:v>2984</c:v>
                </c:pt>
                <c:pt idx="134">
                  <c:v>2985</c:v>
                </c:pt>
                <c:pt idx="135">
                  <c:v>2986</c:v>
                </c:pt>
                <c:pt idx="136">
                  <c:v>2987</c:v>
                </c:pt>
                <c:pt idx="137">
                  <c:v>2988</c:v>
                </c:pt>
                <c:pt idx="138">
                  <c:v>2989</c:v>
                </c:pt>
                <c:pt idx="139">
                  <c:v>2990</c:v>
                </c:pt>
                <c:pt idx="140">
                  <c:v>2991</c:v>
                </c:pt>
                <c:pt idx="141">
                  <c:v>2992</c:v>
                </c:pt>
                <c:pt idx="142">
                  <c:v>2993</c:v>
                </c:pt>
                <c:pt idx="143">
                  <c:v>2994</c:v>
                </c:pt>
                <c:pt idx="144">
                  <c:v>2995</c:v>
                </c:pt>
                <c:pt idx="145">
                  <c:v>2996</c:v>
                </c:pt>
                <c:pt idx="146">
                  <c:v>2997</c:v>
                </c:pt>
                <c:pt idx="147">
                  <c:v>2998</c:v>
                </c:pt>
                <c:pt idx="148">
                  <c:v>2999</c:v>
                </c:pt>
                <c:pt idx="149">
                  <c:v>3000</c:v>
                </c:pt>
                <c:pt idx="150">
                  <c:v>3001</c:v>
                </c:pt>
                <c:pt idx="151">
                  <c:v>3002</c:v>
                </c:pt>
                <c:pt idx="152">
                  <c:v>3003</c:v>
                </c:pt>
                <c:pt idx="153">
                  <c:v>3004</c:v>
                </c:pt>
                <c:pt idx="154">
                  <c:v>3005</c:v>
                </c:pt>
                <c:pt idx="155">
                  <c:v>3006</c:v>
                </c:pt>
                <c:pt idx="156">
                  <c:v>3007</c:v>
                </c:pt>
                <c:pt idx="157">
                  <c:v>3008</c:v>
                </c:pt>
                <c:pt idx="158">
                  <c:v>3009</c:v>
                </c:pt>
                <c:pt idx="159">
                  <c:v>3010</c:v>
                </c:pt>
                <c:pt idx="160">
                  <c:v>3011</c:v>
                </c:pt>
                <c:pt idx="161">
                  <c:v>3012</c:v>
                </c:pt>
                <c:pt idx="162">
                  <c:v>3013</c:v>
                </c:pt>
                <c:pt idx="163">
                  <c:v>3014</c:v>
                </c:pt>
                <c:pt idx="164">
                  <c:v>3015</c:v>
                </c:pt>
                <c:pt idx="165">
                  <c:v>3016</c:v>
                </c:pt>
                <c:pt idx="166">
                  <c:v>3017</c:v>
                </c:pt>
                <c:pt idx="167">
                  <c:v>3018</c:v>
                </c:pt>
                <c:pt idx="168">
                  <c:v>3019</c:v>
                </c:pt>
                <c:pt idx="169">
                  <c:v>3020</c:v>
                </c:pt>
                <c:pt idx="170">
                  <c:v>3021</c:v>
                </c:pt>
                <c:pt idx="171">
                  <c:v>3022</c:v>
                </c:pt>
                <c:pt idx="172">
                  <c:v>3023</c:v>
                </c:pt>
                <c:pt idx="173">
                  <c:v>3024</c:v>
                </c:pt>
                <c:pt idx="174">
                  <c:v>3025</c:v>
                </c:pt>
                <c:pt idx="175">
                  <c:v>3026</c:v>
                </c:pt>
                <c:pt idx="176">
                  <c:v>3027</c:v>
                </c:pt>
                <c:pt idx="177">
                  <c:v>3028</c:v>
                </c:pt>
                <c:pt idx="178">
                  <c:v>3029</c:v>
                </c:pt>
                <c:pt idx="179">
                  <c:v>3030</c:v>
                </c:pt>
                <c:pt idx="180">
                  <c:v>3031</c:v>
                </c:pt>
                <c:pt idx="181">
                  <c:v>3032</c:v>
                </c:pt>
                <c:pt idx="182">
                  <c:v>3033</c:v>
                </c:pt>
                <c:pt idx="183">
                  <c:v>3034</c:v>
                </c:pt>
                <c:pt idx="184">
                  <c:v>3035</c:v>
                </c:pt>
                <c:pt idx="185">
                  <c:v>3036</c:v>
                </c:pt>
                <c:pt idx="186">
                  <c:v>3037</c:v>
                </c:pt>
                <c:pt idx="187">
                  <c:v>3038</c:v>
                </c:pt>
                <c:pt idx="188">
                  <c:v>3039</c:v>
                </c:pt>
                <c:pt idx="189">
                  <c:v>3040</c:v>
                </c:pt>
                <c:pt idx="190">
                  <c:v>3041</c:v>
                </c:pt>
                <c:pt idx="191">
                  <c:v>3042</c:v>
                </c:pt>
                <c:pt idx="192">
                  <c:v>3043</c:v>
                </c:pt>
                <c:pt idx="193">
                  <c:v>3044</c:v>
                </c:pt>
                <c:pt idx="194">
                  <c:v>3045</c:v>
                </c:pt>
                <c:pt idx="195">
                  <c:v>3046</c:v>
                </c:pt>
                <c:pt idx="196">
                  <c:v>3047</c:v>
                </c:pt>
                <c:pt idx="197">
                  <c:v>3048</c:v>
                </c:pt>
                <c:pt idx="198">
                  <c:v>3049</c:v>
                </c:pt>
                <c:pt idx="199">
                  <c:v>3050</c:v>
                </c:pt>
                <c:pt idx="200">
                  <c:v>3051</c:v>
                </c:pt>
                <c:pt idx="201">
                  <c:v>3052</c:v>
                </c:pt>
                <c:pt idx="202">
                  <c:v>3053</c:v>
                </c:pt>
                <c:pt idx="203">
                  <c:v>3054</c:v>
                </c:pt>
                <c:pt idx="204">
                  <c:v>3055</c:v>
                </c:pt>
                <c:pt idx="205">
                  <c:v>3056</c:v>
                </c:pt>
                <c:pt idx="206">
                  <c:v>3057</c:v>
                </c:pt>
                <c:pt idx="207">
                  <c:v>3058</c:v>
                </c:pt>
                <c:pt idx="208">
                  <c:v>3059</c:v>
                </c:pt>
                <c:pt idx="209">
                  <c:v>3060</c:v>
                </c:pt>
                <c:pt idx="210">
                  <c:v>3061</c:v>
                </c:pt>
              </c:numCache>
            </c:numRef>
          </c:xVal>
          <c:yVal>
            <c:numRef>
              <c:f>Graph!$E$2484:$E$2692</c:f>
              <c:numCache>
                <c:formatCode>General</c:formatCode>
                <c:ptCount val="20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67-4A98-9704-42A63087C0D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Graph!$A$2483:$A$2693</c:f>
              <c:numCache>
                <c:formatCode>General</c:formatCode>
                <c:ptCount val="211"/>
                <c:pt idx="0">
                  <c:v>2851</c:v>
                </c:pt>
                <c:pt idx="1">
                  <c:v>2852</c:v>
                </c:pt>
                <c:pt idx="2">
                  <c:v>2853</c:v>
                </c:pt>
                <c:pt idx="3">
                  <c:v>2854</c:v>
                </c:pt>
                <c:pt idx="4">
                  <c:v>2855</c:v>
                </c:pt>
                <c:pt idx="5">
                  <c:v>2856</c:v>
                </c:pt>
                <c:pt idx="6">
                  <c:v>2857</c:v>
                </c:pt>
                <c:pt idx="7">
                  <c:v>2858</c:v>
                </c:pt>
                <c:pt idx="8">
                  <c:v>2859</c:v>
                </c:pt>
                <c:pt idx="9">
                  <c:v>2860</c:v>
                </c:pt>
                <c:pt idx="10">
                  <c:v>2861</c:v>
                </c:pt>
                <c:pt idx="11">
                  <c:v>2862</c:v>
                </c:pt>
                <c:pt idx="12">
                  <c:v>2863</c:v>
                </c:pt>
                <c:pt idx="13">
                  <c:v>2864</c:v>
                </c:pt>
                <c:pt idx="14">
                  <c:v>2865</c:v>
                </c:pt>
                <c:pt idx="15">
                  <c:v>2866</c:v>
                </c:pt>
                <c:pt idx="16">
                  <c:v>2867</c:v>
                </c:pt>
                <c:pt idx="17">
                  <c:v>2868</c:v>
                </c:pt>
                <c:pt idx="18">
                  <c:v>2869</c:v>
                </c:pt>
                <c:pt idx="19">
                  <c:v>2870</c:v>
                </c:pt>
                <c:pt idx="20">
                  <c:v>2871</c:v>
                </c:pt>
                <c:pt idx="21">
                  <c:v>2872</c:v>
                </c:pt>
                <c:pt idx="22">
                  <c:v>2873</c:v>
                </c:pt>
                <c:pt idx="23">
                  <c:v>2874</c:v>
                </c:pt>
                <c:pt idx="24">
                  <c:v>2875</c:v>
                </c:pt>
                <c:pt idx="25">
                  <c:v>2876</c:v>
                </c:pt>
                <c:pt idx="26">
                  <c:v>2877</c:v>
                </c:pt>
                <c:pt idx="27">
                  <c:v>2878</c:v>
                </c:pt>
                <c:pt idx="28">
                  <c:v>2879</c:v>
                </c:pt>
                <c:pt idx="29">
                  <c:v>2880</c:v>
                </c:pt>
                <c:pt idx="30">
                  <c:v>2881</c:v>
                </c:pt>
                <c:pt idx="31">
                  <c:v>2882</c:v>
                </c:pt>
                <c:pt idx="32">
                  <c:v>2883</c:v>
                </c:pt>
                <c:pt idx="33">
                  <c:v>2884</c:v>
                </c:pt>
                <c:pt idx="34">
                  <c:v>2885</c:v>
                </c:pt>
                <c:pt idx="35">
                  <c:v>2886</c:v>
                </c:pt>
                <c:pt idx="36">
                  <c:v>2887</c:v>
                </c:pt>
                <c:pt idx="37">
                  <c:v>2888</c:v>
                </c:pt>
                <c:pt idx="38">
                  <c:v>2889</c:v>
                </c:pt>
                <c:pt idx="39">
                  <c:v>2890</c:v>
                </c:pt>
                <c:pt idx="40">
                  <c:v>2891</c:v>
                </c:pt>
                <c:pt idx="41">
                  <c:v>2892</c:v>
                </c:pt>
                <c:pt idx="42">
                  <c:v>2893</c:v>
                </c:pt>
                <c:pt idx="43">
                  <c:v>2894</c:v>
                </c:pt>
                <c:pt idx="44">
                  <c:v>2895</c:v>
                </c:pt>
                <c:pt idx="45">
                  <c:v>2896</c:v>
                </c:pt>
                <c:pt idx="46">
                  <c:v>2897</c:v>
                </c:pt>
                <c:pt idx="47">
                  <c:v>2898</c:v>
                </c:pt>
                <c:pt idx="48">
                  <c:v>2899</c:v>
                </c:pt>
                <c:pt idx="49">
                  <c:v>2900</c:v>
                </c:pt>
                <c:pt idx="50">
                  <c:v>2901</c:v>
                </c:pt>
                <c:pt idx="51">
                  <c:v>2902</c:v>
                </c:pt>
                <c:pt idx="52">
                  <c:v>2903</c:v>
                </c:pt>
                <c:pt idx="53">
                  <c:v>2904</c:v>
                </c:pt>
                <c:pt idx="54">
                  <c:v>2905</c:v>
                </c:pt>
                <c:pt idx="55">
                  <c:v>2906</c:v>
                </c:pt>
                <c:pt idx="56">
                  <c:v>2907</c:v>
                </c:pt>
                <c:pt idx="57">
                  <c:v>2908</c:v>
                </c:pt>
                <c:pt idx="58">
                  <c:v>2909</c:v>
                </c:pt>
                <c:pt idx="59">
                  <c:v>2910</c:v>
                </c:pt>
                <c:pt idx="60">
                  <c:v>2911</c:v>
                </c:pt>
                <c:pt idx="61">
                  <c:v>2912</c:v>
                </c:pt>
                <c:pt idx="62">
                  <c:v>2913</c:v>
                </c:pt>
                <c:pt idx="63">
                  <c:v>2914</c:v>
                </c:pt>
                <c:pt idx="64">
                  <c:v>2915</c:v>
                </c:pt>
                <c:pt idx="65">
                  <c:v>2916</c:v>
                </c:pt>
                <c:pt idx="66">
                  <c:v>2917</c:v>
                </c:pt>
                <c:pt idx="67">
                  <c:v>2918</c:v>
                </c:pt>
                <c:pt idx="68">
                  <c:v>2919</c:v>
                </c:pt>
                <c:pt idx="69">
                  <c:v>2920</c:v>
                </c:pt>
                <c:pt idx="70">
                  <c:v>2921</c:v>
                </c:pt>
                <c:pt idx="71">
                  <c:v>2922</c:v>
                </c:pt>
                <c:pt idx="72">
                  <c:v>2923</c:v>
                </c:pt>
                <c:pt idx="73">
                  <c:v>2924</c:v>
                </c:pt>
                <c:pt idx="74">
                  <c:v>2925</c:v>
                </c:pt>
                <c:pt idx="75">
                  <c:v>2926</c:v>
                </c:pt>
                <c:pt idx="76">
                  <c:v>2927</c:v>
                </c:pt>
                <c:pt idx="77">
                  <c:v>2928</c:v>
                </c:pt>
                <c:pt idx="78">
                  <c:v>2929</c:v>
                </c:pt>
                <c:pt idx="79">
                  <c:v>2930</c:v>
                </c:pt>
                <c:pt idx="80">
                  <c:v>2931</c:v>
                </c:pt>
                <c:pt idx="81">
                  <c:v>2932</c:v>
                </c:pt>
                <c:pt idx="82">
                  <c:v>2933</c:v>
                </c:pt>
                <c:pt idx="83">
                  <c:v>2934</c:v>
                </c:pt>
                <c:pt idx="84">
                  <c:v>2935</c:v>
                </c:pt>
                <c:pt idx="85">
                  <c:v>2936</c:v>
                </c:pt>
                <c:pt idx="86">
                  <c:v>2937</c:v>
                </c:pt>
                <c:pt idx="87">
                  <c:v>2938</c:v>
                </c:pt>
                <c:pt idx="88">
                  <c:v>2939</c:v>
                </c:pt>
                <c:pt idx="89">
                  <c:v>2940</c:v>
                </c:pt>
                <c:pt idx="90">
                  <c:v>2941</c:v>
                </c:pt>
                <c:pt idx="91">
                  <c:v>2942</c:v>
                </c:pt>
                <c:pt idx="92">
                  <c:v>2943</c:v>
                </c:pt>
                <c:pt idx="93">
                  <c:v>2944</c:v>
                </c:pt>
                <c:pt idx="94">
                  <c:v>2945</c:v>
                </c:pt>
                <c:pt idx="95">
                  <c:v>2946</c:v>
                </c:pt>
                <c:pt idx="96">
                  <c:v>2947</c:v>
                </c:pt>
                <c:pt idx="97">
                  <c:v>2948</c:v>
                </c:pt>
                <c:pt idx="98">
                  <c:v>2949</c:v>
                </c:pt>
                <c:pt idx="99">
                  <c:v>2950</c:v>
                </c:pt>
                <c:pt idx="100">
                  <c:v>2951</c:v>
                </c:pt>
                <c:pt idx="101">
                  <c:v>2952</c:v>
                </c:pt>
                <c:pt idx="102">
                  <c:v>2953</c:v>
                </c:pt>
                <c:pt idx="103">
                  <c:v>2954</c:v>
                </c:pt>
                <c:pt idx="104">
                  <c:v>2955</c:v>
                </c:pt>
                <c:pt idx="105">
                  <c:v>2956</c:v>
                </c:pt>
                <c:pt idx="106">
                  <c:v>2957</c:v>
                </c:pt>
                <c:pt idx="107">
                  <c:v>2958</c:v>
                </c:pt>
                <c:pt idx="108">
                  <c:v>2959</c:v>
                </c:pt>
                <c:pt idx="109">
                  <c:v>2960</c:v>
                </c:pt>
                <c:pt idx="110">
                  <c:v>2961</c:v>
                </c:pt>
                <c:pt idx="111">
                  <c:v>2962</c:v>
                </c:pt>
                <c:pt idx="112">
                  <c:v>2963</c:v>
                </c:pt>
                <c:pt idx="113">
                  <c:v>2964</c:v>
                </c:pt>
                <c:pt idx="114">
                  <c:v>2965</c:v>
                </c:pt>
                <c:pt idx="115">
                  <c:v>2966</c:v>
                </c:pt>
                <c:pt idx="116">
                  <c:v>2967</c:v>
                </c:pt>
                <c:pt idx="117">
                  <c:v>2968</c:v>
                </c:pt>
                <c:pt idx="118">
                  <c:v>2969</c:v>
                </c:pt>
                <c:pt idx="119">
                  <c:v>2970</c:v>
                </c:pt>
                <c:pt idx="120">
                  <c:v>2971</c:v>
                </c:pt>
                <c:pt idx="121">
                  <c:v>2972</c:v>
                </c:pt>
                <c:pt idx="122">
                  <c:v>2973</c:v>
                </c:pt>
                <c:pt idx="123">
                  <c:v>2974</c:v>
                </c:pt>
                <c:pt idx="124">
                  <c:v>2975</c:v>
                </c:pt>
                <c:pt idx="125">
                  <c:v>2976</c:v>
                </c:pt>
                <c:pt idx="126">
                  <c:v>2977</c:v>
                </c:pt>
                <c:pt idx="127">
                  <c:v>2978</c:v>
                </c:pt>
                <c:pt idx="128">
                  <c:v>2979</c:v>
                </c:pt>
                <c:pt idx="129">
                  <c:v>2980</c:v>
                </c:pt>
                <c:pt idx="130">
                  <c:v>2981</c:v>
                </c:pt>
                <c:pt idx="131">
                  <c:v>2982</c:v>
                </c:pt>
                <c:pt idx="132">
                  <c:v>2983</c:v>
                </c:pt>
                <c:pt idx="133">
                  <c:v>2984</c:v>
                </c:pt>
                <c:pt idx="134">
                  <c:v>2985</c:v>
                </c:pt>
                <c:pt idx="135">
                  <c:v>2986</c:v>
                </c:pt>
                <c:pt idx="136">
                  <c:v>2987</c:v>
                </c:pt>
                <c:pt idx="137">
                  <c:v>2988</c:v>
                </c:pt>
                <c:pt idx="138">
                  <c:v>2989</c:v>
                </c:pt>
                <c:pt idx="139">
                  <c:v>2990</c:v>
                </c:pt>
                <c:pt idx="140">
                  <c:v>2991</c:v>
                </c:pt>
                <c:pt idx="141">
                  <c:v>2992</c:v>
                </c:pt>
                <c:pt idx="142">
                  <c:v>2993</c:v>
                </c:pt>
                <c:pt idx="143">
                  <c:v>2994</c:v>
                </c:pt>
                <c:pt idx="144">
                  <c:v>2995</c:v>
                </c:pt>
                <c:pt idx="145">
                  <c:v>2996</c:v>
                </c:pt>
                <c:pt idx="146">
                  <c:v>2997</c:v>
                </c:pt>
                <c:pt idx="147">
                  <c:v>2998</c:v>
                </c:pt>
                <c:pt idx="148">
                  <c:v>2999</c:v>
                </c:pt>
                <c:pt idx="149">
                  <c:v>3000</c:v>
                </c:pt>
                <c:pt idx="150">
                  <c:v>3001</c:v>
                </c:pt>
                <c:pt idx="151">
                  <c:v>3002</c:v>
                </c:pt>
                <c:pt idx="152">
                  <c:v>3003</c:v>
                </c:pt>
                <c:pt idx="153">
                  <c:v>3004</c:v>
                </c:pt>
                <c:pt idx="154">
                  <c:v>3005</c:v>
                </c:pt>
                <c:pt idx="155">
                  <c:v>3006</c:v>
                </c:pt>
                <c:pt idx="156">
                  <c:v>3007</c:v>
                </c:pt>
                <c:pt idx="157">
                  <c:v>3008</c:v>
                </c:pt>
                <c:pt idx="158">
                  <c:v>3009</c:v>
                </c:pt>
                <c:pt idx="159">
                  <c:v>3010</c:v>
                </c:pt>
                <c:pt idx="160">
                  <c:v>3011</c:v>
                </c:pt>
                <c:pt idx="161">
                  <c:v>3012</c:v>
                </c:pt>
                <c:pt idx="162">
                  <c:v>3013</c:v>
                </c:pt>
                <c:pt idx="163">
                  <c:v>3014</c:v>
                </c:pt>
                <c:pt idx="164">
                  <c:v>3015</c:v>
                </c:pt>
                <c:pt idx="165">
                  <c:v>3016</c:v>
                </c:pt>
                <c:pt idx="166">
                  <c:v>3017</c:v>
                </c:pt>
                <c:pt idx="167">
                  <c:v>3018</c:v>
                </c:pt>
                <c:pt idx="168">
                  <c:v>3019</c:v>
                </c:pt>
                <c:pt idx="169">
                  <c:v>3020</c:v>
                </c:pt>
                <c:pt idx="170">
                  <c:v>3021</c:v>
                </c:pt>
                <c:pt idx="171">
                  <c:v>3022</c:v>
                </c:pt>
                <c:pt idx="172">
                  <c:v>3023</c:v>
                </c:pt>
                <c:pt idx="173">
                  <c:v>3024</c:v>
                </c:pt>
                <c:pt idx="174">
                  <c:v>3025</c:v>
                </c:pt>
                <c:pt idx="175">
                  <c:v>3026</c:v>
                </c:pt>
                <c:pt idx="176">
                  <c:v>3027</c:v>
                </c:pt>
                <c:pt idx="177">
                  <c:v>3028</c:v>
                </c:pt>
                <c:pt idx="178">
                  <c:v>3029</c:v>
                </c:pt>
                <c:pt idx="179">
                  <c:v>3030</c:v>
                </c:pt>
                <c:pt idx="180">
                  <c:v>3031</c:v>
                </c:pt>
                <c:pt idx="181">
                  <c:v>3032</c:v>
                </c:pt>
                <c:pt idx="182">
                  <c:v>3033</c:v>
                </c:pt>
                <c:pt idx="183">
                  <c:v>3034</c:v>
                </c:pt>
                <c:pt idx="184">
                  <c:v>3035</c:v>
                </c:pt>
                <c:pt idx="185">
                  <c:v>3036</c:v>
                </c:pt>
                <c:pt idx="186">
                  <c:v>3037</c:v>
                </c:pt>
                <c:pt idx="187">
                  <c:v>3038</c:v>
                </c:pt>
                <c:pt idx="188">
                  <c:v>3039</c:v>
                </c:pt>
                <c:pt idx="189">
                  <c:v>3040</c:v>
                </c:pt>
                <c:pt idx="190">
                  <c:v>3041</c:v>
                </c:pt>
                <c:pt idx="191">
                  <c:v>3042</c:v>
                </c:pt>
                <c:pt idx="192">
                  <c:v>3043</c:v>
                </c:pt>
                <c:pt idx="193">
                  <c:v>3044</c:v>
                </c:pt>
                <c:pt idx="194">
                  <c:v>3045</c:v>
                </c:pt>
                <c:pt idx="195">
                  <c:v>3046</c:v>
                </c:pt>
                <c:pt idx="196">
                  <c:v>3047</c:v>
                </c:pt>
                <c:pt idx="197">
                  <c:v>3048</c:v>
                </c:pt>
                <c:pt idx="198">
                  <c:v>3049</c:v>
                </c:pt>
                <c:pt idx="199">
                  <c:v>3050</c:v>
                </c:pt>
                <c:pt idx="200">
                  <c:v>3051</c:v>
                </c:pt>
                <c:pt idx="201">
                  <c:v>3052</c:v>
                </c:pt>
                <c:pt idx="202">
                  <c:v>3053</c:v>
                </c:pt>
                <c:pt idx="203">
                  <c:v>3054</c:v>
                </c:pt>
                <c:pt idx="204">
                  <c:v>3055</c:v>
                </c:pt>
                <c:pt idx="205">
                  <c:v>3056</c:v>
                </c:pt>
                <c:pt idx="206">
                  <c:v>3057</c:v>
                </c:pt>
                <c:pt idx="207">
                  <c:v>3058</c:v>
                </c:pt>
                <c:pt idx="208">
                  <c:v>3059</c:v>
                </c:pt>
                <c:pt idx="209">
                  <c:v>3060</c:v>
                </c:pt>
                <c:pt idx="210">
                  <c:v>3061</c:v>
                </c:pt>
              </c:numCache>
            </c:numRef>
          </c:xVal>
          <c:yVal>
            <c:numRef>
              <c:f>Graph!$G$2484:$G$2692</c:f>
              <c:numCache>
                <c:formatCode>General</c:formatCode>
                <c:ptCount val="2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67-4A98-9704-42A63087C0D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Graph!$A$2483:$A$2693</c:f>
              <c:numCache>
                <c:formatCode>General</c:formatCode>
                <c:ptCount val="211"/>
                <c:pt idx="0">
                  <c:v>2851</c:v>
                </c:pt>
                <c:pt idx="1">
                  <c:v>2852</c:v>
                </c:pt>
                <c:pt idx="2">
                  <c:v>2853</c:v>
                </c:pt>
                <c:pt idx="3">
                  <c:v>2854</c:v>
                </c:pt>
                <c:pt idx="4">
                  <c:v>2855</c:v>
                </c:pt>
                <c:pt idx="5">
                  <c:v>2856</c:v>
                </c:pt>
                <c:pt idx="6">
                  <c:v>2857</c:v>
                </c:pt>
                <c:pt idx="7">
                  <c:v>2858</c:v>
                </c:pt>
                <c:pt idx="8">
                  <c:v>2859</c:v>
                </c:pt>
                <c:pt idx="9">
                  <c:v>2860</c:v>
                </c:pt>
                <c:pt idx="10">
                  <c:v>2861</c:v>
                </c:pt>
                <c:pt idx="11">
                  <c:v>2862</c:v>
                </c:pt>
                <c:pt idx="12">
                  <c:v>2863</c:v>
                </c:pt>
                <c:pt idx="13">
                  <c:v>2864</c:v>
                </c:pt>
                <c:pt idx="14">
                  <c:v>2865</c:v>
                </c:pt>
                <c:pt idx="15">
                  <c:v>2866</c:v>
                </c:pt>
                <c:pt idx="16">
                  <c:v>2867</c:v>
                </c:pt>
                <c:pt idx="17">
                  <c:v>2868</c:v>
                </c:pt>
                <c:pt idx="18">
                  <c:v>2869</c:v>
                </c:pt>
                <c:pt idx="19">
                  <c:v>2870</c:v>
                </c:pt>
                <c:pt idx="20">
                  <c:v>2871</c:v>
                </c:pt>
                <c:pt idx="21">
                  <c:v>2872</c:v>
                </c:pt>
                <c:pt idx="22">
                  <c:v>2873</c:v>
                </c:pt>
                <c:pt idx="23">
                  <c:v>2874</c:v>
                </c:pt>
                <c:pt idx="24">
                  <c:v>2875</c:v>
                </c:pt>
                <c:pt idx="25">
                  <c:v>2876</c:v>
                </c:pt>
                <c:pt idx="26">
                  <c:v>2877</c:v>
                </c:pt>
                <c:pt idx="27">
                  <c:v>2878</c:v>
                </c:pt>
                <c:pt idx="28">
                  <c:v>2879</c:v>
                </c:pt>
                <c:pt idx="29">
                  <c:v>2880</c:v>
                </c:pt>
                <c:pt idx="30">
                  <c:v>2881</c:v>
                </c:pt>
                <c:pt idx="31">
                  <c:v>2882</c:v>
                </c:pt>
                <c:pt idx="32">
                  <c:v>2883</c:v>
                </c:pt>
                <c:pt idx="33">
                  <c:v>2884</c:v>
                </c:pt>
                <c:pt idx="34">
                  <c:v>2885</c:v>
                </c:pt>
                <c:pt idx="35">
                  <c:v>2886</c:v>
                </c:pt>
                <c:pt idx="36">
                  <c:v>2887</c:v>
                </c:pt>
                <c:pt idx="37">
                  <c:v>2888</c:v>
                </c:pt>
                <c:pt idx="38">
                  <c:v>2889</c:v>
                </c:pt>
                <c:pt idx="39">
                  <c:v>2890</c:v>
                </c:pt>
                <c:pt idx="40">
                  <c:v>2891</c:v>
                </c:pt>
                <c:pt idx="41">
                  <c:v>2892</c:v>
                </c:pt>
                <c:pt idx="42">
                  <c:v>2893</c:v>
                </c:pt>
                <c:pt idx="43">
                  <c:v>2894</c:v>
                </c:pt>
                <c:pt idx="44">
                  <c:v>2895</c:v>
                </c:pt>
                <c:pt idx="45">
                  <c:v>2896</c:v>
                </c:pt>
                <c:pt idx="46">
                  <c:v>2897</c:v>
                </c:pt>
                <c:pt idx="47">
                  <c:v>2898</c:v>
                </c:pt>
                <c:pt idx="48">
                  <c:v>2899</c:v>
                </c:pt>
                <c:pt idx="49">
                  <c:v>2900</c:v>
                </c:pt>
                <c:pt idx="50">
                  <c:v>2901</c:v>
                </c:pt>
                <c:pt idx="51">
                  <c:v>2902</c:v>
                </c:pt>
                <c:pt idx="52">
                  <c:v>2903</c:v>
                </c:pt>
                <c:pt idx="53">
                  <c:v>2904</c:v>
                </c:pt>
                <c:pt idx="54">
                  <c:v>2905</c:v>
                </c:pt>
                <c:pt idx="55">
                  <c:v>2906</c:v>
                </c:pt>
                <c:pt idx="56">
                  <c:v>2907</c:v>
                </c:pt>
                <c:pt idx="57">
                  <c:v>2908</c:v>
                </c:pt>
                <c:pt idx="58">
                  <c:v>2909</c:v>
                </c:pt>
                <c:pt idx="59">
                  <c:v>2910</c:v>
                </c:pt>
                <c:pt idx="60">
                  <c:v>2911</c:v>
                </c:pt>
                <c:pt idx="61">
                  <c:v>2912</c:v>
                </c:pt>
                <c:pt idx="62">
                  <c:v>2913</c:v>
                </c:pt>
                <c:pt idx="63">
                  <c:v>2914</c:v>
                </c:pt>
                <c:pt idx="64">
                  <c:v>2915</c:v>
                </c:pt>
                <c:pt idx="65">
                  <c:v>2916</c:v>
                </c:pt>
                <c:pt idx="66">
                  <c:v>2917</c:v>
                </c:pt>
                <c:pt idx="67">
                  <c:v>2918</c:v>
                </c:pt>
                <c:pt idx="68">
                  <c:v>2919</c:v>
                </c:pt>
                <c:pt idx="69">
                  <c:v>2920</c:v>
                </c:pt>
                <c:pt idx="70">
                  <c:v>2921</c:v>
                </c:pt>
                <c:pt idx="71">
                  <c:v>2922</c:v>
                </c:pt>
                <c:pt idx="72">
                  <c:v>2923</c:v>
                </c:pt>
                <c:pt idx="73">
                  <c:v>2924</c:v>
                </c:pt>
                <c:pt idx="74">
                  <c:v>2925</c:v>
                </c:pt>
                <c:pt idx="75">
                  <c:v>2926</c:v>
                </c:pt>
                <c:pt idx="76">
                  <c:v>2927</c:v>
                </c:pt>
                <c:pt idx="77">
                  <c:v>2928</c:v>
                </c:pt>
                <c:pt idx="78">
                  <c:v>2929</c:v>
                </c:pt>
                <c:pt idx="79">
                  <c:v>2930</c:v>
                </c:pt>
                <c:pt idx="80">
                  <c:v>2931</c:v>
                </c:pt>
                <c:pt idx="81">
                  <c:v>2932</c:v>
                </c:pt>
                <c:pt idx="82">
                  <c:v>2933</c:v>
                </c:pt>
                <c:pt idx="83">
                  <c:v>2934</c:v>
                </c:pt>
                <c:pt idx="84">
                  <c:v>2935</c:v>
                </c:pt>
                <c:pt idx="85">
                  <c:v>2936</c:v>
                </c:pt>
                <c:pt idx="86">
                  <c:v>2937</c:v>
                </c:pt>
                <c:pt idx="87">
                  <c:v>2938</c:v>
                </c:pt>
                <c:pt idx="88">
                  <c:v>2939</c:v>
                </c:pt>
                <c:pt idx="89">
                  <c:v>2940</c:v>
                </c:pt>
                <c:pt idx="90">
                  <c:v>2941</c:v>
                </c:pt>
                <c:pt idx="91">
                  <c:v>2942</c:v>
                </c:pt>
                <c:pt idx="92">
                  <c:v>2943</c:v>
                </c:pt>
                <c:pt idx="93">
                  <c:v>2944</c:v>
                </c:pt>
                <c:pt idx="94">
                  <c:v>2945</c:v>
                </c:pt>
                <c:pt idx="95">
                  <c:v>2946</c:v>
                </c:pt>
                <c:pt idx="96">
                  <c:v>2947</c:v>
                </c:pt>
                <c:pt idx="97">
                  <c:v>2948</c:v>
                </c:pt>
                <c:pt idx="98">
                  <c:v>2949</c:v>
                </c:pt>
                <c:pt idx="99">
                  <c:v>2950</c:v>
                </c:pt>
                <c:pt idx="100">
                  <c:v>2951</c:v>
                </c:pt>
                <c:pt idx="101">
                  <c:v>2952</c:v>
                </c:pt>
                <c:pt idx="102">
                  <c:v>2953</c:v>
                </c:pt>
                <c:pt idx="103">
                  <c:v>2954</c:v>
                </c:pt>
                <c:pt idx="104">
                  <c:v>2955</c:v>
                </c:pt>
                <c:pt idx="105">
                  <c:v>2956</c:v>
                </c:pt>
                <c:pt idx="106">
                  <c:v>2957</c:v>
                </c:pt>
                <c:pt idx="107">
                  <c:v>2958</c:v>
                </c:pt>
                <c:pt idx="108">
                  <c:v>2959</c:v>
                </c:pt>
                <c:pt idx="109">
                  <c:v>2960</c:v>
                </c:pt>
                <c:pt idx="110">
                  <c:v>2961</c:v>
                </c:pt>
                <c:pt idx="111">
                  <c:v>2962</c:v>
                </c:pt>
                <c:pt idx="112">
                  <c:v>2963</c:v>
                </c:pt>
                <c:pt idx="113">
                  <c:v>2964</c:v>
                </c:pt>
                <c:pt idx="114">
                  <c:v>2965</c:v>
                </c:pt>
                <c:pt idx="115">
                  <c:v>2966</c:v>
                </c:pt>
                <c:pt idx="116">
                  <c:v>2967</c:v>
                </c:pt>
                <c:pt idx="117">
                  <c:v>2968</c:v>
                </c:pt>
                <c:pt idx="118">
                  <c:v>2969</c:v>
                </c:pt>
                <c:pt idx="119">
                  <c:v>2970</c:v>
                </c:pt>
                <c:pt idx="120">
                  <c:v>2971</c:v>
                </c:pt>
                <c:pt idx="121">
                  <c:v>2972</c:v>
                </c:pt>
                <c:pt idx="122">
                  <c:v>2973</c:v>
                </c:pt>
                <c:pt idx="123">
                  <c:v>2974</c:v>
                </c:pt>
                <c:pt idx="124">
                  <c:v>2975</c:v>
                </c:pt>
                <c:pt idx="125">
                  <c:v>2976</c:v>
                </c:pt>
                <c:pt idx="126">
                  <c:v>2977</c:v>
                </c:pt>
                <c:pt idx="127">
                  <c:v>2978</c:v>
                </c:pt>
                <c:pt idx="128">
                  <c:v>2979</c:v>
                </c:pt>
                <c:pt idx="129">
                  <c:v>2980</c:v>
                </c:pt>
                <c:pt idx="130">
                  <c:v>2981</c:v>
                </c:pt>
                <c:pt idx="131">
                  <c:v>2982</c:v>
                </c:pt>
                <c:pt idx="132">
                  <c:v>2983</c:v>
                </c:pt>
                <c:pt idx="133">
                  <c:v>2984</c:v>
                </c:pt>
                <c:pt idx="134">
                  <c:v>2985</c:v>
                </c:pt>
                <c:pt idx="135">
                  <c:v>2986</c:v>
                </c:pt>
                <c:pt idx="136">
                  <c:v>2987</c:v>
                </c:pt>
                <c:pt idx="137">
                  <c:v>2988</c:v>
                </c:pt>
                <c:pt idx="138">
                  <c:v>2989</c:v>
                </c:pt>
                <c:pt idx="139">
                  <c:v>2990</c:v>
                </c:pt>
                <c:pt idx="140">
                  <c:v>2991</c:v>
                </c:pt>
                <c:pt idx="141">
                  <c:v>2992</c:v>
                </c:pt>
                <c:pt idx="142">
                  <c:v>2993</c:v>
                </c:pt>
                <c:pt idx="143">
                  <c:v>2994</c:v>
                </c:pt>
                <c:pt idx="144">
                  <c:v>2995</c:v>
                </c:pt>
                <c:pt idx="145">
                  <c:v>2996</c:v>
                </c:pt>
                <c:pt idx="146">
                  <c:v>2997</c:v>
                </c:pt>
                <c:pt idx="147">
                  <c:v>2998</c:v>
                </c:pt>
                <c:pt idx="148">
                  <c:v>2999</c:v>
                </c:pt>
                <c:pt idx="149">
                  <c:v>3000</c:v>
                </c:pt>
                <c:pt idx="150">
                  <c:v>3001</c:v>
                </c:pt>
                <c:pt idx="151">
                  <c:v>3002</c:v>
                </c:pt>
                <c:pt idx="152">
                  <c:v>3003</c:v>
                </c:pt>
                <c:pt idx="153">
                  <c:v>3004</c:v>
                </c:pt>
                <c:pt idx="154">
                  <c:v>3005</c:v>
                </c:pt>
                <c:pt idx="155">
                  <c:v>3006</c:v>
                </c:pt>
                <c:pt idx="156">
                  <c:v>3007</c:v>
                </c:pt>
                <c:pt idx="157">
                  <c:v>3008</c:v>
                </c:pt>
                <c:pt idx="158">
                  <c:v>3009</c:v>
                </c:pt>
                <c:pt idx="159">
                  <c:v>3010</c:v>
                </c:pt>
                <c:pt idx="160">
                  <c:v>3011</c:v>
                </c:pt>
                <c:pt idx="161">
                  <c:v>3012</c:v>
                </c:pt>
                <c:pt idx="162">
                  <c:v>3013</c:v>
                </c:pt>
                <c:pt idx="163">
                  <c:v>3014</c:v>
                </c:pt>
                <c:pt idx="164">
                  <c:v>3015</c:v>
                </c:pt>
                <c:pt idx="165">
                  <c:v>3016</c:v>
                </c:pt>
                <c:pt idx="166">
                  <c:v>3017</c:v>
                </c:pt>
                <c:pt idx="167">
                  <c:v>3018</c:v>
                </c:pt>
                <c:pt idx="168">
                  <c:v>3019</c:v>
                </c:pt>
                <c:pt idx="169">
                  <c:v>3020</c:v>
                </c:pt>
                <c:pt idx="170">
                  <c:v>3021</c:v>
                </c:pt>
                <c:pt idx="171">
                  <c:v>3022</c:v>
                </c:pt>
                <c:pt idx="172">
                  <c:v>3023</c:v>
                </c:pt>
                <c:pt idx="173">
                  <c:v>3024</c:v>
                </c:pt>
                <c:pt idx="174">
                  <c:v>3025</c:v>
                </c:pt>
                <c:pt idx="175">
                  <c:v>3026</c:v>
                </c:pt>
                <c:pt idx="176">
                  <c:v>3027</c:v>
                </c:pt>
                <c:pt idx="177">
                  <c:v>3028</c:v>
                </c:pt>
                <c:pt idx="178">
                  <c:v>3029</c:v>
                </c:pt>
                <c:pt idx="179">
                  <c:v>3030</c:v>
                </c:pt>
                <c:pt idx="180">
                  <c:v>3031</c:v>
                </c:pt>
                <c:pt idx="181">
                  <c:v>3032</c:v>
                </c:pt>
                <c:pt idx="182">
                  <c:v>3033</c:v>
                </c:pt>
                <c:pt idx="183">
                  <c:v>3034</c:v>
                </c:pt>
                <c:pt idx="184">
                  <c:v>3035</c:v>
                </c:pt>
                <c:pt idx="185">
                  <c:v>3036</c:v>
                </c:pt>
                <c:pt idx="186">
                  <c:v>3037</c:v>
                </c:pt>
                <c:pt idx="187">
                  <c:v>3038</c:v>
                </c:pt>
                <c:pt idx="188">
                  <c:v>3039</c:v>
                </c:pt>
                <c:pt idx="189">
                  <c:v>3040</c:v>
                </c:pt>
                <c:pt idx="190">
                  <c:v>3041</c:v>
                </c:pt>
                <c:pt idx="191">
                  <c:v>3042</c:v>
                </c:pt>
                <c:pt idx="192">
                  <c:v>3043</c:v>
                </c:pt>
                <c:pt idx="193">
                  <c:v>3044</c:v>
                </c:pt>
                <c:pt idx="194">
                  <c:v>3045</c:v>
                </c:pt>
                <c:pt idx="195">
                  <c:v>3046</c:v>
                </c:pt>
                <c:pt idx="196">
                  <c:v>3047</c:v>
                </c:pt>
                <c:pt idx="197">
                  <c:v>3048</c:v>
                </c:pt>
                <c:pt idx="198">
                  <c:v>3049</c:v>
                </c:pt>
                <c:pt idx="199">
                  <c:v>3050</c:v>
                </c:pt>
                <c:pt idx="200">
                  <c:v>3051</c:v>
                </c:pt>
                <c:pt idx="201">
                  <c:v>3052</c:v>
                </c:pt>
                <c:pt idx="202">
                  <c:v>3053</c:v>
                </c:pt>
                <c:pt idx="203">
                  <c:v>3054</c:v>
                </c:pt>
                <c:pt idx="204">
                  <c:v>3055</c:v>
                </c:pt>
                <c:pt idx="205">
                  <c:v>3056</c:v>
                </c:pt>
                <c:pt idx="206">
                  <c:v>3057</c:v>
                </c:pt>
                <c:pt idx="207">
                  <c:v>3058</c:v>
                </c:pt>
                <c:pt idx="208">
                  <c:v>3059</c:v>
                </c:pt>
                <c:pt idx="209">
                  <c:v>3060</c:v>
                </c:pt>
                <c:pt idx="210">
                  <c:v>3061</c:v>
                </c:pt>
              </c:numCache>
            </c:numRef>
          </c:xVal>
          <c:yVal>
            <c:numRef>
              <c:f>Graph!$H$2484:$H$2692</c:f>
              <c:numCache>
                <c:formatCode>General</c:formatCode>
                <c:ptCount val="2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67-4A98-9704-42A63087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51535"/>
        <c:axId val="1883849615"/>
      </c:scatterChart>
      <c:valAx>
        <c:axId val="1883851535"/>
        <c:scaling>
          <c:orientation val="minMax"/>
          <c:max val="3061"/>
          <c:min val="2851"/>
        </c:scaling>
        <c:delete val="0"/>
        <c:axPos val="b"/>
        <c:numFmt formatCode="General" sourceLinked="1"/>
        <c:majorTickMark val="out"/>
        <c:minorTickMark val="none"/>
        <c:tickLblPos val="nextTo"/>
        <c:crossAx val="1883849615"/>
        <c:crosses val="autoZero"/>
        <c:crossBetween val="midCat"/>
      </c:valAx>
      <c:valAx>
        <c:axId val="1883849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38515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Graph!$A$2696:$A$2910</c:f>
              <c:numCache>
                <c:formatCode>General</c:formatCode>
                <c:ptCount val="215"/>
                <c:pt idx="0">
                  <c:v>3094</c:v>
                </c:pt>
                <c:pt idx="1">
                  <c:v>3095</c:v>
                </c:pt>
                <c:pt idx="2">
                  <c:v>3096</c:v>
                </c:pt>
                <c:pt idx="3">
                  <c:v>3097</c:v>
                </c:pt>
                <c:pt idx="4">
                  <c:v>3098</c:v>
                </c:pt>
                <c:pt idx="5">
                  <c:v>3099</c:v>
                </c:pt>
                <c:pt idx="6">
                  <c:v>3100</c:v>
                </c:pt>
                <c:pt idx="7">
                  <c:v>3101</c:v>
                </c:pt>
                <c:pt idx="8">
                  <c:v>3102</c:v>
                </c:pt>
                <c:pt idx="9">
                  <c:v>3103</c:v>
                </c:pt>
                <c:pt idx="10">
                  <c:v>3104</c:v>
                </c:pt>
                <c:pt idx="11">
                  <c:v>3105</c:v>
                </c:pt>
                <c:pt idx="12">
                  <c:v>3106</c:v>
                </c:pt>
                <c:pt idx="13">
                  <c:v>3107</c:v>
                </c:pt>
                <c:pt idx="14">
                  <c:v>3108</c:v>
                </c:pt>
                <c:pt idx="15">
                  <c:v>3109</c:v>
                </c:pt>
                <c:pt idx="16">
                  <c:v>3110</c:v>
                </c:pt>
                <c:pt idx="17">
                  <c:v>3111</c:v>
                </c:pt>
                <c:pt idx="18">
                  <c:v>3112</c:v>
                </c:pt>
                <c:pt idx="19">
                  <c:v>3113</c:v>
                </c:pt>
                <c:pt idx="20">
                  <c:v>3114</c:v>
                </c:pt>
                <c:pt idx="21">
                  <c:v>3115</c:v>
                </c:pt>
                <c:pt idx="22">
                  <c:v>3116</c:v>
                </c:pt>
                <c:pt idx="23">
                  <c:v>3117</c:v>
                </c:pt>
                <c:pt idx="24">
                  <c:v>3118</c:v>
                </c:pt>
                <c:pt idx="25">
                  <c:v>3119</c:v>
                </c:pt>
                <c:pt idx="26">
                  <c:v>3120</c:v>
                </c:pt>
                <c:pt idx="27">
                  <c:v>3121</c:v>
                </c:pt>
                <c:pt idx="28">
                  <c:v>3122</c:v>
                </c:pt>
                <c:pt idx="29">
                  <c:v>3123</c:v>
                </c:pt>
                <c:pt idx="30">
                  <c:v>3124</c:v>
                </c:pt>
                <c:pt idx="31">
                  <c:v>3125</c:v>
                </c:pt>
                <c:pt idx="32">
                  <c:v>3126</c:v>
                </c:pt>
                <c:pt idx="33">
                  <c:v>3127</c:v>
                </c:pt>
                <c:pt idx="34">
                  <c:v>3128</c:v>
                </c:pt>
                <c:pt idx="35">
                  <c:v>3129</c:v>
                </c:pt>
                <c:pt idx="36">
                  <c:v>3130</c:v>
                </c:pt>
                <c:pt idx="37">
                  <c:v>3131</c:v>
                </c:pt>
                <c:pt idx="38">
                  <c:v>3132</c:v>
                </c:pt>
                <c:pt idx="39">
                  <c:v>3133</c:v>
                </c:pt>
                <c:pt idx="40">
                  <c:v>3134</c:v>
                </c:pt>
                <c:pt idx="41">
                  <c:v>3135</c:v>
                </c:pt>
                <c:pt idx="42">
                  <c:v>3136</c:v>
                </c:pt>
                <c:pt idx="43">
                  <c:v>3137</c:v>
                </c:pt>
                <c:pt idx="44">
                  <c:v>3138</c:v>
                </c:pt>
                <c:pt idx="45">
                  <c:v>3139</c:v>
                </c:pt>
                <c:pt idx="46">
                  <c:v>3140</c:v>
                </c:pt>
                <c:pt idx="47">
                  <c:v>3141</c:v>
                </c:pt>
                <c:pt idx="48">
                  <c:v>3142</c:v>
                </c:pt>
                <c:pt idx="49">
                  <c:v>3143</c:v>
                </c:pt>
                <c:pt idx="50">
                  <c:v>3144</c:v>
                </c:pt>
                <c:pt idx="51">
                  <c:v>3145</c:v>
                </c:pt>
                <c:pt idx="52">
                  <c:v>3146</c:v>
                </c:pt>
                <c:pt idx="53">
                  <c:v>3147</c:v>
                </c:pt>
                <c:pt idx="54">
                  <c:v>3148</c:v>
                </c:pt>
                <c:pt idx="55">
                  <c:v>3149</c:v>
                </c:pt>
                <c:pt idx="56">
                  <c:v>3150</c:v>
                </c:pt>
                <c:pt idx="57">
                  <c:v>3151</c:v>
                </c:pt>
                <c:pt idx="58">
                  <c:v>3152</c:v>
                </c:pt>
                <c:pt idx="59">
                  <c:v>3153</c:v>
                </c:pt>
                <c:pt idx="60">
                  <c:v>3154</c:v>
                </c:pt>
                <c:pt idx="61">
                  <c:v>3155</c:v>
                </c:pt>
                <c:pt idx="62">
                  <c:v>3156</c:v>
                </c:pt>
                <c:pt idx="63">
                  <c:v>3157</c:v>
                </c:pt>
                <c:pt idx="64">
                  <c:v>3158</c:v>
                </c:pt>
                <c:pt idx="65">
                  <c:v>3159</c:v>
                </c:pt>
                <c:pt idx="66">
                  <c:v>3160</c:v>
                </c:pt>
                <c:pt idx="67">
                  <c:v>3161</c:v>
                </c:pt>
                <c:pt idx="68">
                  <c:v>3162</c:v>
                </c:pt>
                <c:pt idx="69">
                  <c:v>3163</c:v>
                </c:pt>
                <c:pt idx="70">
                  <c:v>3164</c:v>
                </c:pt>
                <c:pt idx="71">
                  <c:v>3165</c:v>
                </c:pt>
                <c:pt idx="72">
                  <c:v>3166</c:v>
                </c:pt>
                <c:pt idx="73">
                  <c:v>3167</c:v>
                </c:pt>
                <c:pt idx="74">
                  <c:v>3168</c:v>
                </c:pt>
                <c:pt idx="75">
                  <c:v>3169</c:v>
                </c:pt>
                <c:pt idx="76">
                  <c:v>3170</c:v>
                </c:pt>
                <c:pt idx="77">
                  <c:v>3171</c:v>
                </c:pt>
                <c:pt idx="78">
                  <c:v>3172</c:v>
                </c:pt>
                <c:pt idx="79">
                  <c:v>3173</c:v>
                </c:pt>
                <c:pt idx="80">
                  <c:v>3174</c:v>
                </c:pt>
                <c:pt idx="81">
                  <c:v>3175</c:v>
                </c:pt>
                <c:pt idx="82">
                  <c:v>3176</c:v>
                </c:pt>
                <c:pt idx="83">
                  <c:v>3177</c:v>
                </c:pt>
                <c:pt idx="84">
                  <c:v>3178</c:v>
                </c:pt>
                <c:pt idx="85">
                  <c:v>3179</c:v>
                </c:pt>
                <c:pt idx="86">
                  <c:v>3180</c:v>
                </c:pt>
                <c:pt idx="87">
                  <c:v>3181</c:v>
                </c:pt>
                <c:pt idx="88">
                  <c:v>3182</c:v>
                </c:pt>
                <c:pt idx="89">
                  <c:v>3183</c:v>
                </c:pt>
                <c:pt idx="90">
                  <c:v>3184</c:v>
                </c:pt>
                <c:pt idx="91">
                  <c:v>3185</c:v>
                </c:pt>
                <c:pt idx="92">
                  <c:v>3186</c:v>
                </c:pt>
                <c:pt idx="93">
                  <c:v>3187</c:v>
                </c:pt>
                <c:pt idx="94">
                  <c:v>3188</c:v>
                </c:pt>
                <c:pt idx="95">
                  <c:v>3189</c:v>
                </c:pt>
                <c:pt idx="96">
                  <c:v>3190</c:v>
                </c:pt>
                <c:pt idx="97">
                  <c:v>3191</c:v>
                </c:pt>
                <c:pt idx="98">
                  <c:v>3192</c:v>
                </c:pt>
                <c:pt idx="99">
                  <c:v>3193</c:v>
                </c:pt>
                <c:pt idx="100">
                  <c:v>3194</c:v>
                </c:pt>
                <c:pt idx="101">
                  <c:v>3195</c:v>
                </c:pt>
                <c:pt idx="102">
                  <c:v>3196</c:v>
                </c:pt>
                <c:pt idx="103">
                  <c:v>3197</c:v>
                </c:pt>
                <c:pt idx="104">
                  <c:v>3198</c:v>
                </c:pt>
                <c:pt idx="105">
                  <c:v>3199</c:v>
                </c:pt>
                <c:pt idx="106">
                  <c:v>3200</c:v>
                </c:pt>
                <c:pt idx="107">
                  <c:v>3201</c:v>
                </c:pt>
                <c:pt idx="108">
                  <c:v>3202</c:v>
                </c:pt>
                <c:pt idx="109">
                  <c:v>3203</c:v>
                </c:pt>
                <c:pt idx="110">
                  <c:v>3204</c:v>
                </c:pt>
                <c:pt idx="111">
                  <c:v>3205</c:v>
                </c:pt>
                <c:pt idx="112">
                  <c:v>3206</c:v>
                </c:pt>
                <c:pt idx="113">
                  <c:v>3207</c:v>
                </c:pt>
                <c:pt idx="114">
                  <c:v>3208</c:v>
                </c:pt>
                <c:pt idx="115">
                  <c:v>3209</c:v>
                </c:pt>
                <c:pt idx="116">
                  <c:v>3210</c:v>
                </c:pt>
                <c:pt idx="117">
                  <c:v>3211</c:v>
                </c:pt>
                <c:pt idx="118">
                  <c:v>3212</c:v>
                </c:pt>
                <c:pt idx="119">
                  <c:v>3213</c:v>
                </c:pt>
                <c:pt idx="120">
                  <c:v>3214</c:v>
                </c:pt>
                <c:pt idx="121">
                  <c:v>3215</c:v>
                </c:pt>
                <c:pt idx="122">
                  <c:v>3216</c:v>
                </c:pt>
                <c:pt idx="123">
                  <c:v>3217</c:v>
                </c:pt>
                <c:pt idx="124">
                  <c:v>3218</c:v>
                </c:pt>
                <c:pt idx="125">
                  <c:v>3219</c:v>
                </c:pt>
                <c:pt idx="126">
                  <c:v>3220</c:v>
                </c:pt>
                <c:pt idx="127">
                  <c:v>3221</c:v>
                </c:pt>
                <c:pt idx="128">
                  <c:v>3222</c:v>
                </c:pt>
                <c:pt idx="129">
                  <c:v>3223</c:v>
                </c:pt>
                <c:pt idx="130">
                  <c:v>3224</c:v>
                </c:pt>
                <c:pt idx="131">
                  <c:v>3225</c:v>
                </c:pt>
                <c:pt idx="132">
                  <c:v>3226</c:v>
                </c:pt>
                <c:pt idx="133">
                  <c:v>3227</c:v>
                </c:pt>
                <c:pt idx="134">
                  <c:v>3228</c:v>
                </c:pt>
                <c:pt idx="135">
                  <c:v>3229</c:v>
                </c:pt>
                <c:pt idx="136">
                  <c:v>3230</c:v>
                </c:pt>
                <c:pt idx="137">
                  <c:v>3231</c:v>
                </c:pt>
                <c:pt idx="138">
                  <c:v>3232</c:v>
                </c:pt>
                <c:pt idx="139">
                  <c:v>3233</c:v>
                </c:pt>
                <c:pt idx="140">
                  <c:v>3234</c:v>
                </c:pt>
                <c:pt idx="141">
                  <c:v>3235</c:v>
                </c:pt>
                <c:pt idx="142">
                  <c:v>3236</c:v>
                </c:pt>
                <c:pt idx="143">
                  <c:v>3237</c:v>
                </c:pt>
                <c:pt idx="144">
                  <c:v>3238</c:v>
                </c:pt>
                <c:pt idx="145">
                  <c:v>3239</c:v>
                </c:pt>
                <c:pt idx="146">
                  <c:v>3240</c:v>
                </c:pt>
                <c:pt idx="147">
                  <c:v>3241</c:v>
                </c:pt>
                <c:pt idx="148">
                  <c:v>3242</c:v>
                </c:pt>
                <c:pt idx="149">
                  <c:v>3243</c:v>
                </c:pt>
                <c:pt idx="150">
                  <c:v>3244</c:v>
                </c:pt>
                <c:pt idx="151">
                  <c:v>3245</c:v>
                </c:pt>
                <c:pt idx="152">
                  <c:v>3246</c:v>
                </c:pt>
                <c:pt idx="153">
                  <c:v>3247</c:v>
                </c:pt>
                <c:pt idx="154">
                  <c:v>3248</c:v>
                </c:pt>
                <c:pt idx="155">
                  <c:v>3249</c:v>
                </c:pt>
                <c:pt idx="156">
                  <c:v>3250</c:v>
                </c:pt>
                <c:pt idx="157">
                  <c:v>3251</c:v>
                </c:pt>
                <c:pt idx="158">
                  <c:v>3252</c:v>
                </c:pt>
                <c:pt idx="159">
                  <c:v>3253</c:v>
                </c:pt>
                <c:pt idx="160">
                  <c:v>3254</c:v>
                </c:pt>
                <c:pt idx="161">
                  <c:v>3255</c:v>
                </c:pt>
                <c:pt idx="162">
                  <c:v>3256</c:v>
                </c:pt>
                <c:pt idx="163">
                  <c:v>3257</c:v>
                </c:pt>
                <c:pt idx="164">
                  <c:v>3258</c:v>
                </c:pt>
                <c:pt idx="165">
                  <c:v>3259</c:v>
                </c:pt>
                <c:pt idx="166">
                  <c:v>3260</c:v>
                </c:pt>
                <c:pt idx="167">
                  <c:v>3261</c:v>
                </c:pt>
                <c:pt idx="168">
                  <c:v>3262</c:v>
                </c:pt>
                <c:pt idx="169">
                  <c:v>3263</c:v>
                </c:pt>
                <c:pt idx="170">
                  <c:v>3264</c:v>
                </c:pt>
                <c:pt idx="171">
                  <c:v>3265</c:v>
                </c:pt>
                <c:pt idx="172">
                  <c:v>3266</c:v>
                </c:pt>
                <c:pt idx="173">
                  <c:v>3267</c:v>
                </c:pt>
                <c:pt idx="174">
                  <c:v>3268</c:v>
                </c:pt>
                <c:pt idx="175">
                  <c:v>3269</c:v>
                </c:pt>
                <c:pt idx="176">
                  <c:v>3270</c:v>
                </c:pt>
                <c:pt idx="177">
                  <c:v>3271</c:v>
                </c:pt>
                <c:pt idx="178">
                  <c:v>3272</c:v>
                </c:pt>
                <c:pt idx="179">
                  <c:v>3273</c:v>
                </c:pt>
                <c:pt idx="180">
                  <c:v>3274</c:v>
                </c:pt>
                <c:pt idx="181">
                  <c:v>3275</c:v>
                </c:pt>
                <c:pt idx="182">
                  <c:v>3276</c:v>
                </c:pt>
                <c:pt idx="183">
                  <c:v>3277</c:v>
                </c:pt>
                <c:pt idx="184">
                  <c:v>3278</c:v>
                </c:pt>
                <c:pt idx="185">
                  <c:v>3279</c:v>
                </c:pt>
                <c:pt idx="186">
                  <c:v>3280</c:v>
                </c:pt>
                <c:pt idx="187">
                  <c:v>3281</c:v>
                </c:pt>
                <c:pt idx="188">
                  <c:v>3282</c:v>
                </c:pt>
                <c:pt idx="189">
                  <c:v>3283</c:v>
                </c:pt>
                <c:pt idx="190">
                  <c:v>3284</c:v>
                </c:pt>
                <c:pt idx="191">
                  <c:v>3285</c:v>
                </c:pt>
                <c:pt idx="192">
                  <c:v>3286</c:v>
                </c:pt>
                <c:pt idx="193">
                  <c:v>3287</c:v>
                </c:pt>
                <c:pt idx="194">
                  <c:v>3288</c:v>
                </c:pt>
                <c:pt idx="195">
                  <c:v>3289</c:v>
                </c:pt>
                <c:pt idx="196">
                  <c:v>3290</c:v>
                </c:pt>
                <c:pt idx="197">
                  <c:v>3291</c:v>
                </c:pt>
                <c:pt idx="198">
                  <c:v>3292</c:v>
                </c:pt>
                <c:pt idx="199">
                  <c:v>3293</c:v>
                </c:pt>
                <c:pt idx="200">
                  <c:v>3294</c:v>
                </c:pt>
                <c:pt idx="201">
                  <c:v>3295</c:v>
                </c:pt>
                <c:pt idx="202">
                  <c:v>3296</c:v>
                </c:pt>
                <c:pt idx="203">
                  <c:v>3297</c:v>
                </c:pt>
                <c:pt idx="204">
                  <c:v>3298</c:v>
                </c:pt>
                <c:pt idx="205">
                  <c:v>3299</c:v>
                </c:pt>
                <c:pt idx="206">
                  <c:v>3300</c:v>
                </c:pt>
                <c:pt idx="207">
                  <c:v>3301</c:v>
                </c:pt>
                <c:pt idx="208">
                  <c:v>3302</c:v>
                </c:pt>
                <c:pt idx="209">
                  <c:v>3303</c:v>
                </c:pt>
                <c:pt idx="210">
                  <c:v>3304</c:v>
                </c:pt>
                <c:pt idx="211">
                  <c:v>3305</c:v>
                </c:pt>
                <c:pt idx="212">
                  <c:v>3306</c:v>
                </c:pt>
                <c:pt idx="213">
                  <c:v>3307</c:v>
                </c:pt>
                <c:pt idx="214">
                  <c:v>3308</c:v>
                </c:pt>
              </c:numCache>
            </c:numRef>
          </c:xVal>
          <c:yVal>
            <c:numRef>
              <c:f>Graph!$D$2697:$D$2909</c:f>
              <c:numCache>
                <c:formatCode>General</c:formatCode>
                <c:ptCount val="213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E-445E-9E5A-5C9EB452EA5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Graph!$A$2696:$A$2910</c:f>
              <c:numCache>
                <c:formatCode>General</c:formatCode>
                <c:ptCount val="215"/>
                <c:pt idx="0">
                  <c:v>3094</c:v>
                </c:pt>
                <c:pt idx="1">
                  <c:v>3095</c:v>
                </c:pt>
                <c:pt idx="2">
                  <c:v>3096</c:v>
                </c:pt>
                <c:pt idx="3">
                  <c:v>3097</c:v>
                </c:pt>
                <c:pt idx="4">
                  <c:v>3098</c:v>
                </c:pt>
                <c:pt idx="5">
                  <c:v>3099</c:v>
                </c:pt>
                <c:pt idx="6">
                  <c:v>3100</c:v>
                </c:pt>
                <c:pt idx="7">
                  <c:v>3101</c:v>
                </c:pt>
                <c:pt idx="8">
                  <c:v>3102</c:v>
                </c:pt>
                <c:pt idx="9">
                  <c:v>3103</c:v>
                </c:pt>
                <c:pt idx="10">
                  <c:v>3104</c:v>
                </c:pt>
                <c:pt idx="11">
                  <c:v>3105</c:v>
                </c:pt>
                <c:pt idx="12">
                  <c:v>3106</c:v>
                </c:pt>
                <c:pt idx="13">
                  <c:v>3107</c:v>
                </c:pt>
                <c:pt idx="14">
                  <c:v>3108</c:v>
                </c:pt>
                <c:pt idx="15">
                  <c:v>3109</c:v>
                </c:pt>
                <c:pt idx="16">
                  <c:v>3110</c:v>
                </c:pt>
                <c:pt idx="17">
                  <c:v>3111</c:v>
                </c:pt>
                <c:pt idx="18">
                  <c:v>3112</c:v>
                </c:pt>
                <c:pt idx="19">
                  <c:v>3113</c:v>
                </c:pt>
                <c:pt idx="20">
                  <c:v>3114</c:v>
                </c:pt>
                <c:pt idx="21">
                  <c:v>3115</c:v>
                </c:pt>
                <c:pt idx="22">
                  <c:v>3116</c:v>
                </c:pt>
                <c:pt idx="23">
                  <c:v>3117</c:v>
                </c:pt>
                <c:pt idx="24">
                  <c:v>3118</c:v>
                </c:pt>
                <c:pt idx="25">
                  <c:v>3119</c:v>
                </c:pt>
                <c:pt idx="26">
                  <c:v>3120</c:v>
                </c:pt>
                <c:pt idx="27">
                  <c:v>3121</c:v>
                </c:pt>
                <c:pt idx="28">
                  <c:v>3122</c:v>
                </c:pt>
                <c:pt idx="29">
                  <c:v>3123</c:v>
                </c:pt>
                <c:pt idx="30">
                  <c:v>3124</c:v>
                </c:pt>
                <c:pt idx="31">
                  <c:v>3125</c:v>
                </c:pt>
                <c:pt idx="32">
                  <c:v>3126</c:v>
                </c:pt>
                <c:pt idx="33">
                  <c:v>3127</c:v>
                </c:pt>
                <c:pt idx="34">
                  <c:v>3128</c:v>
                </c:pt>
                <c:pt idx="35">
                  <c:v>3129</c:v>
                </c:pt>
                <c:pt idx="36">
                  <c:v>3130</c:v>
                </c:pt>
                <c:pt idx="37">
                  <c:v>3131</c:v>
                </c:pt>
                <c:pt idx="38">
                  <c:v>3132</c:v>
                </c:pt>
                <c:pt idx="39">
                  <c:v>3133</c:v>
                </c:pt>
                <c:pt idx="40">
                  <c:v>3134</c:v>
                </c:pt>
                <c:pt idx="41">
                  <c:v>3135</c:v>
                </c:pt>
                <c:pt idx="42">
                  <c:v>3136</c:v>
                </c:pt>
                <c:pt idx="43">
                  <c:v>3137</c:v>
                </c:pt>
                <c:pt idx="44">
                  <c:v>3138</c:v>
                </c:pt>
                <c:pt idx="45">
                  <c:v>3139</c:v>
                </c:pt>
                <c:pt idx="46">
                  <c:v>3140</c:v>
                </c:pt>
                <c:pt idx="47">
                  <c:v>3141</c:v>
                </c:pt>
                <c:pt idx="48">
                  <c:v>3142</c:v>
                </c:pt>
                <c:pt idx="49">
                  <c:v>3143</c:v>
                </c:pt>
                <c:pt idx="50">
                  <c:v>3144</c:v>
                </c:pt>
                <c:pt idx="51">
                  <c:v>3145</c:v>
                </c:pt>
                <c:pt idx="52">
                  <c:v>3146</c:v>
                </c:pt>
                <c:pt idx="53">
                  <c:v>3147</c:v>
                </c:pt>
                <c:pt idx="54">
                  <c:v>3148</c:v>
                </c:pt>
                <c:pt idx="55">
                  <c:v>3149</c:v>
                </c:pt>
                <c:pt idx="56">
                  <c:v>3150</c:v>
                </c:pt>
                <c:pt idx="57">
                  <c:v>3151</c:v>
                </c:pt>
                <c:pt idx="58">
                  <c:v>3152</c:v>
                </c:pt>
                <c:pt idx="59">
                  <c:v>3153</c:v>
                </c:pt>
                <c:pt idx="60">
                  <c:v>3154</c:v>
                </c:pt>
                <c:pt idx="61">
                  <c:v>3155</c:v>
                </c:pt>
                <c:pt idx="62">
                  <c:v>3156</c:v>
                </c:pt>
                <c:pt idx="63">
                  <c:v>3157</c:v>
                </c:pt>
                <c:pt idx="64">
                  <c:v>3158</c:v>
                </c:pt>
                <c:pt idx="65">
                  <c:v>3159</c:v>
                </c:pt>
                <c:pt idx="66">
                  <c:v>3160</c:v>
                </c:pt>
                <c:pt idx="67">
                  <c:v>3161</c:v>
                </c:pt>
                <c:pt idx="68">
                  <c:v>3162</c:v>
                </c:pt>
                <c:pt idx="69">
                  <c:v>3163</c:v>
                </c:pt>
                <c:pt idx="70">
                  <c:v>3164</c:v>
                </c:pt>
                <c:pt idx="71">
                  <c:v>3165</c:v>
                </c:pt>
                <c:pt idx="72">
                  <c:v>3166</c:v>
                </c:pt>
                <c:pt idx="73">
                  <c:v>3167</c:v>
                </c:pt>
                <c:pt idx="74">
                  <c:v>3168</c:v>
                </c:pt>
                <c:pt idx="75">
                  <c:v>3169</c:v>
                </c:pt>
                <c:pt idx="76">
                  <c:v>3170</c:v>
                </c:pt>
                <c:pt idx="77">
                  <c:v>3171</c:v>
                </c:pt>
                <c:pt idx="78">
                  <c:v>3172</c:v>
                </c:pt>
                <c:pt idx="79">
                  <c:v>3173</c:v>
                </c:pt>
                <c:pt idx="80">
                  <c:v>3174</c:v>
                </c:pt>
                <c:pt idx="81">
                  <c:v>3175</c:v>
                </c:pt>
                <c:pt idx="82">
                  <c:v>3176</c:v>
                </c:pt>
                <c:pt idx="83">
                  <c:v>3177</c:v>
                </c:pt>
                <c:pt idx="84">
                  <c:v>3178</c:v>
                </c:pt>
                <c:pt idx="85">
                  <c:v>3179</c:v>
                </c:pt>
                <c:pt idx="86">
                  <c:v>3180</c:v>
                </c:pt>
                <c:pt idx="87">
                  <c:v>3181</c:v>
                </c:pt>
                <c:pt idx="88">
                  <c:v>3182</c:v>
                </c:pt>
                <c:pt idx="89">
                  <c:v>3183</c:v>
                </c:pt>
                <c:pt idx="90">
                  <c:v>3184</c:v>
                </c:pt>
                <c:pt idx="91">
                  <c:v>3185</c:v>
                </c:pt>
                <c:pt idx="92">
                  <c:v>3186</c:v>
                </c:pt>
                <c:pt idx="93">
                  <c:v>3187</c:v>
                </c:pt>
                <c:pt idx="94">
                  <c:v>3188</c:v>
                </c:pt>
                <c:pt idx="95">
                  <c:v>3189</c:v>
                </c:pt>
                <c:pt idx="96">
                  <c:v>3190</c:v>
                </c:pt>
                <c:pt idx="97">
                  <c:v>3191</c:v>
                </c:pt>
                <c:pt idx="98">
                  <c:v>3192</c:v>
                </c:pt>
                <c:pt idx="99">
                  <c:v>3193</c:v>
                </c:pt>
                <c:pt idx="100">
                  <c:v>3194</c:v>
                </c:pt>
                <c:pt idx="101">
                  <c:v>3195</c:v>
                </c:pt>
                <c:pt idx="102">
                  <c:v>3196</c:v>
                </c:pt>
                <c:pt idx="103">
                  <c:v>3197</c:v>
                </c:pt>
                <c:pt idx="104">
                  <c:v>3198</c:v>
                </c:pt>
                <c:pt idx="105">
                  <c:v>3199</c:v>
                </c:pt>
                <c:pt idx="106">
                  <c:v>3200</c:v>
                </c:pt>
                <c:pt idx="107">
                  <c:v>3201</c:v>
                </c:pt>
                <c:pt idx="108">
                  <c:v>3202</c:v>
                </c:pt>
                <c:pt idx="109">
                  <c:v>3203</c:v>
                </c:pt>
                <c:pt idx="110">
                  <c:v>3204</c:v>
                </c:pt>
                <c:pt idx="111">
                  <c:v>3205</c:v>
                </c:pt>
                <c:pt idx="112">
                  <c:v>3206</c:v>
                </c:pt>
                <c:pt idx="113">
                  <c:v>3207</c:v>
                </c:pt>
                <c:pt idx="114">
                  <c:v>3208</c:v>
                </c:pt>
                <c:pt idx="115">
                  <c:v>3209</c:v>
                </c:pt>
                <c:pt idx="116">
                  <c:v>3210</c:v>
                </c:pt>
                <c:pt idx="117">
                  <c:v>3211</c:v>
                </c:pt>
                <c:pt idx="118">
                  <c:v>3212</c:v>
                </c:pt>
                <c:pt idx="119">
                  <c:v>3213</c:v>
                </c:pt>
                <c:pt idx="120">
                  <c:v>3214</c:v>
                </c:pt>
                <c:pt idx="121">
                  <c:v>3215</c:v>
                </c:pt>
                <c:pt idx="122">
                  <c:v>3216</c:v>
                </c:pt>
                <c:pt idx="123">
                  <c:v>3217</c:v>
                </c:pt>
                <c:pt idx="124">
                  <c:v>3218</c:v>
                </c:pt>
                <c:pt idx="125">
                  <c:v>3219</c:v>
                </c:pt>
                <c:pt idx="126">
                  <c:v>3220</c:v>
                </c:pt>
                <c:pt idx="127">
                  <c:v>3221</c:v>
                </c:pt>
                <c:pt idx="128">
                  <c:v>3222</c:v>
                </c:pt>
                <c:pt idx="129">
                  <c:v>3223</c:v>
                </c:pt>
                <c:pt idx="130">
                  <c:v>3224</c:v>
                </c:pt>
                <c:pt idx="131">
                  <c:v>3225</c:v>
                </c:pt>
                <c:pt idx="132">
                  <c:v>3226</c:v>
                </c:pt>
                <c:pt idx="133">
                  <c:v>3227</c:v>
                </c:pt>
                <c:pt idx="134">
                  <c:v>3228</c:v>
                </c:pt>
                <c:pt idx="135">
                  <c:v>3229</c:v>
                </c:pt>
                <c:pt idx="136">
                  <c:v>3230</c:v>
                </c:pt>
                <c:pt idx="137">
                  <c:v>3231</c:v>
                </c:pt>
                <c:pt idx="138">
                  <c:v>3232</c:v>
                </c:pt>
                <c:pt idx="139">
                  <c:v>3233</c:v>
                </c:pt>
                <c:pt idx="140">
                  <c:v>3234</c:v>
                </c:pt>
                <c:pt idx="141">
                  <c:v>3235</c:v>
                </c:pt>
                <c:pt idx="142">
                  <c:v>3236</c:v>
                </c:pt>
                <c:pt idx="143">
                  <c:v>3237</c:v>
                </c:pt>
                <c:pt idx="144">
                  <c:v>3238</c:v>
                </c:pt>
                <c:pt idx="145">
                  <c:v>3239</c:v>
                </c:pt>
                <c:pt idx="146">
                  <c:v>3240</c:v>
                </c:pt>
                <c:pt idx="147">
                  <c:v>3241</c:v>
                </c:pt>
                <c:pt idx="148">
                  <c:v>3242</c:v>
                </c:pt>
                <c:pt idx="149">
                  <c:v>3243</c:v>
                </c:pt>
                <c:pt idx="150">
                  <c:v>3244</c:v>
                </c:pt>
                <c:pt idx="151">
                  <c:v>3245</c:v>
                </c:pt>
                <c:pt idx="152">
                  <c:v>3246</c:v>
                </c:pt>
                <c:pt idx="153">
                  <c:v>3247</c:v>
                </c:pt>
                <c:pt idx="154">
                  <c:v>3248</c:v>
                </c:pt>
                <c:pt idx="155">
                  <c:v>3249</c:v>
                </c:pt>
                <c:pt idx="156">
                  <c:v>3250</c:v>
                </c:pt>
                <c:pt idx="157">
                  <c:v>3251</c:v>
                </c:pt>
                <c:pt idx="158">
                  <c:v>3252</c:v>
                </c:pt>
                <c:pt idx="159">
                  <c:v>3253</c:v>
                </c:pt>
                <c:pt idx="160">
                  <c:v>3254</c:v>
                </c:pt>
                <c:pt idx="161">
                  <c:v>3255</c:v>
                </c:pt>
                <c:pt idx="162">
                  <c:v>3256</c:v>
                </c:pt>
                <c:pt idx="163">
                  <c:v>3257</c:v>
                </c:pt>
                <c:pt idx="164">
                  <c:v>3258</c:v>
                </c:pt>
                <c:pt idx="165">
                  <c:v>3259</c:v>
                </c:pt>
                <c:pt idx="166">
                  <c:v>3260</c:v>
                </c:pt>
                <c:pt idx="167">
                  <c:v>3261</c:v>
                </c:pt>
                <c:pt idx="168">
                  <c:v>3262</c:v>
                </c:pt>
                <c:pt idx="169">
                  <c:v>3263</c:v>
                </c:pt>
                <c:pt idx="170">
                  <c:v>3264</c:v>
                </c:pt>
                <c:pt idx="171">
                  <c:v>3265</c:v>
                </c:pt>
                <c:pt idx="172">
                  <c:v>3266</c:v>
                </c:pt>
                <c:pt idx="173">
                  <c:v>3267</c:v>
                </c:pt>
                <c:pt idx="174">
                  <c:v>3268</c:v>
                </c:pt>
                <c:pt idx="175">
                  <c:v>3269</c:v>
                </c:pt>
                <c:pt idx="176">
                  <c:v>3270</c:v>
                </c:pt>
                <c:pt idx="177">
                  <c:v>3271</c:v>
                </c:pt>
                <c:pt idx="178">
                  <c:v>3272</c:v>
                </c:pt>
                <c:pt idx="179">
                  <c:v>3273</c:v>
                </c:pt>
                <c:pt idx="180">
                  <c:v>3274</c:v>
                </c:pt>
                <c:pt idx="181">
                  <c:v>3275</c:v>
                </c:pt>
                <c:pt idx="182">
                  <c:v>3276</c:v>
                </c:pt>
                <c:pt idx="183">
                  <c:v>3277</c:v>
                </c:pt>
                <c:pt idx="184">
                  <c:v>3278</c:v>
                </c:pt>
                <c:pt idx="185">
                  <c:v>3279</c:v>
                </c:pt>
                <c:pt idx="186">
                  <c:v>3280</c:v>
                </c:pt>
                <c:pt idx="187">
                  <c:v>3281</c:v>
                </c:pt>
                <c:pt idx="188">
                  <c:v>3282</c:v>
                </c:pt>
                <c:pt idx="189">
                  <c:v>3283</c:v>
                </c:pt>
                <c:pt idx="190">
                  <c:v>3284</c:v>
                </c:pt>
                <c:pt idx="191">
                  <c:v>3285</c:v>
                </c:pt>
                <c:pt idx="192">
                  <c:v>3286</c:v>
                </c:pt>
                <c:pt idx="193">
                  <c:v>3287</c:v>
                </c:pt>
                <c:pt idx="194">
                  <c:v>3288</c:v>
                </c:pt>
                <c:pt idx="195">
                  <c:v>3289</c:v>
                </c:pt>
                <c:pt idx="196">
                  <c:v>3290</c:v>
                </c:pt>
                <c:pt idx="197">
                  <c:v>3291</c:v>
                </c:pt>
                <c:pt idx="198">
                  <c:v>3292</c:v>
                </c:pt>
                <c:pt idx="199">
                  <c:v>3293</c:v>
                </c:pt>
                <c:pt idx="200">
                  <c:v>3294</c:v>
                </c:pt>
                <c:pt idx="201">
                  <c:v>3295</c:v>
                </c:pt>
                <c:pt idx="202">
                  <c:v>3296</c:v>
                </c:pt>
                <c:pt idx="203">
                  <c:v>3297</c:v>
                </c:pt>
                <c:pt idx="204">
                  <c:v>3298</c:v>
                </c:pt>
                <c:pt idx="205">
                  <c:v>3299</c:v>
                </c:pt>
                <c:pt idx="206">
                  <c:v>3300</c:v>
                </c:pt>
                <c:pt idx="207">
                  <c:v>3301</c:v>
                </c:pt>
                <c:pt idx="208">
                  <c:v>3302</c:v>
                </c:pt>
                <c:pt idx="209">
                  <c:v>3303</c:v>
                </c:pt>
                <c:pt idx="210">
                  <c:v>3304</c:v>
                </c:pt>
                <c:pt idx="211">
                  <c:v>3305</c:v>
                </c:pt>
                <c:pt idx="212">
                  <c:v>3306</c:v>
                </c:pt>
                <c:pt idx="213">
                  <c:v>3307</c:v>
                </c:pt>
                <c:pt idx="214">
                  <c:v>3308</c:v>
                </c:pt>
              </c:numCache>
            </c:numRef>
          </c:xVal>
          <c:yVal>
            <c:numRef>
              <c:f>Graph!$B$2697:$B$2909</c:f>
              <c:numCache>
                <c:formatCode>General</c:formatCode>
                <c:ptCount val="2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E-445E-9E5A-5C9EB452EA5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Graph!$A$2696:$A$2910</c:f>
              <c:numCache>
                <c:formatCode>General</c:formatCode>
                <c:ptCount val="215"/>
                <c:pt idx="0">
                  <c:v>3094</c:v>
                </c:pt>
                <c:pt idx="1">
                  <c:v>3095</c:v>
                </c:pt>
                <c:pt idx="2">
                  <c:v>3096</c:v>
                </c:pt>
                <c:pt idx="3">
                  <c:v>3097</c:v>
                </c:pt>
                <c:pt idx="4">
                  <c:v>3098</c:v>
                </c:pt>
                <c:pt idx="5">
                  <c:v>3099</c:v>
                </c:pt>
                <c:pt idx="6">
                  <c:v>3100</c:v>
                </c:pt>
                <c:pt idx="7">
                  <c:v>3101</c:v>
                </c:pt>
                <c:pt idx="8">
                  <c:v>3102</c:v>
                </c:pt>
                <c:pt idx="9">
                  <c:v>3103</c:v>
                </c:pt>
                <c:pt idx="10">
                  <c:v>3104</c:v>
                </c:pt>
                <c:pt idx="11">
                  <c:v>3105</c:v>
                </c:pt>
                <c:pt idx="12">
                  <c:v>3106</c:v>
                </c:pt>
                <c:pt idx="13">
                  <c:v>3107</c:v>
                </c:pt>
                <c:pt idx="14">
                  <c:v>3108</c:v>
                </c:pt>
                <c:pt idx="15">
                  <c:v>3109</c:v>
                </c:pt>
                <c:pt idx="16">
                  <c:v>3110</c:v>
                </c:pt>
                <c:pt idx="17">
                  <c:v>3111</c:v>
                </c:pt>
                <c:pt idx="18">
                  <c:v>3112</c:v>
                </c:pt>
                <c:pt idx="19">
                  <c:v>3113</c:v>
                </c:pt>
                <c:pt idx="20">
                  <c:v>3114</c:v>
                </c:pt>
                <c:pt idx="21">
                  <c:v>3115</c:v>
                </c:pt>
                <c:pt idx="22">
                  <c:v>3116</c:v>
                </c:pt>
                <c:pt idx="23">
                  <c:v>3117</c:v>
                </c:pt>
                <c:pt idx="24">
                  <c:v>3118</c:v>
                </c:pt>
                <c:pt idx="25">
                  <c:v>3119</c:v>
                </c:pt>
                <c:pt idx="26">
                  <c:v>3120</c:v>
                </c:pt>
                <c:pt idx="27">
                  <c:v>3121</c:v>
                </c:pt>
                <c:pt idx="28">
                  <c:v>3122</c:v>
                </c:pt>
                <c:pt idx="29">
                  <c:v>3123</c:v>
                </c:pt>
                <c:pt idx="30">
                  <c:v>3124</c:v>
                </c:pt>
                <c:pt idx="31">
                  <c:v>3125</c:v>
                </c:pt>
                <c:pt idx="32">
                  <c:v>3126</c:v>
                </c:pt>
                <c:pt idx="33">
                  <c:v>3127</c:v>
                </c:pt>
                <c:pt idx="34">
                  <c:v>3128</c:v>
                </c:pt>
                <c:pt idx="35">
                  <c:v>3129</c:v>
                </c:pt>
                <c:pt idx="36">
                  <c:v>3130</c:v>
                </c:pt>
                <c:pt idx="37">
                  <c:v>3131</c:v>
                </c:pt>
                <c:pt idx="38">
                  <c:v>3132</c:v>
                </c:pt>
                <c:pt idx="39">
                  <c:v>3133</c:v>
                </c:pt>
                <c:pt idx="40">
                  <c:v>3134</c:v>
                </c:pt>
                <c:pt idx="41">
                  <c:v>3135</c:v>
                </c:pt>
                <c:pt idx="42">
                  <c:v>3136</c:v>
                </c:pt>
                <c:pt idx="43">
                  <c:v>3137</c:v>
                </c:pt>
                <c:pt idx="44">
                  <c:v>3138</c:v>
                </c:pt>
                <c:pt idx="45">
                  <c:v>3139</c:v>
                </c:pt>
                <c:pt idx="46">
                  <c:v>3140</c:v>
                </c:pt>
                <c:pt idx="47">
                  <c:v>3141</c:v>
                </c:pt>
                <c:pt idx="48">
                  <c:v>3142</c:v>
                </c:pt>
                <c:pt idx="49">
                  <c:v>3143</c:v>
                </c:pt>
                <c:pt idx="50">
                  <c:v>3144</c:v>
                </c:pt>
                <c:pt idx="51">
                  <c:v>3145</c:v>
                </c:pt>
                <c:pt idx="52">
                  <c:v>3146</c:v>
                </c:pt>
                <c:pt idx="53">
                  <c:v>3147</c:v>
                </c:pt>
                <c:pt idx="54">
                  <c:v>3148</c:v>
                </c:pt>
                <c:pt idx="55">
                  <c:v>3149</c:v>
                </c:pt>
                <c:pt idx="56">
                  <c:v>3150</c:v>
                </c:pt>
                <c:pt idx="57">
                  <c:v>3151</c:v>
                </c:pt>
                <c:pt idx="58">
                  <c:v>3152</c:v>
                </c:pt>
                <c:pt idx="59">
                  <c:v>3153</c:v>
                </c:pt>
                <c:pt idx="60">
                  <c:v>3154</c:v>
                </c:pt>
                <c:pt idx="61">
                  <c:v>3155</c:v>
                </c:pt>
                <c:pt idx="62">
                  <c:v>3156</c:v>
                </c:pt>
                <c:pt idx="63">
                  <c:v>3157</c:v>
                </c:pt>
                <c:pt idx="64">
                  <c:v>3158</c:v>
                </c:pt>
                <c:pt idx="65">
                  <c:v>3159</c:v>
                </c:pt>
                <c:pt idx="66">
                  <c:v>3160</c:v>
                </c:pt>
                <c:pt idx="67">
                  <c:v>3161</c:v>
                </c:pt>
                <c:pt idx="68">
                  <c:v>3162</c:v>
                </c:pt>
                <c:pt idx="69">
                  <c:v>3163</c:v>
                </c:pt>
                <c:pt idx="70">
                  <c:v>3164</c:v>
                </c:pt>
                <c:pt idx="71">
                  <c:v>3165</c:v>
                </c:pt>
                <c:pt idx="72">
                  <c:v>3166</c:v>
                </c:pt>
                <c:pt idx="73">
                  <c:v>3167</c:v>
                </c:pt>
                <c:pt idx="74">
                  <c:v>3168</c:v>
                </c:pt>
                <c:pt idx="75">
                  <c:v>3169</c:v>
                </c:pt>
                <c:pt idx="76">
                  <c:v>3170</c:v>
                </c:pt>
                <c:pt idx="77">
                  <c:v>3171</c:v>
                </c:pt>
                <c:pt idx="78">
                  <c:v>3172</c:v>
                </c:pt>
                <c:pt idx="79">
                  <c:v>3173</c:v>
                </c:pt>
                <c:pt idx="80">
                  <c:v>3174</c:v>
                </c:pt>
                <c:pt idx="81">
                  <c:v>3175</c:v>
                </c:pt>
                <c:pt idx="82">
                  <c:v>3176</c:v>
                </c:pt>
                <c:pt idx="83">
                  <c:v>3177</c:v>
                </c:pt>
                <c:pt idx="84">
                  <c:v>3178</c:v>
                </c:pt>
                <c:pt idx="85">
                  <c:v>3179</c:v>
                </c:pt>
                <c:pt idx="86">
                  <c:v>3180</c:v>
                </c:pt>
                <c:pt idx="87">
                  <c:v>3181</c:v>
                </c:pt>
                <c:pt idx="88">
                  <c:v>3182</c:v>
                </c:pt>
                <c:pt idx="89">
                  <c:v>3183</c:v>
                </c:pt>
                <c:pt idx="90">
                  <c:v>3184</c:v>
                </c:pt>
                <c:pt idx="91">
                  <c:v>3185</c:v>
                </c:pt>
                <c:pt idx="92">
                  <c:v>3186</c:v>
                </c:pt>
                <c:pt idx="93">
                  <c:v>3187</c:v>
                </c:pt>
                <c:pt idx="94">
                  <c:v>3188</c:v>
                </c:pt>
                <c:pt idx="95">
                  <c:v>3189</c:v>
                </c:pt>
                <c:pt idx="96">
                  <c:v>3190</c:v>
                </c:pt>
                <c:pt idx="97">
                  <c:v>3191</c:v>
                </c:pt>
                <c:pt idx="98">
                  <c:v>3192</c:v>
                </c:pt>
                <c:pt idx="99">
                  <c:v>3193</c:v>
                </c:pt>
                <c:pt idx="100">
                  <c:v>3194</c:v>
                </c:pt>
                <c:pt idx="101">
                  <c:v>3195</c:v>
                </c:pt>
                <c:pt idx="102">
                  <c:v>3196</c:v>
                </c:pt>
                <c:pt idx="103">
                  <c:v>3197</c:v>
                </c:pt>
                <c:pt idx="104">
                  <c:v>3198</c:v>
                </c:pt>
                <c:pt idx="105">
                  <c:v>3199</c:v>
                </c:pt>
                <c:pt idx="106">
                  <c:v>3200</c:v>
                </c:pt>
                <c:pt idx="107">
                  <c:v>3201</c:v>
                </c:pt>
                <c:pt idx="108">
                  <c:v>3202</c:v>
                </c:pt>
                <c:pt idx="109">
                  <c:v>3203</c:v>
                </c:pt>
                <c:pt idx="110">
                  <c:v>3204</c:v>
                </c:pt>
                <c:pt idx="111">
                  <c:v>3205</c:v>
                </c:pt>
                <c:pt idx="112">
                  <c:v>3206</c:v>
                </c:pt>
                <c:pt idx="113">
                  <c:v>3207</c:v>
                </c:pt>
                <c:pt idx="114">
                  <c:v>3208</c:v>
                </c:pt>
                <c:pt idx="115">
                  <c:v>3209</c:v>
                </c:pt>
                <c:pt idx="116">
                  <c:v>3210</c:v>
                </c:pt>
                <c:pt idx="117">
                  <c:v>3211</c:v>
                </c:pt>
                <c:pt idx="118">
                  <c:v>3212</c:v>
                </c:pt>
                <c:pt idx="119">
                  <c:v>3213</c:v>
                </c:pt>
                <c:pt idx="120">
                  <c:v>3214</c:v>
                </c:pt>
                <c:pt idx="121">
                  <c:v>3215</c:v>
                </c:pt>
                <c:pt idx="122">
                  <c:v>3216</c:v>
                </c:pt>
                <c:pt idx="123">
                  <c:v>3217</c:v>
                </c:pt>
                <c:pt idx="124">
                  <c:v>3218</c:v>
                </c:pt>
                <c:pt idx="125">
                  <c:v>3219</c:v>
                </c:pt>
                <c:pt idx="126">
                  <c:v>3220</c:v>
                </c:pt>
                <c:pt idx="127">
                  <c:v>3221</c:v>
                </c:pt>
                <c:pt idx="128">
                  <c:v>3222</c:v>
                </c:pt>
                <c:pt idx="129">
                  <c:v>3223</c:v>
                </c:pt>
                <c:pt idx="130">
                  <c:v>3224</c:v>
                </c:pt>
                <c:pt idx="131">
                  <c:v>3225</c:v>
                </c:pt>
                <c:pt idx="132">
                  <c:v>3226</c:v>
                </c:pt>
                <c:pt idx="133">
                  <c:v>3227</c:v>
                </c:pt>
                <c:pt idx="134">
                  <c:v>3228</c:v>
                </c:pt>
                <c:pt idx="135">
                  <c:v>3229</c:v>
                </c:pt>
                <c:pt idx="136">
                  <c:v>3230</c:v>
                </c:pt>
                <c:pt idx="137">
                  <c:v>3231</c:v>
                </c:pt>
                <c:pt idx="138">
                  <c:v>3232</c:v>
                </c:pt>
                <c:pt idx="139">
                  <c:v>3233</c:v>
                </c:pt>
                <c:pt idx="140">
                  <c:v>3234</c:v>
                </c:pt>
                <c:pt idx="141">
                  <c:v>3235</c:v>
                </c:pt>
                <c:pt idx="142">
                  <c:v>3236</c:v>
                </c:pt>
                <c:pt idx="143">
                  <c:v>3237</c:v>
                </c:pt>
                <c:pt idx="144">
                  <c:v>3238</c:v>
                </c:pt>
                <c:pt idx="145">
                  <c:v>3239</c:v>
                </c:pt>
                <c:pt idx="146">
                  <c:v>3240</c:v>
                </c:pt>
                <c:pt idx="147">
                  <c:v>3241</c:v>
                </c:pt>
                <c:pt idx="148">
                  <c:v>3242</c:v>
                </c:pt>
                <c:pt idx="149">
                  <c:v>3243</c:v>
                </c:pt>
                <c:pt idx="150">
                  <c:v>3244</c:v>
                </c:pt>
                <c:pt idx="151">
                  <c:v>3245</c:v>
                </c:pt>
                <c:pt idx="152">
                  <c:v>3246</c:v>
                </c:pt>
                <c:pt idx="153">
                  <c:v>3247</c:v>
                </c:pt>
                <c:pt idx="154">
                  <c:v>3248</c:v>
                </c:pt>
                <c:pt idx="155">
                  <c:v>3249</c:v>
                </c:pt>
                <c:pt idx="156">
                  <c:v>3250</c:v>
                </c:pt>
                <c:pt idx="157">
                  <c:v>3251</c:v>
                </c:pt>
                <c:pt idx="158">
                  <c:v>3252</c:v>
                </c:pt>
                <c:pt idx="159">
                  <c:v>3253</c:v>
                </c:pt>
                <c:pt idx="160">
                  <c:v>3254</c:v>
                </c:pt>
                <c:pt idx="161">
                  <c:v>3255</c:v>
                </c:pt>
                <c:pt idx="162">
                  <c:v>3256</c:v>
                </c:pt>
                <c:pt idx="163">
                  <c:v>3257</c:v>
                </c:pt>
                <c:pt idx="164">
                  <c:v>3258</c:v>
                </c:pt>
                <c:pt idx="165">
                  <c:v>3259</c:v>
                </c:pt>
                <c:pt idx="166">
                  <c:v>3260</c:v>
                </c:pt>
                <c:pt idx="167">
                  <c:v>3261</c:v>
                </c:pt>
                <c:pt idx="168">
                  <c:v>3262</c:v>
                </c:pt>
                <c:pt idx="169">
                  <c:v>3263</c:v>
                </c:pt>
                <c:pt idx="170">
                  <c:v>3264</c:v>
                </c:pt>
                <c:pt idx="171">
                  <c:v>3265</c:v>
                </c:pt>
                <c:pt idx="172">
                  <c:v>3266</c:v>
                </c:pt>
                <c:pt idx="173">
                  <c:v>3267</c:v>
                </c:pt>
                <c:pt idx="174">
                  <c:v>3268</c:v>
                </c:pt>
                <c:pt idx="175">
                  <c:v>3269</c:v>
                </c:pt>
                <c:pt idx="176">
                  <c:v>3270</c:v>
                </c:pt>
                <c:pt idx="177">
                  <c:v>3271</c:v>
                </c:pt>
                <c:pt idx="178">
                  <c:v>3272</c:v>
                </c:pt>
                <c:pt idx="179">
                  <c:v>3273</c:v>
                </c:pt>
                <c:pt idx="180">
                  <c:v>3274</c:v>
                </c:pt>
                <c:pt idx="181">
                  <c:v>3275</c:v>
                </c:pt>
                <c:pt idx="182">
                  <c:v>3276</c:v>
                </c:pt>
                <c:pt idx="183">
                  <c:v>3277</c:v>
                </c:pt>
                <c:pt idx="184">
                  <c:v>3278</c:v>
                </c:pt>
                <c:pt idx="185">
                  <c:v>3279</c:v>
                </c:pt>
                <c:pt idx="186">
                  <c:v>3280</c:v>
                </c:pt>
                <c:pt idx="187">
                  <c:v>3281</c:v>
                </c:pt>
                <c:pt idx="188">
                  <c:v>3282</c:v>
                </c:pt>
                <c:pt idx="189">
                  <c:v>3283</c:v>
                </c:pt>
                <c:pt idx="190">
                  <c:v>3284</c:v>
                </c:pt>
                <c:pt idx="191">
                  <c:v>3285</c:v>
                </c:pt>
                <c:pt idx="192">
                  <c:v>3286</c:v>
                </c:pt>
                <c:pt idx="193">
                  <c:v>3287</c:v>
                </c:pt>
                <c:pt idx="194">
                  <c:v>3288</c:v>
                </c:pt>
                <c:pt idx="195">
                  <c:v>3289</c:v>
                </c:pt>
                <c:pt idx="196">
                  <c:v>3290</c:v>
                </c:pt>
                <c:pt idx="197">
                  <c:v>3291</c:v>
                </c:pt>
                <c:pt idx="198">
                  <c:v>3292</c:v>
                </c:pt>
                <c:pt idx="199">
                  <c:v>3293</c:v>
                </c:pt>
                <c:pt idx="200">
                  <c:v>3294</c:v>
                </c:pt>
                <c:pt idx="201">
                  <c:v>3295</c:v>
                </c:pt>
                <c:pt idx="202">
                  <c:v>3296</c:v>
                </c:pt>
                <c:pt idx="203">
                  <c:v>3297</c:v>
                </c:pt>
                <c:pt idx="204">
                  <c:v>3298</c:v>
                </c:pt>
                <c:pt idx="205">
                  <c:v>3299</c:v>
                </c:pt>
                <c:pt idx="206">
                  <c:v>3300</c:v>
                </c:pt>
                <c:pt idx="207">
                  <c:v>3301</c:v>
                </c:pt>
                <c:pt idx="208">
                  <c:v>3302</c:v>
                </c:pt>
                <c:pt idx="209">
                  <c:v>3303</c:v>
                </c:pt>
                <c:pt idx="210">
                  <c:v>3304</c:v>
                </c:pt>
                <c:pt idx="211">
                  <c:v>3305</c:v>
                </c:pt>
                <c:pt idx="212">
                  <c:v>3306</c:v>
                </c:pt>
                <c:pt idx="213">
                  <c:v>3307</c:v>
                </c:pt>
                <c:pt idx="214">
                  <c:v>3308</c:v>
                </c:pt>
              </c:numCache>
            </c:numRef>
          </c:xVal>
          <c:yVal>
            <c:numRef>
              <c:f>Graph!$C$2697:$C$2909</c:f>
              <c:numCache>
                <c:formatCode>General</c:formatCode>
                <c:ptCount val="213"/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9E-445E-9E5A-5C9EB452EA5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Graph!$A$2696:$A$2910</c:f>
              <c:numCache>
                <c:formatCode>General</c:formatCode>
                <c:ptCount val="215"/>
                <c:pt idx="0">
                  <c:v>3094</c:v>
                </c:pt>
                <c:pt idx="1">
                  <c:v>3095</c:v>
                </c:pt>
                <c:pt idx="2">
                  <c:v>3096</c:v>
                </c:pt>
                <c:pt idx="3">
                  <c:v>3097</c:v>
                </c:pt>
                <c:pt idx="4">
                  <c:v>3098</c:v>
                </c:pt>
                <c:pt idx="5">
                  <c:v>3099</c:v>
                </c:pt>
                <c:pt idx="6">
                  <c:v>3100</c:v>
                </c:pt>
                <c:pt idx="7">
                  <c:v>3101</c:v>
                </c:pt>
                <c:pt idx="8">
                  <c:v>3102</c:v>
                </c:pt>
                <c:pt idx="9">
                  <c:v>3103</c:v>
                </c:pt>
                <c:pt idx="10">
                  <c:v>3104</c:v>
                </c:pt>
                <c:pt idx="11">
                  <c:v>3105</c:v>
                </c:pt>
                <c:pt idx="12">
                  <c:v>3106</c:v>
                </c:pt>
                <c:pt idx="13">
                  <c:v>3107</c:v>
                </c:pt>
                <c:pt idx="14">
                  <c:v>3108</c:v>
                </c:pt>
                <c:pt idx="15">
                  <c:v>3109</c:v>
                </c:pt>
                <c:pt idx="16">
                  <c:v>3110</c:v>
                </c:pt>
                <c:pt idx="17">
                  <c:v>3111</c:v>
                </c:pt>
                <c:pt idx="18">
                  <c:v>3112</c:v>
                </c:pt>
                <c:pt idx="19">
                  <c:v>3113</c:v>
                </c:pt>
                <c:pt idx="20">
                  <c:v>3114</c:v>
                </c:pt>
                <c:pt idx="21">
                  <c:v>3115</c:v>
                </c:pt>
                <c:pt idx="22">
                  <c:v>3116</c:v>
                </c:pt>
                <c:pt idx="23">
                  <c:v>3117</c:v>
                </c:pt>
                <c:pt idx="24">
                  <c:v>3118</c:v>
                </c:pt>
                <c:pt idx="25">
                  <c:v>3119</c:v>
                </c:pt>
                <c:pt idx="26">
                  <c:v>3120</c:v>
                </c:pt>
                <c:pt idx="27">
                  <c:v>3121</c:v>
                </c:pt>
                <c:pt idx="28">
                  <c:v>3122</c:v>
                </c:pt>
                <c:pt idx="29">
                  <c:v>3123</c:v>
                </c:pt>
                <c:pt idx="30">
                  <c:v>3124</c:v>
                </c:pt>
                <c:pt idx="31">
                  <c:v>3125</c:v>
                </c:pt>
                <c:pt idx="32">
                  <c:v>3126</c:v>
                </c:pt>
                <c:pt idx="33">
                  <c:v>3127</c:v>
                </c:pt>
                <c:pt idx="34">
                  <c:v>3128</c:v>
                </c:pt>
                <c:pt idx="35">
                  <c:v>3129</c:v>
                </c:pt>
                <c:pt idx="36">
                  <c:v>3130</c:v>
                </c:pt>
                <c:pt idx="37">
                  <c:v>3131</c:v>
                </c:pt>
                <c:pt idx="38">
                  <c:v>3132</c:v>
                </c:pt>
                <c:pt idx="39">
                  <c:v>3133</c:v>
                </c:pt>
                <c:pt idx="40">
                  <c:v>3134</c:v>
                </c:pt>
                <c:pt idx="41">
                  <c:v>3135</c:v>
                </c:pt>
                <c:pt idx="42">
                  <c:v>3136</c:v>
                </c:pt>
                <c:pt idx="43">
                  <c:v>3137</c:v>
                </c:pt>
                <c:pt idx="44">
                  <c:v>3138</c:v>
                </c:pt>
                <c:pt idx="45">
                  <c:v>3139</c:v>
                </c:pt>
                <c:pt idx="46">
                  <c:v>3140</c:v>
                </c:pt>
                <c:pt idx="47">
                  <c:v>3141</c:v>
                </c:pt>
                <c:pt idx="48">
                  <c:v>3142</c:v>
                </c:pt>
                <c:pt idx="49">
                  <c:v>3143</c:v>
                </c:pt>
                <c:pt idx="50">
                  <c:v>3144</c:v>
                </c:pt>
                <c:pt idx="51">
                  <c:v>3145</c:v>
                </c:pt>
                <c:pt idx="52">
                  <c:v>3146</c:v>
                </c:pt>
                <c:pt idx="53">
                  <c:v>3147</c:v>
                </c:pt>
                <c:pt idx="54">
                  <c:v>3148</c:v>
                </c:pt>
                <c:pt idx="55">
                  <c:v>3149</c:v>
                </c:pt>
                <c:pt idx="56">
                  <c:v>3150</c:v>
                </c:pt>
                <c:pt idx="57">
                  <c:v>3151</c:v>
                </c:pt>
                <c:pt idx="58">
                  <c:v>3152</c:v>
                </c:pt>
                <c:pt idx="59">
                  <c:v>3153</c:v>
                </c:pt>
                <c:pt idx="60">
                  <c:v>3154</c:v>
                </c:pt>
                <c:pt idx="61">
                  <c:v>3155</c:v>
                </c:pt>
                <c:pt idx="62">
                  <c:v>3156</c:v>
                </c:pt>
                <c:pt idx="63">
                  <c:v>3157</c:v>
                </c:pt>
                <c:pt idx="64">
                  <c:v>3158</c:v>
                </c:pt>
                <c:pt idx="65">
                  <c:v>3159</c:v>
                </c:pt>
                <c:pt idx="66">
                  <c:v>3160</c:v>
                </c:pt>
                <c:pt idx="67">
                  <c:v>3161</c:v>
                </c:pt>
                <c:pt idx="68">
                  <c:v>3162</c:v>
                </c:pt>
                <c:pt idx="69">
                  <c:v>3163</c:v>
                </c:pt>
                <c:pt idx="70">
                  <c:v>3164</c:v>
                </c:pt>
                <c:pt idx="71">
                  <c:v>3165</c:v>
                </c:pt>
                <c:pt idx="72">
                  <c:v>3166</c:v>
                </c:pt>
                <c:pt idx="73">
                  <c:v>3167</c:v>
                </c:pt>
                <c:pt idx="74">
                  <c:v>3168</c:v>
                </c:pt>
                <c:pt idx="75">
                  <c:v>3169</c:v>
                </c:pt>
                <c:pt idx="76">
                  <c:v>3170</c:v>
                </c:pt>
                <c:pt idx="77">
                  <c:v>3171</c:v>
                </c:pt>
                <c:pt idx="78">
                  <c:v>3172</c:v>
                </c:pt>
                <c:pt idx="79">
                  <c:v>3173</c:v>
                </c:pt>
                <c:pt idx="80">
                  <c:v>3174</c:v>
                </c:pt>
                <c:pt idx="81">
                  <c:v>3175</c:v>
                </c:pt>
                <c:pt idx="82">
                  <c:v>3176</c:v>
                </c:pt>
                <c:pt idx="83">
                  <c:v>3177</c:v>
                </c:pt>
                <c:pt idx="84">
                  <c:v>3178</c:v>
                </c:pt>
                <c:pt idx="85">
                  <c:v>3179</c:v>
                </c:pt>
                <c:pt idx="86">
                  <c:v>3180</c:v>
                </c:pt>
                <c:pt idx="87">
                  <c:v>3181</c:v>
                </c:pt>
                <c:pt idx="88">
                  <c:v>3182</c:v>
                </c:pt>
                <c:pt idx="89">
                  <c:v>3183</c:v>
                </c:pt>
                <c:pt idx="90">
                  <c:v>3184</c:v>
                </c:pt>
                <c:pt idx="91">
                  <c:v>3185</c:v>
                </c:pt>
                <c:pt idx="92">
                  <c:v>3186</c:v>
                </c:pt>
                <c:pt idx="93">
                  <c:v>3187</c:v>
                </c:pt>
                <c:pt idx="94">
                  <c:v>3188</c:v>
                </c:pt>
                <c:pt idx="95">
                  <c:v>3189</c:v>
                </c:pt>
                <c:pt idx="96">
                  <c:v>3190</c:v>
                </c:pt>
                <c:pt idx="97">
                  <c:v>3191</c:v>
                </c:pt>
                <c:pt idx="98">
                  <c:v>3192</c:v>
                </c:pt>
                <c:pt idx="99">
                  <c:v>3193</c:v>
                </c:pt>
                <c:pt idx="100">
                  <c:v>3194</c:v>
                </c:pt>
                <c:pt idx="101">
                  <c:v>3195</c:v>
                </c:pt>
                <c:pt idx="102">
                  <c:v>3196</c:v>
                </c:pt>
                <c:pt idx="103">
                  <c:v>3197</c:v>
                </c:pt>
                <c:pt idx="104">
                  <c:v>3198</c:v>
                </c:pt>
                <c:pt idx="105">
                  <c:v>3199</c:v>
                </c:pt>
                <c:pt idx="106">
                  <c:v>3200</c:v>
                </c:pt>
                <c:pt idx="107">
                  <c:v>3201</c:v>
                </c:pt>
                <c:pt idx="108">
                  <c:v>3202</c:v>
                </c:pt>
                <c:pt idx="109">
                  <c:v>3203</c:v>
                </c:pt>
                <c:pt idx="110">
                  <c:v>3204</c:v>
                </c:pt>
                <c:pt idx="111">
                  <c:v>3205</c:v>
                </c:pt>
                <c:pt idx="112">
                  <c:v>3206</c:v>
                </c:pt>
                <c:pt idx="113">
                  <c:v>3207</c:v>
                </c:pt>
                <c:pt idx="114">
                  <c:v>3208</c:v>
                </c:pt>
                <c:pt idx="115">
                  <c:v>3209</c:v>
                </c:pt>
                <c:pt idx="116">
                  <c:v>3210</c:v>
                </c:pt>
                <c:pt idx="117">
                  <c:v>3211</c:v>
                </c:pt>
                <c:pt idx="118">
                  <c:v>3212</c:v>
                </c:pt>
                <c:pt idx="119">
                  <c:v>3213</c:v>
                </c:pt>
                <c:pt idx="120">
                  <c:v>3214</c:v>
                </c:pt>
                <c:pt idx="121">
                  <c:v>3215</c:v>
                </c:pt>
                <c:pt idx="122">
                  <c:v>3216</c:v>
                </c:pt>
                <c:pt idx="123">
                  <c:v>3217</c:v>
                </c:pt>
                <c:pt idx="124">
                  <c:v>3218</c:v>
                </c:pt>
                <c:pt idx="125">
                  <c:v>3219</c:v>
                </c:pt>
                <c:pt idx="126">
                  <c:v>3220</c:v>
                </c:pt>
                <c:pt idx="127">
                  <c:v>3221</c:v>
                </c:pt>
                <c:pt idx="128">
                  <c:v>3222</c:v>
                </c:pt>
                <c:pt idx="129">
                  <c:v>3223</c:v>
                </c:pt>
                <c:pt idx="130">
                  <c:v>3224</c:v>
                </c:pt>
                <c:pt idx="131">
                  <c:v>3225</c:v>
                </c:pt>
                <c:pt idx="132">
                  <c:v>3226</c:v>
                </c:pt>
                <c:pt idx="133">
                  <c:v>3227</c:v>
                </c:pt>
                <c:pt idx="134">
                  <c:v>3228</c:v>
                </c:pt>
                <c:pt idx="135">
                  <c:v>3229</c:v>
                </c:pt>
                <c:pt idx="136">
                  <c:v>3230</c:v>
                </c:pt>
                <c:pt idx="137">
                  <c:v>3231</c:v>
                </c:pt>
                <c:pt idx="138">
                  <c:v>3232</c:v>
                </c:pt>
                <c:pt idx="139">
                  <c:v>3233</c:v>
                </c:pt>
                <c:pt idx="140">
                  <c:v>3234</c:v>
                </c:pt>
                <c:pt idx="141">
                  <c:v>3235</c:v>
                </c:pt>
                <c:pt idx="142">
                  <c:v>3236</c:v>
                </c:pt>
                <c:pt idx="143">
                  <c:v>3237</c:v>
                </c:pt>
                <c:pt idx="144">
                  <c:v>3238</c:v>
                </c:pt>
                <c:pt idx="145">
                  <c:v>3239</c:v>
                </c:pt>
                <c:pt idx="146">
                  <c:v>3240</c:v>
                </c:pt>
                <c:pt idx="147">
                  <c:v>3241</c:v>
                </c:pt>
                <c:pt idx="148">
                  <c:v>3242</c:v>
                </c:pt>
                <c:pt idx="149">
                  <c:v>3243</c:v>
                </c:pt>
                <c:pt idx="150">
                  <c:v>3244</c:v>
                </c:pt>
                <c:pt idx="151">
                  <c:v>3245</c:v>
                </c:pt>
                <c:pt idx="152">
                  <c:v>3246</c:v>
                </c:pt>
                <c:pt idx="153">
                  <c:v>3247</c:v>
                </c:pt>
                <c:pt idx="154">
                  <c:v>3248</c:v>
                </c:pt>
                <c:pt idx="155">
                  <c:v>3249</c:v>
                </c:pt>
                <c:pt idx="156">
                  <c:v>3250</c:v>
                </c:pt>
                <c:pt idx="157">
                  <c:v>3251</c:v>
                </c:pt>
                <c:pt idx="158">
                  <c:v>3252</c:v>
                </c:pt>
                <c:pt idx="159">
                  <c:v>3253</c:v>
                </c:pt>
                <c:pt idx="160">
                  <c:v>3254</c:v>
                </c:pt>
                <c:pt idx="161">
                  <c:v>3255</c:v>
                </c:pt>
                <c:pt idx="162">
                  <c:v>3256</c:v>
                </c:pt>
                <c:pt idx="163">
                  <c:v>3257</c:v>
                </c:pt>
                <c:pt idx="164">
                  <c:v>3258</c:v>
                </c:pt>
                <c:pt idx="165">
                  <c:v>3259</c:v>
                </c:pt>
                <c:pt idx="166">
                  <c:v>3260</c:v>
                </c:pt>
                <c:pt idx="167">
                  <c:v>3261</c:v>
                </c:pt>
                <c:pt idx="168">
                  <c:v>3262</c:v>
                </c:pt>
                <c:pt idx="169">
                  <c:v>3263</c:v>
                </c:pt>
                <c:pt idx="170">
                  <c:v>3264</c:v>
                </c:pt>
                <c:pt idx="171">
                  <c:v>3265</c:v>
                </c:pt>
                <c:pt idx="172">
                  <c:v>3266</c:v>
                </c:pt>
                <c:pt idx="173">
                  <c:v>3267</c:v>
                </c:pt>
                <c:pt idx="174">
                  <c:v>3268</c:v>
                </c:pt>
                <c:pt idx="175">
                  <c:v>3269</c:v>
                </c:pt>
                <c:pt idx="176">
                  <c:v>3270</c:v>
                </c:pt>
                <c:pt idx="177">
                  <c:v>3271</c:v>
                </c:pt>
                <c:pt idx="178">
                  <c:v>3272</c:v>
                </c:pt>
                <c:pt idx="179">
                  <c:v>3273</c:v>
                </c:pt>
                <c:pt idx="180">
                  <c:v>3274</c:v>
                </c:pt>
                <c:pt idx="181">
                  <c:v>3275</c:v>
                </c:pt>
                <c:pt idx="182">
                  <c:v>3276</c:v>
                </c:pt>
                <c:pt idx="183">
                  <c:v>3277</c:v>
                </c:pt>
                <c:pt idx="184">
                  <c:v>3278</c:v>
                </c:pt>
                <c:pt idx="185">
                  <c:v>3279</c:v>
                </c:pt>
                <c:pt idx="186">
                  <c:v>3280</c:v>
                </c:pt>
                <c:pt idx="187">
                  <c:v>3281</c:v>
                </c:pt>
                <c:pt idx="188">
                  <c:v>3282</c:v>
                </c:pt>
                <c:pt idx="189">
                  <c:v>3283</c:v>
                </c:pt>
                <c:pt idx="190">
                  <c:v>3284</c:v>
                </c:pt>
                <c:pt idx="191">
                  <c:v>3285</c:v>
                </c:pt>
                <c:pt idx="192">
                  <c:v>3286</c:v>
                </c:pt>
                <c:pt idx="193">
                  <c:v>3287</c:v>
                </c:pt>
                <c:pt idx="194">
                  <c:v>3288</c:v>
                </c:pt>
                <c:pt idx="195">
                  <c:v>3289</c:v>
                </c:pt>
                <c:pt idx="196">
                  <c:v>3290</c:v>
                </c:pt>
                <c:pt idx="197">
                  <c:v>3291</c:v>
                </c:pt>
                <c:pt idx="198">
                  <c:v>3292</c:v>
                </c:pt>
                <c:pt idx="199">
                  <c:v>3293</c:v>
                </c:pt>
                <c:pt idx="200">
                  <c:v>3294</c:v>
                </c:pt>
                <c:pt idx="201">
                  <c:v>3295</c:v>
                </c:pt>
                <c:pt idx="202">
                  <c:v>3296</c:v>
                </c:pt>
                <c:pt idx="203">
                  <c:v>3297</c:v>
                </c:pt>
                <c:pt idx="204">
                  <c:v>3298</c:v>
                </c:pt>
                <c:pt idx="205">
                  <c:v>3299</c:v>
                </c:pt>
                <c:pt idx="206">
                  <c:v>3300</c:v>
                </c:pt>
                <c:pt idx="207">
                  <c:v>3301</c:v>
                </c:pt>
                <c:pt idx="208">
                  <c:v>3302</c:v>
                </c:pt>
                <c:pt idx="209">
                  <c:v>3303</c:v>
                </c:pt>
                <c:pt idx="210">
                  <c:v>3304</c:v>
                </c:pt>
                <c:pt idx="211">
                  <c:v>3305</c:v>
                </c:pt>
                <c:pt idx="212">
                  <c:v>3306</c:v>
                </c:pt>
                <c:pt idx="213">
                  <c:v>3307</c:v>
                </c:pt>
                <c:pt idx="214">
                  <c:v>3308</c:v>
                </c:pt>
              </c:numCache>
            </c:numRef>
          </c:xVal>
          <c:yVal>
            <c:numRef>
              <c:f>Graph!$E$2697:$E$2909</c:f>
              <c:numCache>
                <c:formatCode>General</c:formatCode>
                <c:ptCount val="213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9E-445E-9E5A-5C9EB452EA5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Graph!$A$2696:$A$2910</c:f>
              <c:numCache>
                <c:formatCode>General</c:formatCode>
                <c:ptCount val="215"/>
                <c:pt idx="0">
                  <c:v>3094</c:v>
                </c:pt>
                <c:pt idx="1">
                  <c:v>3095</c:v>
                </c:pt>
                <c:pt idx="2">
                  <c:v>3096</c:v>
                </c:pt>
                <c:pt idx="3">
                  <c:v>3097</c:v>
                </c:pt>
                <c:pt idx="4">
                  <c:v>3098</c:v>
                </c:pt>
                <c:pt idx="5">
                  <c:v>3099</c:v>
                </c:pt>
                <c:pt idx="6">
                  <c:v>3100</c:v>
                </c:pt>
                <c:pt idx="7">
                  <c:v>3101</c:v>
                </c:pt>
                <c:pt idx="8">
                  <c:v>3102</c:v>
                </c:pt>
                <c:pt idx="9">
                  <c:v>3103</c:v>
                </c:pt>
                <c:pt idx="10">
                  <c:v>3104</c:v>
                </c:pt>
                <c:pt idx="11">
                  <c:v>3105</c:v>
                </c:pt>
                <c:pt idx="12">
                  <c:v>3106</c:v>
                </c:pt>
                <c:pt idx="13">
                  <c:v>3107</c:v>
                </c:pt>
                <c:pt idx="14">
                  <c:v>3108</c:v>
                </c:pt>
                <c:pt idx="15">
                  <c:v>3109</c:v>
                </c:pt>
                <c:pt idx="16">
                  <c:v>3110</c:v>
                </c:pt>
                <c:pt idx="17">
                  <c:v>3111</c:v>
                </c:pt>
                <c:pt idx="18">
                  <c:v>3112</c:v>
                </c:pt>
                <c:pt idx="19">
                  <c:v>3113</c:v>
                </c:pt>
                <c:pt idx="20">
                  <c:v>3114</c:v>
                </c:pt>
                <c:pt idx="21">
                  <c:v>3115</c:v>
                </c:pt>
                <c:pt idx="22">
                  <c:v>3116</c:v>
                </c:pt>
                <c:pt idx="23">
                  <c:v>3117</c:v>
                </c:pt>
                <c:pt idx="24">
                  <c:v>3118</c:v>
                </c:pt>
                <c:pt idx="25">
                  <c:v>3119</c:v>
                </c:pt>
                <c:pt idx="26">
                  <c:v>3120</c:v>
                </c:pt>
                <c:pt idx="27">
                  <c:v>3121</c:v>
                </c:pt>
                <c:pt idx="28">
                  <c:v>3122</c:v>
                </c:pt>
                <c:pt idx="29">
                  <c:v>3123</c:v>
                </c:pt>
                <c:pt idx="30">
                  <c:v>3124</c:v>
                </c:pt>
                <c:pt idx="31">
                  <c:v>3125</c:v>
                </c:pt>
                <c:pt idx="32">
                  <c:v>3126</c:v>
                </c:pt>
                <c:pt idx="33">
                  <c:v>3127</c:v>
                </c:pt>
                <c:pt idx="34">
                  <c:v>3128</c:v>
                </c:pt>
                <c:pt idx="35">
                  <c:v>3129</c:v>
                </c:pt>
                <c:pt idx="36">
                  <c:v>3130</c:v>
                </c:pt>
                <c:pt idx="37">
                  <c:v>3131</c:v>
                </c:pt>
                <c:pt idx="38">
                  <c:v>3132</c:v>
                </c:pt>
                <c:pt idx="39">
                  <c:v>3133</c:v>
                </c:pt>
                <c:pt idx="40">
                  <c:v>3134</c:v>
                </c:pt>
                <c:pt idx="41">
                  <c:v>3135</c:v>
                </c:pt>
                <c:pt idx="42">
                  <c:v>3136</c:v>
                </c:pt>
                <c:pt idx="43">
                  <c:v>3137</c:v>
                </c:pt>
                <c:pt idx="44">
                  <c:v>3138</c:v>
                </c:pt>
                <c:pt idx="45">
                  <c:v>3139</c:v>
                </c:pt>
                <c:pt idx="46">
                  <c:v>3140</c:v>
                </c:pt>
                <c:pt idx="47">
                  <c:v>3141</c:v>
                </c:pt>
                <c:pt idx="48">
                  <c:v>3142</c:v>
                </c:pt>
                <c:pt idx="49">
                  <c:v>3143</c:v>
                </c:pt>
                <c:pt idx="50">
                  <c:v>3144</c:v>
                </c:pt>
                <c:pt idx="51">
                  <c:v>3145</c:v>
                </c:pt>
                <c:pt idx="52">
                  <c:v>3146</c:v>
                </c:pt>
                <c:pt idx="53">
                  <c:v>3147</c:v>
                </c:pt>
                <c:pt idx="54">
                  <c:v>3148</c:v>
                </c:pt>
                <c:pt idx="55">
                  <c:v>3149</c:v>
                </c:pt>
                <c:pt idx="56">
                  <c:v>3150</c:v>
                </c:pt>
                <c:pt idx="57">
                  <c:v>3151</c:v>
                </c:pt>
                <c:pt idx="58">
                  <c:v>3152</c:v>
                </c:pt>
                <c:pt idx="59">
                  <c:v>3153</c:v>
                </c:pt>
                <c:pt idx="60">
                  <c:v>3154</c:v>
                </c:pt>
                <c:pt idx="61">
                  <c:v>3155</c:v>
                </c:pt>
                <c:pt idx="62">
                  <c:v>3156</c:v>
                </c:pt>
                <c:pt idx="63">
                  <c:v>3157</c:v>
                </c:pt>
                <c:pt idx="64">
                  <c:v>3158</c:v>
                </c:pt>
                <c:pt idx="65">
                  <c:v>3159</c:v>
                </c:pt>
                <c:pt idx="66">
                  <c:v>3160</c:v>
                </c:pt>
                <c:pt idx="67">
                  <c:v>3161</c:v>
                </c:pt>
                <c:pt idx="68">
                  <c:v>3162</c:v>
                </c:pt>
                <c:pt idx="69">
                  <c:v>3163</c:v>
                </c:pt>
                <c:pt idx="70">
                  <c:v>3164</c:v>
                </c:pt>
                <c:pt idx="71">
                  <c:v>3165</c:v>
                </c:pt>
                <c:pt idx="72">
                  <c:v>3166</c:v>
                </c:pt>
                <c:pt idx="73">
                  <c:v>3167</c:v>
                </c:pt>
                <c:pt idx="74">
                  <c:v>3168</c:v>
                </c:pt>
                <c:pt idx="75">
                  <c:v>3169</c:v>
                </c:pt>
                <c:pt idx="76">
                  <c:v>3170</c:v>
                </c:pt>
                <c:pt idx="77">
                  <c:v>3171</c:v>
                </c:pt>
                <c:pt idx="78">
                  <c:v>3172</c:v>
                </c:pt>
                <c:pt idx="79">
                  <c:v>3173</c:v>
                </c:pt>
                <c:pt idx="80">
                  <c:v>3174</c:v>
                </c:pt>
                <c:pt idx="81">
                  <c:v>3175</c:v>
                </c:pt>
                <c:pt idx="82">
                  <c:v>3176</c:v>
                </c:pt>
                <c:pt idx="83">
                  <c:v>3177</c:v>
                </c:pt>
                <c:pt idx="84">
                  <c:v>3178</c:v>
                </c:pt>
                <c:pt idx="85">
                  <c:v>3179</c:v>
                </c:pt>
                <c:pt idx="86">
                  <c:v>3180</c:v>
                </c:pt>
                <c:pt idx="87">
                  <c:v>3181</c:v>
                </c:pt>
                <c:pt idx="88">
                  <c:v>3182</c:v>
                </c:pt>
                <c:pt idx="89">
                  <c:v>3183</c:v>
                </c:pt>
                <c:pt idx="90">
                  <c:v>3184</c:v>
                </c:pt>
                <c:pt idx="91">
                  <c:v>3185</c:v>
                </c:pt>
                <c:pt idx="92">
                  <c:v>3186</c:v>
                </c:pt>
                <c:pt idx="93">
                  <c:v>3187</c:v>
                </c:pt>
                <c:pt idx="94">
                  <c:v>3188</c:v>
                </c:pt>
                <c:pt idx="95">
                  <c:v>3189</c:v>
                </c:pt>
                <c:pt idx="96">
                  <c:v>3190</c:v>
                </c:pt>
                <c:pt idx="97">
                  <c:v>3191</c:v>
                </c:pt>
                <c:pt idx="98">
                  <c:v>3192</c:v>
                </c:pt>
                <c:pt idx="99">
                  <c:v>3193</c:v>
                </c:pt>
                <c:pt idx="100">
                  <c:v>3194</c:v>
                </c:pt>
                <c:pt idx="101">
                  <c:v>3195</c:v>
                </c:pt>
                <c:pt idx="102">
                  <c:v>3196</c:v>
                </c:pt>
                <c:pt idx="103">
                  <c:v>3197</c:v>
                </c:pt>
                <c:pt idx="104">
                  <c:v>3198</c:v>
                </c:pt>
                <c:pt idx="105">
                  <c:v>3199</c:v>
                </c:pt>
                <c:pt idx="106">
                  <c:v>3200</c:v>
                </c:pt>
                <c:pt idx="107">
                  <c:v>3201</c:v>
                </c:pt>
                <c:pt idx="108">
                  <c:v>3202</c:v>
                </c:pt>
                <c:pt idx="109">
                  <c:v>3203</c:v>
                </c:pt>
                <c:pt idx="110">
                  <c:v>3204</c:v>
                </c:pt>
                <c:pt idx="111">
                  <c:v>3205</c:v>
                </c:pt>
                <c:pt idx="112">
                  <c:v>3206</c:v>
                </c:pt>
                <c:pt idx="113">
                  <c:v>3207</c:v>
                </c:pt>
                <c:pt idx="114">
                  <c:v>3208</c:v>
                </c:pt>
                <c:pt idx="115">
                  <c:v>3209</c:v>
                </c:pt>
                <c:pt idx="116">
                  <c:v>3210</c:v>
                </c:pt>
                <c:pt idx="117">
                  <c:v>3211</c:v>
                </c:pt>
                <c:pt idx="118">
                  <c:v>3212</c:v>
                </c:pt>
                <c:pt idx="119">
                  <c:v>3213</c:v>
                </c:pt>
                <c:pt idx="120">
                  <c:v>3214</c:v>
                </c:pt>
                <c:pt idx="121">
                  <c:v>3215</c:v>
                </c:pt>
                <c:pt idx="122">
                  <c:v>3216</c:v>
                </c:pt>
                <c:pt idx="123">
                  <c:v>3217</c:v>
                </c:pt>
                <c:pt idx="124">
                  <c:v>3218</c:v>
                </c:pt>
                <c:pt idx="125">
                  <c:v>3219</c:v>
                </c:pt>
                <c:pt idx="126">
                  <c:v>3220</c:v>
                </c:pt>
                <c:pt idx="127">
                  <c:v>3221</c:v>
                </c:pt>
                <c:pt idx="128">
                  <c:v>3222</c:v>
                </c:pt>
                <c:pt idx="129">
                  <c:v>3223</c:v>
                </c:pt>
                <c:pt idx="130">
                  <c:v>3224</c:v>
                </c:pt>
                <c:pt idx="131">
                  <c:v>3225</c:v>
                </c:pt>
                <c:pt idx="132">
                  <c:v>3226</c:v>
                </c:pt>
                <c:pt idx="133">
                  <c:v>3227</c:v>
                </c:pt>
                <c:pt idx="134">
                  <c:v>3228</c:v>
                </c:pt>
                <c:pt idx="135">
                  <c:v>3229</c:v>
                </c:pt>
                <c:pt idx="136">
                  <c:v>3230</c:v>
                </c:pt>
                <c:pt idx="137">
                  <c:v>3231</c:v>
                </c:pt>
                <c:pt idx="138">
                  <c:v>3232</c:v>
                </c:pt>
                <c:pt idx="139">
                  <c:v>3233</c:v>
                </c:pt>
                <c:pt idx="140">
                  <c:v>3234</c:v>
                </c:pt>
                <c:pt idx="141">
                  <c:v>3235</c:v>
                </c:pt>
                <c:pt idx="142">
                  <c:v>3236</c:v>
                </c:pt>
                <c:pt idx="143">
                  <c:v>3237</c:v>
                </c:pt>
                <c:pt idx="144">
                  <c:v>3238</c:v>
                </c:pt>
                <c:pt idx="145">
                  <c:v>3239</c:v>
                </c:pt>
                <c:pt idx="146">
                  <c:v>3240</c:v>
                </c:pt>
                <c:pt idx="147">
                  <c:v>3241</c:v>
                </c:pt>
                <c:pt idx="148">
                  <c:v>3242</c:v>
                </c:pt>
                <c:pt idx="149">
                  <c:v>3243</c:v>
                </c:pt>
                <c:pt idx="150">
                  <c:v>3244</c:v>
                </c:pt>
                <c:pt idx="151">
                  <c:v>3245</c:v>
                </c:pt>
                <c:pt idx="152">
                  <c:v>3246</c:v>
                </c:pt>
                <c:pt idx="153">
                  <c:v>3247</c:v>
                </c:pt>
                <c:pt idx="154">
                  <c:v>3248</c:v>
                </c:pt>
                <c:pt idx="155">
                  <c:v>3249</c:v>
                </c:pt>
                <c:pt idx="156">
                  <c:v>3250</c:v>
                </c:pt>
                <c:pt idx="157">
                  <c:v>3251</c:v>
                </c:pt>
                <c:pt idx="158">
                  <c:v>3252</c:v>
                </c:pt>
                <c:pt idx="159">
                  <c:v>3253</c:v>
                </c:pt>
                <c:pt idx="160">
                  <c:v>3254</c:v>
                </c:pt>
                <c:pt idx="161">
                  <c:v>3255</c:v>
                </c:pt>
                <c:pt idx="162">
                  <c:v>3256</c:v>
                </c:pt>
                <c:pt idx="163">
                  <c:v>3257</c:v>
                </c:pt>
                <c:pt idx="164">
                  <c:v>3258</c:v>
                </c:pt>
                <c:pt idx="165">
                  <c:v>3259</c:v>
                </c:pt>
                <c:pt idx="166">
                  <c:v>3260</c:v>
                </c:pt>
                <c:pt idx="167">
                  <c:v>3261</c:v>
                </c:pt>
                <c:pt idx="168">
                  <c:v>3262</c:v>
                </c:pt>
                <c:pt idx="169">
                  <c:v>3263</c:v>
                </c:pt>
                <c:pt idx="170">
                  <c:v>3264</c:v>
                </c:pt>
                <c:pt idx="171">
                  <c:v>3265</c:v>
                </c:pt>
                <c:pt idx="172">
                  <c:v>3266</c:v>
                </c:pt>
                <c:pt idx="173">
                  <c:v>3267</c:v>
                </c:pt>
                <c:pt idx="174">
                  <c:v>3268</c:v>
                </c:pt>
                <c:pt idx="175">
                  <c:v>3269</c:v>
                </c:pt>
                <c:pt idx="176">
                  <c:v>3270</c:v>
                </c:pt>
                <c:pt idx="177">
                  <c:v>3271</c:v>
                </c:pt>
                <c:pt idx="178">
                  <c:v>3272</c:v>
                </c:pt>
                <c:pt idx="179">
                  <c:v>3273</c:v>
                </c:pt>
                <c:pt idx="180">
                  <c:v>3274</c:v>
                </c:pt>
                <c:pt idx="181">
                  <c:v>3275</c:v>
                </c:pt>
                <c:pt idx="182">
                  <c:v>3276</c:v>
                </c:pt>
                <c:pt idx="183">
                  <c:v>3277</c:v>
                </c:pt>
                <c:pt idx="184">
                  <c:v>3278</c:v>
                </c:pt>
                <c:pt idx="185">
                  <c:v>3279</c:v>
                </c:pt>
                <c:pt idx="186">
                  <c:v>3280</c:v>
                </c:pt>
                <c:pt idx="187">
                  <c:v>3281</c:v>
                </c:pt>
                <c:pt idx="188">
                  <c:v>3282</c:v>
                </c:pt>
                <c:pt idx="189">
                  <c:v>3283</c:v>
                </c:pt>
                <c:pt idx="190">
                  <c:v>3284</c:v>
                </c:pt>
                <c:pt idx="191">
                  <c:v>3285</c:v>
                </c:pt>
                <c:pt idx="192">
                  <c:v>3286</c:v>
                </c:pt>
                <c:pt idx="193">
                  <c:v>3287</c:v>
                </c:pt>
                <c:pt idx="194">
                  <c:v>3288</c:v>
                </c:pt>
                <c:pt idx="195">
                  <c:v>3289</c:v>
                </c:pt>
                <c:pt idx="196">
                  <c:v>3290</c:v>
                </c:pt>
                <c:pt idx="197">
                  <c:v>3291</c:v>
                </c:pt>
                <c:pt idx="198">
                  <c:v>3292</c:v>
                </c:pt>
                <c:pt idx="199">
                  <c:v>3293</c:v>
                </c:pt>
                <c:pt idx="200">
                  <c:v>3294</c:v>
                </c:pt>
                <c:pt idx="201">
                  <c:v>3295</c:v>
                </c:pt>
                <c:pt idx="202">
                  <c:v>3296</c:v>
                </c:pt>
                <c:pt idx="203">
                  <c:v>3297</c:v>
                </c:pt>
                <c:pt idx="204">
                  <c:v>3298</c:v>
                </c:pt>
                <c:pt idx="205">
                  <c:v>3299</c:v>
                </c:pt>
                <c:pt idx="206">
                  <c:v>3300</c:v>
                </c:pt>
                <c:pt idx="207">
                  <c:v>3301</c:v>
                </c:pt>
                <c:pt idx="208">
                  <c:v>3302</c:v>
                </c:pt>
                <c:pt idx="209">
                  <c:v>3303</c:v>
                </c:pt>
                <c:pt idx="210">
                  <c:v>3304</c:v>
                </c:pt>
                <c:pt idx="211">
                  <c:v>3305</c:v>
                </c:pt>
                <c:pt idx="212">
                  <c:v>3306</c:v>
                </c:pt>
                <c:pt idx="213">
                  <c:v>3307</c:v>
                </c:pt>
                <c:pt idx="214">
                  <c:v>3308</c:v>
                </c:pt>
              </c:numCache>
            </c:numRef>
          </c:xVal>
          <c:yVal>
            <c:numRef>
              <c:f>Graph!$G$2697:$G$2909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9E-445E-9E5A-5C9EB452EA5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Graph!$A$2696:$A$2910</c:f>
              <c:numCache>
                <c:formatCode>General</c:formatCode>
                <c:ptCount val="215"/>
                <c:pt idx="0">
                  <c:v>3094</c:v>
                </c:pt>
                <c:pt idx="1">
                  <c:v>3095</c:v>
                </c:pt>
                <c:pt idx="2">
                  <c:v>3096</c:v>
                </c:pt>
                <c:pt idx="3">
                  <c:v>3097</c:v>
                </c:pt>
                <c:pt idx="4">
                  <c:v>3098</c:v>
                </c:pt>
                <c:pt idx="5">
                  <c:v>3099</c:v>
                </c:pt>
                <c:pt idx="6">
                  <c:v>3100</c:v>
                </c:pt>
                <c:pt idx="7">
                  <c:v>3101</c:v>
                </c:pt>
                <c:pt idx="8">
                  <c:v>3102</c:v>
                </c:pt>
                <c:pt idx="9">
                  <c:v>3103</c:v>
                </c:pt>
                <c:pt idx="10">
                  <c:v>3104</c:v>
                </c:pt>
                <c:pt idx="11">
                  <c:v>3105</c:v>
                </c:pt>
                <c:pt idx="12">
                  <c:v>3106</c:v>
                </c:pt>
                <c:pt idx="13">
                  <c:v>3107</c:v>
                </c:pt>
                <c:pt idx="14">
                  <c:v>3108</c:v>
                </c:pt>
                <c:pt idx="15">
                  <c:v>3109</c:v>
                </c:pt>
                <c:pt idx="16">
                  <c:v>3110</c:v>
                </c:pt>
                <c:pt idx="17">
                  <c:v>3111</c:v>
                </c:pt>
                <c:pt idx="18">
                  <c:v>3112</c:v>
                </c:pt>
                <c:pt idx="19">
                  <c:v>3113</c:v>
                </c:pt>
                <c:pt idx="20">
                  <c:v>3114</c:v>
                </c:pt>
                <c:pt idx="21">
                  <c:v>3115</c:v>
                </c:pt>
                <c:pt idx="22">
                  <c:v>3116</c:v>
                </c:pt>
                <c:pt idx="23">
                  <c:v>3117</c:v>
                </c:pt>
                <c:pt idx="24">
                  <c:v>3118</c:v>
                </c:pt>
                <c:pt idx="25">
                  <c:v>3119</c:v>
                </c:pt>
                <c:pt idx="26">
                  <c:v>3120</c:v>
                </c:pt>
                <c:pt idx="27">
                  <c:v>3121</c:v>
                </c:pt>
                <c:pt idx="28">
                  <c:v>3122</c:v>
                </c:pt>
                <c:pt idx="29">
                  <c:v>3123</c:v>
                </c:pt>
                <c:pt idx="30">
                  <c:v>3124</c:v>
                </c:pt>
                <c:pt idx="31">
                  <c:v>3125</c:v>
                </c:pt>
                <c:pt idx="32">
                  <c:v>3126</c:v>
                </c:pt>
                <c:pt idx="33">
                  <c:v>3127</c:v>
                </c:pt>
                <c:pt idx="34">
                  <c:v>3128</c:v>
                </c:pt>
                <c:pt idx="35">
                  <c:v>3129</c:v>
                </c:pt>
                <c:pt idx="36">
                  <c:v>3130</c:v>
                </c:pt>
                <c:pt idx="37">
                  <c:v>3131</c:v>
                </c:pt>
                <c:pt idx="38">
                  <c:v>3132</c:v>
                </c:pt>
                <c:pt idx="39">
                  <c:v>3133</c:v>
                </c:pt>
                <c:pt idx="40">
                  <c:v>3134</c:v>
                </c:pt>
                <c:pt idx="41">
                  <c:v>3135</c:v>
                </c:pt>
                <c:pt idx="42">
                  <c:v>3136</c:v>
                </c:pt>
                <c:pt idx="43">
                  <c:v>3137</c:v>
                </c:pt>
                <c:pt idx="44">
                  <c:v>3138</c:v>
                </c:pt>
                <c:pt idx="45">
                  <c:v>3139</c:v>
                </c:pt>
                <c:pt idx="46">
                  <c:v>3140</c:v>
                </c:pt>
                <c:pt idx="47">
                  <c:v>3141</c:v>
                </c:pt>
                <c:pt idx="48">
                  <c:v>3142</c:v>
                </c:pt>
                <c:pt idx="49">
                  <c:v>3143</c:v>
                </c:pt>
                <c:pt idx="50">
                  <c:v>3144</c:v>
                </c:pt>
                <c:pt idx="51">
                  <c:v>3145</c:v>
                </c:pt>
                <c:pt idx="52">
                  <c:v>3146</c:v>
                </c:pt>
                <c:pt idx="53">
                  <c:v>3147</c:v>
                </c:pt>
                <c:pt idx="54">
                  <c:v>3148</c:v>
                </c:pt>
                <c:pt idx="55">
                  <c:v>3149</c:v>
                </c:pt>
                <c:pt idx="56">
                  <c:v>3150</c:v>
                </c:pt>
                <c:pt idx="57">
                  <c:v>3151</c:v>
                </c:pt>
                <c:pt idx="58">
                  <c:v>3152</c:v>
                </c:pt>
                <c:pt idx="59">
                  <c:v>3153</c:v>
                </c:pt>
                <c:pt idx="60">
                  <c:v>3154</c:v>
                </c:pt>
                <c:pt idx="61">
                  <c:v>3155</c:v>
                </c:pt>
                <c:pt idx="62">
                  <c:v>3156</c:v>
                </c:pt>
                <c:pt idx="63">
                  <c:v>3157</c:v>
                </c:pt>
                <c:pt idx="64">
                  <c:v>3158</c:v>
                </c:pt>
                <c:pt idx="65">
                  <c:v>3159</c:v>
                </c:pt>
                <c:pt idx="66">
                  <c:v>3160</c:v>
                </c:pt>
                <c:pt idx="67">
                  <c:v>3161</c:v>
                </c:pt>
                <c:pt idx="68">
                  <c:v>3162</c:v>
                </c:pt>
                <c:pt idx="69">
                  <c:v>3163</c:v>
                </c:pt>
                <c:pt idx="70">
                  <c:v>3164</c:v>
                </c:pt>
                <c:pt idx="71">
                  <c:v>3165</c:v>
                </c:pt>
                <c:pt idx="72">
                  <c:v>3166</c:v>
                </c:pt>
                <c:pt idx="73">
                  <c:v>3167</c:v>
                </c:pt>
                <c:pt idx="74">
                  <c:v>3168</c:v>
                </c:pt>
                <c:pt idx="75">
                  <c:v>3169</c:v>
                </c:pt>
                <c:pt idx="76">
                  <c:v>3170</c:v>
                </c:pt>
                <c:pt idx="77">
                  <c:v>3171</c:v>
                </c:pt>
                <c:pt idx="78">
                  <c:v>3172</c:v>
                </c:pt>
                <c:pt idx="79">
                  <c:v>3173</c:v>
                </c:pt>
                <c:pt idx="80">
                  <c:v>3174</c:v>
                </c:pt>
                <c:pt idx="81">
                  <c:v>3175</c:v>
                </c:pt>
                <c:pt idx="82">
                  <c:v>3176</c:v>
                </c:pt>
                <c:pt idx="83">
                  <c:v>3177</c:v>
                </c:pt>
                <c:pt idx="84">
                  <c:v>3178</c:v>
                </c:pt>
                <c:pt idx="85">
                  <c:v>3179</c:v>
                </c:pt>
                <c:pt idx="86">
                  <c:v>3180</c:v>
                </c:pt>
                <c:pt idx="87">
                  <c:v>3181</c:v>
                </c:pt>
                <c:pt idx="88">
                  <c:v>3182</c:v>
                </c:pt>
                <c:pt idx="89">
                  <c:v>3183</c:v>
                </c:pt>
                <c:pt idx="90">
                  <c:v>3184</c:v>
                </c:pt>
                <c:pt idx="91">
                  <c:v>3185</c:v>
                </c:pt>
                <c:pt idx="92">
                  <c:v>3186</c:v>
                </c:pt>
                <c:pt idx="93">
                  <c:v>3187</c:v>
                </c:pt>
                <c:pt idx="94">
                  <c:v>3188</c:v>
                </c:pt>
                <c:pt idx="95">
                  <c:v>3189</c:v>
                </c:pt>
                <c:pt idx="96">
                  <c:v>3190</c:v>
                </c:pt>
                <c:pt idx="97">
                  <c:v>3191</c:v>
                </c:pt>
                <c:pt idx="98">
                  <c:v>3192</c:v>
                </c:pt>
                <c:pt idx="99">
                  <c:v>3193</c:v>
                </c:pt>
                <c:pt idx="100">
                  <c:v>3194</c:v>
                </c:pt>
                <c:pt idx="101">
                  <c:v>3195</c:v>
                </c:pt>
                <c:pt idx="102">
                  <c:v>3196</c:v>
                </c:pt>
                <c:pt idx="103">
                  <c:v>3197</c:v>
                </c:pt>
                <c:pt idx="104">
                  <c:v>3198</c:v>
                </c:pt>
                <c:pt idx="105">
                  <c:v>3199</c:v>
                </c:pt>
                <c:pt idx="106">
                  <c:v>3200</c:v>
                </c:pt>
                <c:pt idx="107">
                  <c:v>3201</c:v>
                </c:pt>
                <c:pt idx="108">
                  <c:v>3202</c:v>
                </c:pt>
                <c:pt idx="109">
                  <c:v>3203</c:v>
                </c:pt>
                <c:pt idx="110">
                  <c:v>3204</c:v>
                </c:pt>
                <c:pt idx="111">
                  <c:v>3205</c:v>
                </c:pt>
                <c:pt idx="112">
                  <c:v>3206</c:v>
                </c:pt>
                <c:pt idx="113">
                  <c:v>3207</c:v>
                </c:pt>
                <c:pt idx="114">
                  <c:v>3208</c:v>
                </c:pt>
                <c:pt idx="115">
                  <c:v>3209</c:v>
                </c:pt>
                <c:pt idx="116">
                  <c:v>3210</c:v>
                </c:pt>
                <c:pt idx="117">
                  <c:v>3211</c:v>
                </c:pt>
                <c:pt idx="118">
                  <c:v>3212</c:v>
                </c:pt>
                <c:pt idx="119">
                  <c:v>3213</c:v>
                </c:pt>
                <c:pt idx="120">
                  <c:v>3214</c:v>
                </c:pt>
                <c:pt idx="121">
                  <c:v>3215</c:v>
                </c:pt>
                <c:pt idx="122">
                  <c:v>3216</c:v>
                </c:pt>
                <c:pt idx="123">
                  <c:v>3217</c:v>
                </c:pt>
                <c:pt idx="124">
                  <c:v>3218</c:v>
                </c:pt>
                <c:pt idx="125">
                  <c:v>3219</c:v>
                </c:pt>
                <c:pt idx="126">
                  <c:v>3220</c:v>
                </c:pt>
                <c:pt idx="127">
                  <c:v>3221</c:v>
                </c:pt>
                <c:pt idx="128">
                  <c:v>3222</c:v>
                </c:pt>
                <c:pt idx="129">
                  <c:v>3223</c:v>
                </c:pt>
                <c:pt idx="130">
                  <c:v>3224</c:v>
                </c:pt>
                <c:pt idx="131">
                  <c:v>3225</c:v>
                </c:pt>
                <c:pt idx="132">
                  <c:v>3226</c:v>
                </c:pt>
                <c:pt idx="133">
                  <c:v>3227</c:v>
                </c:pt>
                <c:pt idx="134">
                  <c:v>3228</c:v>
                </c:pt>
                <c:pt idx="135">
                  <c:v>3229</c:v>
                </c:pt>
                <c:pt idx="136">
                  <c:v>3230</c:v>
                </c:pt>
                <c:pt idx="137">
                  <c:v>3231</c:v>
                </c:pt>
                <c:pt idx="138">
                  <c:v>3232</c:v>
                </c:pt>
                <c:pt idx="139">
                  <c:v>3233</c:v>
                </c:pt>
                <c:pt idx="140">
                  <c:v>3234</c:v>
                </c:pt>
                <c:pt idx="141">
                  <c:v>3235</c:v>
                </c:pt>
                <c:pt idx="142">
                  <c:v>3236</c:v>
                </c:pt>
                <c:pt idx="143">
                  <c:v>3237</c:v>
                </c:pt>
                <c:pt idx="144">
                  <c:v>3238</c:v>
                </c:pt>
                <c:pt idx="145">
                  <c:v>3239</c:v>
                </c:pt>
                <c:pt idx="146">
                  <c:v>3240</c:v>
                </c:pt>
                <c:pt idx="147">
                  <c:v>3241</c:v>
                </c:pt>
                <c:pt idx="148">
                  <c:v>3242</c:v>
                </c:pt>
                <c:pt idx="149">
                  <c:v>3243</c:v>
                </c:pt>
                <c:pt idx="150">
                  <c:v>3244</c:v>
                </c:pt>
                <c:pt idx="151">
                  <c:v>3245</c:v>
                </c:pt>
                <c:pt idx="152">
                  <c:v>3246</c:v>
                </c:pt>
                <c:pt idx="153">
                  <c:v>3247</c:v>
                </c:pt>
                <c:pt idx="154">
                  <c:v>3248</c:v>
                </c:pt>
                <c:pt idx="155">
                  <c:v>3249</c:v>
                </c:pt>
                <c:pt idx="156">
                  <c:v>3250</c:v>
                </c:pt>
                <c:pt idx="157">
                  <c:v>3251</c:v>
                </c:pt>
                <c:pt idx="158">
                  <c:v>3252</c:v>
                </c:pt>
                <c:pt idx="159">
                  <c:v>3253</c:v>
                </c:pt>
                <c:pt idx="160">
                  <c:v>3254</c:v>
                </c:pt>
                <c:pt idx="161">
                  <c:v>3255</c:v>
                </c:pt>
                <c:pt idx="162">
                  <c:v>3256</c:v>
                </c:pt>
                <c:pt idx="163">
                  <c:v>3257</c:v>
                </c:pt>
                <c:pt idx="164">
                  <c:v>3258</c:v>
                </c:pt>
                <c:pt idx="165">
                  <c:v>3259</c:v>
                </c:pt>
                <c:pt idx="166">
                  <c:v>3260</c:v>
                </c:pt>
                <c:pt idx="167">
                  <c:v>3261</c:v>
                </c:pt>
                <c:pt idx="168">
                  <c:v>3262</c:v>
                </c:pt>
                <c:pt idx="169">
                  <c:v>3263</c:v>
                </c:pt>
                <c:pt idx="170">
                  <c:v>3264</c:v>
                </c:pt>
                <c:pt idx="171">
                  <c:v>3265</c:v>
                </c:pt>
                <c:pt idx="172">
                  <c:v>3266</c:v>
                </c:pt>
                <c:pt idx="173">
                  <c:v>3267</c:v>
                </c:pt>
                <c:pt idx="174">
                  <c:v>3268</c:v>
                </c:pt>
                <c:pt idx="175">
                  <c:v>3269</c:v>
                </c:pt>
                <c:pt idx="176">
                  <c:v>3270</c:v>
                </c:pt>
                <c:pt idx="177">
                  <c:v>3271</c:v>
                </c:pt>
                <c:pt idx="178">
                  <c:v>3272</c:v>
                </c:pt>
                <c:pt idx="179">
                  <c:v>3273</c:v>
                </c:pt>
                <c:pt idx="180">
                  <c:v>3274</c:v>
                </c:pt>
                <c:pt idx="181">
                  <c:v>3275</c:v>
                </c:pt>
                <c:pt idx="182">
                  <c:v>3276</c:v>
                </c:pt>
                <c:pt idx="183">
                  <c:v>3277</c:v>
                </c:pt>
                <c:pt idx="184">
                  <c:v>3278</c:v>
                </c:pt>
                <c:pt idx="185">
                  <c:v>3279</c:v>
                </c:pt>
                <c:pt idx="186">
                  <c:v>3280</c:v>
                </c:pt>
                <c:pt idx="187">
                  <c:v>3281</c:v>
                </c:pt>
                <c:pt idx="188">
                  <c:v>3282</c:v>
                </c:pt>
                <c:pt idx="189">
                  <c:v>3283</c:v>
                </c:pt>
                <c:pt idx="190">
                  <c:v>3284</c:v>
                </c:pt>
                <c:pt idx="191">
                  <c:v>3285</c:v>
                </c:pt>
                <c:pt idx="192">
                  <c:v>3286</c:v>
                </c:pt>
                <c:pt idx="193">
                  <c:v>3287</c:v>
                </c:pt>
                <c:pt idx="194">
                  <c:v>3288</c:v>
                </c:pt>
                <c:pt idx="195">
                  <c:v>3289</c:v>
                </c:pt>
                <c:pt idx="196">
                  <c:v>3290</c:v>
                </c:pt>
                <c:pt idx="197">
                  <c:v>3291</c:v>
                </c:pt>
                <c:pt idx="198">
                  <c:v>3292</c:v>
                </c:pt>
                <c:pt idx="199">
                  <c:v>3293</c:v>
                </c:pt>
                <c:pt idx="200">
                  <c:v>3294</c:v>
                </c:pt>
                <c:pt idx="201">
                  <c:v>3295</c:v>
                </c:pt>
                <c:pt idx="202">
                  <c:v>3296</c:v>
                </c:pt>
                <c:pt idx="203">
                  <c:v>3297</c:v>
                </c:pt>
                <c:pt idx="204">
                  <c:v>3298</c:v>
                </c:pt>
                <c:pt idx="205">
                  <c:v>3299</c:v>
                </c:pt>
                <c:pt idx="206">
                  <c:v>3300</c:v>
                </c:pt>
                <c:pt idx="207">
                  <c:v>3301</c:v>
                </c:pt>
                <c:pt idx="208">
                  <c:v>3302</c:v>
                </c:pt>
                <c:pt idx="209">
                  <c:v>3303</c:v>
                </c:pt>
                <c:pt idx="210">
                  <c:v>3304</c:v>
                </c:pt>
                <c:pt idx="211">
                  <c:v>3305</c:v>
                </c:pt>
                <c:pt idx="212">
                  <c:v>3306</c:v>
                </c:pt>
                <c:pt idx="213">
                  <c:v>3307</c:v>
                </c:pt>
                <c:pt idx="214">
                  <c:v>3308</c:v>
                </c:pt>
              </c:numCache>
            </c:numRef>
          </c:xVal>
          <c:yVal>
            <c:numRef>
              <c:f>Graph!$H$2697:$H$2909</c:f>
              <c:numCache>
                <c:formatCode>General</c:formatCode>
                <c:ptCount val="2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9E-445E-9E5A-5C9EB452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851055"/>
        <c:axId val="1883852975"/>
      </c:scatterChart>
      <c:valAx>
        <c:axId val="1883851055"/>
        <c:scaling>
          <c:orientation val="minMax"/>
          <c:max val="3308"/>
          <c:min val="3094"/>
        </c:scaling>
        <c:delete val="0"/>
        <c:axPos val="b"/>
        <c:numFmt formatCode="General" sourceLinked="1"/>
        <c:majorTickMark val="out"/>
        <c:minorTickMark val="none"/>
        <c:tickLblPos val="nextTo"/>
        <c:crossAx val="1883852975"/>
        <c:crosses val="autoZero"/>
        <c:crossBetween val="midCat"/>
      </c:valAx>
      <c:valAx>
        <c:axId val="1883852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3851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Graph!$A$2913:$A$3100</c:f>
              <c:numCache>
                <c:formatCode>General</c:formatCode>
                <c:ptCount val="188"/>
                <c:pt idx="0">
                  <c:v>3341</c:v>
                </c:pt>
                <c:pt idx="1">
                  <c:v>3342</c:v>
                </c:pt>
                <c:pt idx="2">
                  <c:v>3343</c:v>
                </c:pt>
                <c:pt idx="3">
                  <c:v>3344</c:v>
                </c:pt>
                <c:pt idx="4">
                  <c:v>3345</c:v>
                </c:pt>
                <c:pt idx="5">
                  <c:v>3346</c:v>
                </c:pt>
                <c:pt idx="6">
                  <c:v>3347</c:v>
                </c:pt>
                <c:pt idx="7">
                  <c:v>3348</c:v>
                </c:pt>
                <c:pt idx="8">
                  <c:v>3349</c:v>
                </c:pt>
                <c:pt idx="9">
                  <c:v>3350</c:v>
                </c:pt>
                <c:pt idx="10">
                  <c:v>3351</c:v>
                </c:pt>
                <c:pt idx="11">
                  <c:v>3352</c:v>
                </c:pt>
                <c:pt idx="12">
                  <c:v>3353</c:v>
                </c:pt>
                <c:pt idx="13">
                  <c:v>3354</c:v>
                </c:pt>
                <c:pt idx="14">
                  <c:v>3355</c:v>
                </c:pt>
                <c:pt idx="15">
                  <c:v>3356</c:v>
                </c:pt>
                <c:pt idx="16">
                  <c:v>3357</c:v>
                </c:pt>
                <c:pt idx="17">
                  <c:v>3358</c:v>
                </c:pt>
                <c:pt idx="18">
                  <c:v>3359</c:v>
                </c:pt>
                <c:pt idx="19">
                  <c:v>3360</c:v>
                </c:pt>
                <c:pt idx="20">
                  <c:v>3361</c:v>
                </c:pt>
                <c:pt idx="21">
                  <c:v>3362</c:v>
                </c:pt>
                <c:pt idx="22">
                  <c:v>3363</c:v>
                </c:pt>
                <c:pt idx="23">
                  <c:v>3364</c:v>
                </c:pt>
                <c:pt idx="24">
                  <c:v>3365</c:v>
                </c:pt>
                <c:pt idx="25">
                  <c:v>3366</c:v>
                </c:pt>
                <c:pt idx="26">
                  <c:v>3367</c:v>
                </c:pt>
                <c:pt idx="27">
                  <c:v>3368</c:v>
                </c:pt>
                <c:pt idx="28">
                  <c:v>3369</c:v>
                </c:pt>
                <c:pt idx="29">
                  <c:v>3370</c:v>
                </c:pt>
                <c:pt idx="30">
                  <c:v>3371</c:v>
                </c:pt>
                <c:pt idx="31">
                  <c:v>3372</c:v>
                </c:pt>
                <c:pt idx="32">
                  <c:v>3373</c:v>
                </c:pt>
                <c:pt idx="33">
                  <c:v>3374</c:v>
                </c:pt>
                <c:pt idx="34">
                  <c:v>3375</c:v>
                </c:pt>
                <c:pt idx="35">
                  <c:v>3376</c:v>
                </c:pt>
                <c:pt idx="36">
                  <c:v>3377</c:v>
                </c:pt>
                <c:pt idx="37">
                  <c:v>3378</c:v>
                </c:pt>
                <c:pt idx="38">
                  <c:v>3379</c:v>
                </c:pt>
                <c:pt idx="39">
                  <c:v>3380</c:v>
                </c:pt>
                <c:pt idx="40">
                  <c:v>3381</c:v>
                </c:pt>
                <c:pt idx="41">
                  <c:v>3382</c:v>
                </c:pt>
                <c:pt idx="42">
                  <c:v>3383</c:v>
                </c:pt>
                <c:pt idx="43">
                  <c:v>3384</c:v>
                </c:pt>
                <c:pt idx="44">
                  <c:v>3385</c:v>
                </c:pt>
                <c:pt idx="45">
                  <c:v>3386</c:v>
                </c:pt>
                <c:pt idx="46">
                  <c:v>3387</c:v>
                </c:pt>
                <c:pt idx="47">
                  <c:v>3388</c:v>
                </c:pt>
                <c:pt idx="48">
                  <c:v>3389</c:v>
                </c:pt>
                <c:pt idx="49">
                  <c:v>3390</c:v>
                </c:pt>
                <c:pt idx="50">
                  <c:v>3391</c:v>
                </c:pt>
                <c:pt idx="51">
                  <c:v>3392</c:v>
                </c:pt>
                <c:pt idx="52">
                  <c:v>3393</c:v>
                </c:pt>
                <c:pt idx="53">
                  <c:v>3394</c:v>
                </c:pt>
                <c:pt idx="54">
                  <c:v>3395</c:v>
                </c:pt>
                <c:pt idx="55">
                  <c:v>3396</c:v>
                </c:pt>
                <c:pt idx="56">
                  <c:v>3397</c:v>
                </c:pt>
                <c:pt idx="57">
                  <c:v>3398</c:v>
                </c:pt>
                <c:pt idx="58">
                  <c:v>3399</c:v>
                </c:pt>
                <c:pt idx="59">
                  <c:v>3400</c:v>
                </c:pt>
                <c:pt idx="60">
                  <c:v>3401</c:v>
                </c:pt>
                <c:pt idx="61">
                  <c:v>3402</c:v>
                </c:pt>
                <c:pt idx="62">
                  <c:v>3403</c:v>
                </c:pt>
                <c:pt idx="63">
                  <c:v>3404</c:v>
                </c:pt>
                <c:pt idx="64">
                  <c:v>3405</c:v>
                </c:pt>
                <c:pt idx="65">
                  <c:v>3406</c:v>
                </c:pt>
                <c:pt idx="66">
                  <c:v>3407</c:v>
                </c:pt>
                <c:pt idx="67">
                  <c:v>3408</c:v>
                </c:pt>
                <c:pt idx="68">
                  <c:v>3409</c:v>
                </c:pt>
                <c:pt idx="69">
                  <c:v>3410</c:v>
                </c:pt>
                <c:pt idx="70">
                  <c:v>3411</c:v>
                </c:pt>
                <c:pt idx="71">
                  <c:v>3412</c:v>
                </c:pt>
                <c:pt idx="72">
                  <c:v>3413</c:v>
                </c:pt>
                <c:pt idx="73">
                  <c:v>3414</c:v>
                </c:pt>
                <c:pt idx="74">
                  <c:v>3415</c:v>
                </c:pt>
                <c:pt idx="75">
                  <c:v>3416</c:v>
                </c:pt>
                <c:pt idx="76">
                  <c:v>3417</c:v>
                </c:pt>
                <c:pt idx="77">
                  <c:v>3418</c:v>
                </c:pt>
                <c:pt idx="78">
                  <c:v>3419</c:v>
                </c:pt>
                <c:pt idx="79">
                  <c:v>3420</c:v>
                </c:pt>
                <c:pt idx="80">
                  <c:v>3421</c:v>
                </c:pt>
                <c:pt idx="81">
                  <c:v>3422</c:v>
                </c:pt>
                <c:pt idx="82">
                  <c:v>3423</c:v>
                </c:pt>
                <c:pt idx="83">
                  <c:v>3424</c:v>
                </c:pt>
                <c:pt idx="84">
                  <c:v>3425</c:v>
                </c:pt>
                <c:pt idx="85">
                  <c:v>3426</c:v>
                </c:pt>
                <c:pt idx="86">
                  <c:v>3427</c:v>
                </c:pt>
                <c:pt idx="87">
                  <c:v>3428</c:v>
                </c:pt>
                <c:pt idx="88">
                  <c:v>3429</c:v>
                </c:pt>
                <c:pt idx="89">
                  <c:v>3430</c:v>
                </c:pt>
                <c:pt idx="90">
                  <c:v>3431</c:v>
                </c:pt>
                <c:pt idx="91">
                  <c:v>3432</c:v>
                </c:pt>
                <c:pt idx="92">
                  <c:v>3433</c:v>
                </c:pt>
                <c:pt idx="93">
                  <c:v>3434</c:v>
                </c:pt>
                <c:pt idx="94">
                  <c:v>3435</c:v>
                </c:pt>
                <c:pt idx="95">
                  <c:v>3436</c:v>
                </c:pt>
                <c:pt idx="96">
                  <c:v>3437</c:v>
                </c:pt>
                <c:pt idx="97">
                  <c:v>3438</c:v>
                </c:pt>
                <c:pt idx="98">
                  <c:v>3439</c:v>
                </c:pt>
                <c:pt idx="99">
                  <c:v>3440</c:v>
                </c:pt>
                <c:pt idx="100">
                  <c:v>3441</c:v>
                </c:pt>
                <c:pt idx="101">
                  <c:v>3442</c:v>
                </c:pt>
                <c:pt idx="102">
                  <c:v>3443</c:v>
                </c:pt>
                <c:pt idx="103">
                  <c:v>3444</c:v>
                </c:pt>
                <c:pt idx="104">
                  <c:v>3445</c:v>
                </c:pt>
                <c:pt idx="105">
                  <c:v>3446</c:v>
                </c:pt>
                <c:pt idx="106">
                  <c:v>3447</c:v>
                </c:pt>
                <c:pt idx="107">
                  <c:v>3448</c:v>
                </c:pt>
                <c:pt idx="108">
                  <c:v>3449</c:v>
                </c:pt>
                <c:pt idx="109">
                  <c:v>3450</c:v>
                </c:pt>
                <c:pt idx="110">
                  <c:v>3451</c:v>
                </c:pt>
                <c:pt idx="111">
                  <c:v>3452</c:v>
                </c:pt>
                <c:pt idx="112">
                  <c:v>3453</c:v>
                </c:pt>
                <c:pt idx="113">
                  <c:v>3454</c:v>
                </c:pt>
                <c:pt idx="114">
                  <c:v>3455</c:v>
                </c:pt>
                <c:pt idx="115">
                  <c:v>3456</c:v>
                </c:pt>
                <c:pt idx="116">
                  <c:v>3457</c:v>
                </c:pt>
                <c:pt idx="117">
                  <c:v>3458</c:v>
                </c:pt>
                <c:pt idx="118">
                  <c:v>3459</c:v>
                </c:pt>
                <c:pt idx="119">
                  <c:v>3460</c:v>
                </c:pt>
                <c:pt idx="120">
                  <c:v>3461</c:v>
                </c:pt>
                <c:pt idx="121">
                  <c:v>3462</c:v>
                </c:pt>
                <c:pt idx="122">
                  <c:v>3463</c:v>
                </c:pt>
                <c:pt idx="123">
                  <c:v>3464</c:v>
                </c:pt>
                <c:pt idx="124">
                  <c:v>3465</c:v>
                </c:pt>
                <c:pt idx="125">
                  <c:v>3466</c:v>
                </c:pt>
                <c:pt idx="126">
                  <c:v>3467</c:v>
                </c:pt>
                <c:pt idx="127">
                  <c:v>3468</c:v>
                </c:pt>
                <c:pt idx="128">
                  <c:v>3469</c:v>
                </c:pt>
                <c:pt idx="129">
                  <c:v>3470</c:v>
                </c:pt>
                <c:pt idx="130">
                  <c:v>3471</c:v>
                </c:pt>
                <c:pt idx="131">
                  <c:v>3472</c:v>
                </c:pt>
                <c:pt idx="132">
                  <c:v>3473</c:v>
                </c:pt>
                <c:pt idx="133">
                  <c:v>3474</c:v>
                </c:pt>
                <c:pt idx="134">
                  <c:v>3475</c:v>
                </c:pt>
                <c:pt idx="135">
                  <c:v>3476</c:v>
                </c:pt>
                <c:pt idx="136">
                  <c:v>3477</c:v>
                </c:pt>
                <c:pt idx="137">
                  <c:v>3478</c:v>
                </c:pt>
                <c:pt idx="138">
                  <c:v>3479</c:v>
                </c:pt>
                <c:pt idx="139">
                  <c:v>3480</c:v>
                </c:pt>
                <c:pt idx="140">
                  <c:v>3481</c:v>
                </c:pt>
                <c:pt idx="141">
                  <c:v>3482</c:v>
                </c:pt>
                <c:pt idx="142">
                  <c:v>3483</c:v>
                </c:pt>
                <c:pt idx="143">
                  <c:v>3484</c:v>
                </c:pt>
                <c:pt idx="144">
                  <c:v>3485</c:v>
                </c:pt>
                <c:pt idx="145">
                  <c:v>3486</c:v>
                </c:pt>
                <c:pt idx="146">
                  <c:v>3487</c:v>
                </c:pt>
                <c:pt idx="147">
                  <c:v>3488</c:v>
                </c:pt>
                <c:pt idx="148">
                  <c:v>3489</c:v>
                </c:pt>
                <c:pt idx="149">
                  <c:v>3490</c:v>
                </c:pt>
                <c:pt idx="150">
                  <c:v>3491</c:v>
                </c:pt>
                <c:pt idx="151">
                  <c:v>3492</c:v>
                </c:pt>
                <c:pt idx="152">
                  <c:v>3493</c:v>
                </c:pt>
                <c:pt idx="153">
                  <c:v>3494</c:v>
                </c:pt>
                <c:pt idx="154">
                  <c:v>3495</c:v>
                </c:pt>
                <c:pt idx="155">
                  <c:v>3496</c:v>
                </c:pt>
                <c:pt idx="156">
                  <c:v>3497</c:v>
                </c:pt>
                <c:pt idx="157">
                  <c:v>3498</c:v>
                </c:pt>
                <c:pt idx="158">
                  <c:v>3499</c:v>
                </c:pt>
                <c:pt idx="159">
                  <c:v>3500</c:v>
                </c:pt>
                <c:pt idx="160">
                  <c:v>3501</c:v>
                </c:pt>
                <c:pt idx="161">
                  <c:v>3502</c:v>
                </c:pt>
                <c:pt idx="162">
                  <c:v>3503</c:v>
                </c:pt>
                <c:pt idx="163">
                  <c:v>3504</c:v>
                </c:pt>
                <c:pt idx="164">
                  <c:v>3505</c:v>
                </c:pt>
                <c:pt idx="165">
                  <c:v>3506</c:v>
                </c:pt>
                <c:pt idx="166">
                  <c:v>3507</c:v>
                </c:pt>
                <c:pt idx="167">
                  <c:v>3508</c:v>
                </c:pt>
                <c:pt idx="168">
                  <c:v>3509</c:v>
                </c:pt>
                <c:pt idx="169">
                  <c:v>3510</c:v>
                </c:pt>
                <c:pt idx="170">
                  <c:v>3511</c:v>
                </c:pt>
                <c:pt idx="171">
                  <c:v>3512</c:v>
                </c:pt>
                <c:pt idx="172">
                  <c:v>3513</c:v>
                </c:pt>
                <c:pt idx="173">
                  <c:v>3514</c:v>
                </c:pt>
                <c:pt idx="174">
                  <c:v>3515</c:v>
                </c:pt>
                <c:pt idx="175">
                  <c:v>3516</c:v>
                </c:pt>
                <c:pt idx="176">
                  <c:v>3517</c:v>
                </c:pt>
                <c:pt idx="177">
                  <c:v>3518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3522</c:v>
                </c:pt>
                <c:pt idx="182">
                  <c:v>3523</c:v>
                </c:pt>
                <c:pt idx="183">
                  <c:v>3524</c:v>
                </c:pt>
                <c:pt idx="184">
                  <c:v>3525</c:v>
                </c:pt>
                <c:pt idx="185">
                  <c:v>3526</c:v>
                </c:pt>
                <c:pt idx="186">
                  <c:v>3527</c:v>
                </c:pt>
                <c:pt idx="187">
                  <c:v>3528</c:v>
                </c:pt>
              </c:numCache>
            </c:numRef>
          </c:xVal>
          <c:yVal>
            <c:numRef>
              <c:f>Graph!$D$2914:$D$3099</c:f>
              <c:numCache>
                <c:formatCode>General</c:formatCode>
                <c:ptCount val="186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B-49EF-A80B-4C238511FA7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Graph!$A$2913:$A$3100</c:f>
              <c:numCache>
                <c:formatCode>General</c:formatCode>
                <c:ptCount val="188"/>
                <c:pt idx="0">
                  <c:v>3341</c:v>
                </c:pt>
                <c:pt idx="1">
                  <c:v>3342</c:v>
                </c:pt>
                <c:pt idx="2">
                  <c:v>3343</c:v>
                </c:pt>
                <c:pt idx="3">
                  <c:v>3344</c:v>
                </c:pt>
                <c:pt idx="4">
                  <c:v>3345</c:v>
                </c:pt>
                <c:pt idx="5">
                  <c:v>3346</c:v>
                </c:pt>
                <c:pt idx="6">
                  <c:v>3347</c:v>
                </c:pt>
                <c:pt idx="7">
                  <c:v>3348</c:v>
                </c:pt>
                <c:pt idx="8">
                  <c:v>3349</c:v>
                </c:pt>
                <c:pt idx="9">
                  <c:v>3350</c:v>
                </c:pt>
                <c:pt idx="10">
                  <c:v>3351</c:v>
                </c:pt>
                <c:pt idx="11">
                  <c:v>3352</c:v>
                </c:pt>
                <c:pt idx="12">
                  <c:v>3353</c:v>
                </c:pt>
                <c:pt idx="13">
                  <c:v>3354</c:v>
                </c:pt>
                <c:pt idx="14">
                  <c:v>3355</c:v>
                </c:pt>
                <c:pt idx="15">
                  <c:v>3356</c:v>
                </c:pt>
                <c:pt idx="16">
                  <c:v>3357</c:v>
                </c:pt>
                <c:pt idx="17">
                  <c:v>3358</c:v>
                </c:pt>
                <c:pt idx="18">
                  <c:v>3359</c:v>
                </c:pt>
                <c:pt idx="19">
                  <c:v>3360</c:v>
                </c:pt>
                <c:pt idx="20">
                  <c:v>3361</c:v>
                </c:pt>
                <c:pt idx="21">
                  <c:v>3362</c:v>
                </c:pt>
                <c:pt idx="22">
                  <c:v>3363</c:v>
                </c:pt>
                <c:pt idx="23">
                  <c:v>3364</c:v>
                </c:pt>
                <c:pt idx="24">
                  <c:v>3365</c:v>
                </c:pt>
                <c:pt idx="25">
                  <c:v>3366</c:v>
                </c:pt>
                <c:pt idx="26">
                  <c:v>3367</c:v>
                </c:pt>
                <c:pt idx="27">
                  <c:v>3368</c:v>
                </c:pt>
                <c:pt idx="28">
                  <c:v>3369</c:v>
                </c:pt>
                <c:pt idx="29">
                  <c:v>3370</c:v>
                </c:pt>
                <c:pt idx="30">
                  <c:v>3371</c:v>
                </c:pt>
                <c:pt idx="31">
                  <c:v>3372</c:v>
                </c:pt>
                <c:pt idx="32">
                  <c:v>3373</c:v>
                </c:pt>
                <c:pt idx="33">
                  <c:v>3374</c:v>
                </c:pt>
                <c:pt idx="34">
                  <c:v>3375</c:v>
                </c:pt>
                <c:pt idx="35">
                  <c:v>3376</c:v>
                </c:pt>
                <c:pt idx="36">
                  <c:v>3377</c:v>
                </c:pt>
                <c:pt idx="37">
                  <c:v>3378</c:v>
                </c:pt>
                <c:pt idx="38">
                  <c:v>3379</c:v>
                </c:pt>
                <c:pt idx="39">
                  <c:v>3380</c:v>
                </c:pt>
                <c:pt idx="40">
                  <c:v>3381</c:v>
                </c:pt>
                <c:pt idx="41">
                  <c:v>3382</c:v>
                </c:pt>
                <c:pt idx="42">
                  <c:v>3383</c:v>
                </c:pt>
                <c:pt idx="43">
                  <c:v>3384</c:v>
                </c:pt>
                <c:pt idx="44">
                  <c:v>3385</c:v>
                </c:pt>
                <c:pt idx="45">
                  <c:v>3386</c:v>
                </c:pt>
                <c:pt idx="46">
                  <c:v>3387</c:v>
                </c:pt>
                <c:pt idx="47">
                  <c:v>3388</c:v>
                </c:pt>
                <c:pt idx="48">
                  <c:v>3389</c:v>
                </c:pt>
                <c:pt idx="49">
                  <c:v>3390</c:v>
                </c:pt>
                <c:pt idx="50">
                  <c:v>3391</c:v>
                </c:pt>
                <c:pt idx="51">
                  <c:v>3392</c:v>
                </c:pt>
                <c:pt idx="52">
                  <c:v>3393</c:v>
                </c:pt>
                <c:pt idx="53">
                  <c:v>3394</c:v>
                </c:pt>
                <c:pt idx="54">
                  <c:v>3395</c:v>
                </c:pt>
                <c:pt idx="55">
                  <c:v>3396</c:v>
                </c:pt>
                <c:pt idx="56">
                  <c:v>3397</c:v>
                </c:pt>
                <c:pt idx="57">
                  <c:v>3398</c:v>
                </c:pt>
                <c:pt idx="58">
                  <c:v>3399</c:v>
                </c:pt>
                <c:pt idx="59">
                  <c:v>3400</c:v>
                </c:pt>
                <c:pt idx="60">
                  <c:v>3401</c:v>
                </c:pt>
                <c:pt idx="61">
                  <c:v>3402</c:v>
                </c:pt>
                <c:pt idx="62">
                  <c:v>3403</c:v>
                </c:pt>
                <c:pt idx="63">
                  <c:v>3404</c:v>
                </c:pt>
                <c:pt idx="64">
                  <c:v>3405</c:v>
                </c:pt>
                <c:pt idx="65">
                  <c:v>3406</c:v>
                </c:pt>
                <c:pt idx="66">
                  <c:v>3407</c:v>
                </c:pt>
                <c:pt idx="67">
                  <c:v>3408</c:v>
                </c:pt>
                <c:pt idx="68">
                  <c:v>3409</c:v>
                </c:pt>
                <c:pt idx="69">
                  <c:v>3410</c:v>
                </c:pt>
                <c:pt idx="70">
                  <c:v>3411</c:v>
                </c:pt>
                <c:pt idx="71">
                  <c:v>3412</c:v>
                </c:pt>
                <c:pt idx="72">
                  <c:v>3413</c:v>
                </c:pt>
                <c:pt idx="73">
                  <c:v>3414</c:v>
                </c:pt>
                <c:pt idx="74">
                  <c:v>3415</c:v>
                </c:pt>
                <c:pt idx="75">
                  <c:v>3416</c:v>
                </c:pt>
                <c:pt idx="76">
                  <c:v>3417</c:v>
                </c:pt>
                <c:pt idx="77">
                  <c:v>3418</c:v>
                </c:pt>
                <c:pt idx="78">
                  <c:v>3419</c:v>
                </c:pt>
                <c:pt idx="79">
                  <c:v>3420</c:v>
                </c:pt>
                <c:pt idx="80">
                  <c:v>3421</c:v>
                </c:pt>
                <c:pt idx="81">
                  <c:v>3422</c:v>
                </c:pt>
                <c:pt idx="82">
                  <c:v>3423</c:v>
                </c:pt>
                <c:pt idx="83">
                  <c:v>3424</c:v>
                </c:pt>
                <c:pt idx="84">
                  <c:v>3425</c:v>
                </c:pt>
                <c:pt idx="85">
                  <c:v>3426</c:v>
                </c:pt>
                <c:pt idx="86">
                  <c:v>3427</c:v>
                </c:pt>
                <c:pt idx="87">
                  <c:v>3428</c:v>
                </c:pt>
                <c:pt idx="88">
                  <c:v>3429</c:v>
                </c:pt>
                <c:pt idx="89">
                  <c:v>3430</c:v>
                </c:pt>
                <c:pt idx="90">
                  <c:v>3431</c:v>
                </c:pt>
                <c:pt idx="91">
                  <c:v>3432</c:v>
                </c:pt>
                <c:pt idx="92">
                  <c:v>3433</c:v>
                </c:pt>
                <c:pt idx="93">
                  <c:v>3434</c:v>
                </c:pt>
                <c:pt idx="94">
                  <c:v>3435</c:v>
                </c:pt>
                <c:pt idx="95">
                  <c:v>3436</c:v>
                </c:pt>
                <c:pt idx="96">
                  <c:v>3437</c:v>
                </c:pt>
                <c:pt idx="97">
                  <c:v>3438</c:v>
                </c:pt>
                <c:pt idx="98">
                  <c:v>3439</c:v>
                </c:pt>
                <c:pt idx="99">
                  <c:v>3440</c:v>
                </c:pt>
                <c:pt idx="100">
                  <c:v>3441</c:v>
                </c:pt>
                <c:pt idx="101">
                  <c:v>3442</c:v>
                </c:pt>
                <c:pt idx="102">
                  <c:v>3443</c:v>
                </c:pt>
                <c:pt idx="103">
                  <c:v>3444</c:v>
                </c:pt>
                <c:pt idx="104">
                  <c:v>3445</c:v>
                </c:pt>
                <c:pt idx="105">
                  <c:v>3446</c:v>
                </c:pt>
                <c:pt idx="106">
                  <c:v>3447</c:v>
                </c:pt>
                <c:pt idx="107">
                  <c:v>3448</c:v>
                </c:pt>
                <c:pt idx="108">
                  <c:v>3449</c:v>
                </c:pt>
                <c:pt idx="109">
                  <c:v>3450</c:v>
                </c:pt>
                <c:pt idx="110">
                  <c:v>3451</c:v>
                </c:pt>
                <c:pt idx="111">
                  <c:v>3452</c:v>
                </c:pt>
                <c:pt idx="112">
                  <c:v>3453</c:v>
                </c:pt>
                <c:pt idx="113">
                  <c:v>3454</c:v>
                </c:pt>
                <c:pt idx="114">
                  <c:v>3455</c:v>
                </c:pt>
                <c:pt idx="115">
                  <c:v>3456</c:v>
                </c:pt>
                <c:pt idx="116">
                  <c:v>3457</c:v>
                </c:pt>
                <c:pt idx="117">
                  <c:v>3458</c:v>
                </c:pt>
                <c:pt idx="118">
                  <c:v>3459</c:v>
                </c:pt>
                <c:pt idx="119">
                  <c:v>3460</c:v>
                </c:pt>
                <c:pt idx="120">
                  <c:v>3461</c:v>
                </c:pt>
                <c:pt idx="121">
                  <c:v>3462</c:v>
                </c:pt>
                <c:pt idx="122">
                  <c:v>3463</c:v>
                </c:pt>
                <c:pt idx="123">
                  <c:v>3464</c:v>
                </c:pt>
                <c:pt idx="124">
                  <c:v>3465</c:v>
                </c:pt>
                <c:pt idx="125">
                  <c:v>3466</c:v>
                </c:pt>
                <c:pt idx="126">
                  <c:v>3467</c:v>
                </c:pt>
                <c:pt idx="127">
                  <c:v>3468</c:v>
                </c:pt>
                <c:pt idx="128">
                  <c:v>3469</c:v>
                </c:pt>
                <c:pt idx="129">
                  <c:v>3470</c:v>
                </c:pt>
                <c:pt idx="130">
                  <c:v>3471</c:v>
                </c:pt>
                <c:pt idx="131">
                  <c:v>3472</c:v>
                </c:pt>
                <c:pt idx="132">
                  <c:v>3473</c:v>
                </c:pt>
                <c:pt idx="133">
                  <c:v>3474</c:v>
                </c:pt>
                <c:pt idx="134">
                  <c:v>3475</c:v>
                </c:pt>
                <c:pt idx="135">
                  <c:v>3476</c:v>
                </c:pt>
                <c:pt idx="136">
                  <c:v>3477</c:v>
                </c:pt>
                <c:pt idx="137">
                  <c:v>3478</c:v>
                </c:pt>
                <c:pt idx="138">
                  <c:v>3479</c:v>
                </c:pt>
                <c:pt idx="139">
                  <c:v>3480</c:v>
                </c:pt>
                <c:pt idx="140">
                  <c:v>3481</c:v>
                </c:pt>
                <c:pt idx="141">
                  <c:v>3482</c:v>
                </c:pt>
                <c:pt idx="142">
                  <c:v>3483</c:v>
                </c:pt>
                <c:pt idx="143">
                  <c:v>3484</c:v>
                </c:pt>
                <c:pt idx="144">
                  <c:v>3485</c:v>
                </c:pt>
                <c:pt idx="145">
                  <c:v>3486</c:v>
                </c:pt>
                <c:pt idx="146">
                  <c:v>3487</c:v>
                </c:pt>
                <c:pt idx="147">
                  <c:v>3488</c:v>
                </c:pt>
                <c:pt idx="148">
                  <c:v>3489</c:v>
                </c:pt>
                <c:pt idx="149">
                  <c:v>3490</c:v>
                </c:pt>
                <c:pt idx="150">
                  <c:v>3491</c:v>
                </c:pt>
                <c:pt idx="151">
                  <c:v>3492</c:v>
                </c:pt>
                <c:pt idx="152">
                  <c:v>3493</c:v>
                </c:pt>
                <c:pt idx="153">
                  <c:v>3494</c:v>
                </c:pt>
                <c:pt idx="154">
                  <c:v>3495</c:v>
                </c:pt>
                <c:pt idx="155">
                  <c:v>3496</c:v>
                </c:pt>
                <c:pt idx="156">
                  <c:v>3497</c:v>
                </c:pt>
                <c:pt idx="157">
                  <c:v>3498</c:v>
                </c:pt>
                <c:pt idx="158">
                  <c:v>3499</c:v>
                </c:pt>
                <c:pt idx="159">
                  <c:v>3500</c:v>
                </c:pt>
                <c:pt idx="160">
                  <c:v>3501</c:v>
                </c:pt>
                <c:pt idx="161">
                  <c:v>3502</c:v>
                </c:pt>
                <c:pt idx="162">
                  <c:v>3503</c:v>
                </c:pt>
                <c:pt idx="163">
                  <c:v>3504</c:v>
                </c:pt>
                <c:pt idx="164">
                  <c:v>3505</c:v>
                </c:pt>
                <c:pt idx="165">
                  <c:v>3506</c:v>
                </c:pt>
                <c:pt idx="166">
                  <c:v>3507</c:v>
                </c:pt>
                <c:pt idx="167">
                  <c:v>3508</c:v>
                </c:pt>
                <c:pt idx="168">
                  <c:v>3509</c:v>
                </c:pt>
                <c:pt idx="169">
                  <c:v>3510</c:v>
                </c:pt>
                <c:pt idx="170">
                  <c:v>3511</c:v>
                </c:pt>
                <c:pt idx="171">
                  <c:v>3512</c:v>
                </c:pt>
                <c:pt idx="172">
                  <c:v>3513</c:v>
                </c:pt>
                <c:pt idx="173">
                  <c:v>3514</c:v>
                </c:pt>
                <c:pt idx="174">
                  <c:v>3515</c:v>
                </c:pt>
                <c:pt idx="175">
                  <c:v>3516</c:v>
                </c:pt>
                <c:pt idx="176">
                  <c:v>3517</c:v>
                </c:pt>
                <c:pt idx="177">
                  <c:v>3518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3522</c:v>
                </c:pt>
                <c:pt idx="182">
                  <c:v>3523</c:v>
                </c:pt>
                <c:pt idx="183">
                  <c:v>3524</c:v>
                </c:pt>
                <c:pt idx="184">
                  <c:v>3525</c:v>
                </c:pt>
                <c:pt idx="185">
                  <c:v>3526</c:v>
                </c:pt>
                <c:pt idx="186">
                  <c:v>3527</c:v>
                </c:pt>
                <c:pt idx="187">
                  <c:v>3528</c:v>
                </c:pt>
              </c:numCache>
            </c:numRef>
          </c:xVal>
          <c:yVal>
            <c:numRef>
              <c:f>Graph!$B$2914:$B$3099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B-49EF-A80B-4C238511FA7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Graph!$A$2913:$A$3100</c:f>
              <c:numCache>
                <c:formatCode>General</c:formatCode>
                <c:ptCount val="188"/>
                <c:pt idx="0">
                  <c:v>3341</c:v>
                </c:pt>
                <c:pt idx="1">
                  <c:v>3342</c:v>
                </c:pt>
                <c:pt idx="2">
                  <c:v>3343</c:v>
                </c:pt>
                <c:pt idx="3">
                  <c:v>3344</c:v>
                </c:pt>
                <c:pt idx="4">
                  <c:v>3345</c:v>
                </c:pt>
                <c:pt idx="5">
                  <c:v>3346</c:v>
                </c:pt>
                <c:pt idx="6">
                  <c:v>3347</c:v>
                </c:pt>
                <c:pt idx="7">
                  <c:v>3348</c:v>
                </c:pt>
                <c:pt idx="8">
                  <c:v>3349</c:v>
                </c:pt>
                <c:pt idx="9">
                  <c:v>3350</c:v>
                </c:pt>
                <c:pt idx="10">
                  <c:v>3351</c:v>
                </c:pt>
                <c:pt idx="11">
                  <c:v>3352</c:v>
                </c:pt>
                <c:pt idx="12">
                  <c:v>3353</c:v>
                </c:pt>
                <c:pt idx="13">
                  <c:v>3354</c:v>
                </c:pt>
                <c:pt idx="14">
                  <c:v>3355</c:v>
                </c:pt>
                <c:pt idx="15">
                  <c:v>3356</c:v>
                </c:pt>
                <c:pt idx="16">
                  <c:v>3357</c:v>
                </c:pt>
                <c:pt idx="17">
                  <c:v>3358</c:v>
                </c:pt>
                <c:pt idx="18">
                  <c:v>3359</c:v>
                </c:pt>
                <c:pt idx="19">
                  <c:v>3360</c:v>
                </c:pt>
                <c:pt idx="20">
                  <c:v>3361</c:v>
                </c:pt>
                <c:pt idx="21">
                  <c:v>3362</c:v>
                </c:pt>
                <c:pt idx="22">
                  <c:v>3363</c:v>
                </c:pt>
                <c:pt idx="23">
                  <c:v>3364</c:v>
                </c:pt>
                <c:pt idx="24">
                  <c:v>3365</c:v>
                </c:pt>
                <c:pt idx="25">
                  <c:v>3366</c:v>
                </c:pt>
                <c:pt idx="26">
                  <c:v>3367</c:v>
                </c:pt>
                <c:pt idx="27">
                  <c:v>3368</c:v>
                </c:pt>
                <c:pt idx="28">
                  <c:v>3369</c:v>
                </c:pt>
                <c:pt idx="29">
                  <c:v>3370</c:v>
                </c:pt>
                <c:pt idx="30">
                  <c:v>3371</c:v>
                </c:pt>
                <c:pt idx="31">
                  <c:v>3372</c:v>
                </c:pt>
                <c:pt idx="32">
                  <c:v>3373</c:v>
                </c:pt>
                <c:pt idx="33">
                  <c:v>3374</c:v>
                </c:pt>
                <c:pt idx="34">
                  <c:v>3375</c:v>
                </c:pt>
                <c:pt idx="35">
                  <c:v>3376</c:v>
                </c:pt>
                <c:pt idx="36">
                  <c:v>3377</c:v>
                </c:pt>
                <c:pt idx="37">
                  <c:v>3378</c:v>
                </c:pt>
                <c:pt idx="38">
                  <c:v>3379</c:v>
                </c:pt>
                <c:pt idx="39">
                  <c:v>3380</c:v>
                </c:pt>
                <c:pt idx="40">
                  <c:v>3381</c:v>
                </c:pt>
                <c:pt idx="41">
                  <c:v>3382</c:v>
                </c:pt>
                <c:pt idx="42">
                  <c:v>3383</c:v>
                </c:pt>
                <c:pt idx="43">
                  <c:v>3384</c:v>
                </c:pt>
                <c:pt idx="44">
                  <c:v>3385</c:v>
                </c:pt>
                <c:pt idx="45">
                  <c:v>3386</c:v>
                </c:pt>
                <c:pt idx="46">
                  <c:v>3387</c:v>
                </c:pt>
                <c:pt idx="47">
                  <c:v>3388</c:v>
                </c:pt>
                <c:pt idx="48">
                  <c:v>3389</c:v>
                </c:pt>
                <c:pt idx="49">
                  <c:v>3390</c:v>
                </c:pt>
                <c:pt idx="50">
                  <c:v>3391</c:v>
                </c:pt>
                <c:pt idx="51">
                  <c:v>3392</c:v>
                </c:pt>
                <c:pt idx="52">
                  <c:v>3393</c:v>
                </c:pt>
                <c:pt idx="53">
                  <c:v>3394</c:v>
                </c:pt>
                <c:pt idx="54">
                  <c:v>3395</c:v>
                </c:pt>
                <c:pt idx="55">
                  <c:v>3396</c:v>
                </c:pt>
                <c:pt idx="56">
                  <c:v>3397</c:v>
                </c:pt>
                <c:pt idx="57">
                  <c:v>3398</c:v>
                </c:pt>
                <c:pt idx="58">
                  <c:v>3399</c:v>
                </c:pt>
                <c:pt idx="59">
                  <c:v>3400</c:v>
                </c:pt>
                <c:pt idx="60">
                  <c:v>3401</c:v>
                </c:pt>
                <c:pt idx="61">
                  <c:v>3402</c:v>
                </c:pt>
                <c:pt idx="62">
                  <c:v>3403</c:v>
                </c:pt>
                <c:pt idx="63">
                  <c:v>3404</c:v>
                </c:pt>
                <c:pt idx="64">
                  <c:v>3405</c:v>
                </c:pt>
                <c:pt idx="65">
                  <c:v>3406</c:v>
                </c:pt>
                <c:pt idx="66">
                  <c:v>3407</c:v>
                </c:pt>
                <c:pt idx="67">
                  <c:v>3408</c:v>
                </c:pt>
                <c:pt idx="68">
                  <c:v>3409</c:v>
                </c:pt>
                <c:pt idx="69">
                  <c:v>3410</c:v>
                </c:pt>
                <c:pt idx="70">
                  <c:v>3411</c:v>
                </c:pt>
                <c:pt idx="71">
                  <c:v>3412</c:v>
                </c:pt>
                <c:pt idx="72">
                  <c:v>3413</c:v>
                </c:pt>
                <c:pt idx="73">
                  <c:v>3414</c:v>
                </c:pt>
                <c:pt idx="74">
                  <c:v>3415</c:v>
                </c:pt>
                <c:pt idx="75">
                  <c:v>3416</c:v>
                </c:pt>
                <c:pt idx="76">
                  <c:v>3417</c:v>
                </c:pt>
                <c:pt idx="77">
                  <c:v>3418</c:v>
                </c:pt>
                <c:pt idx="78">
                  <c:v>3419</c:v>
                </c:pt>
                <c:pt idx="79">
                  <c:v>3420</c:v>
                </c:pt>
                <c:pt idx="80">
                  <c:v>3421</c:v>
                </c:pt>
                <c:pt idx="81">
                  <c:v>3422</c:v>
                </c:pt>
                <c:pt idx="82">
                  <c:v>3423</c:v>
                </c:pt>
                <c:pt idx="83">
                  <c:v>3424</c:v>
                </c:pt>
                <c:pt idx="84">
                  <c:v>3425</c:v>
                </c:pt>
                <c:pt idx="85">
                  <c:v>3426</c:v>
                </c:pt>
                <c:pt idx="86">
                  <c:v>3427</c:v>
                </c:pt>
                <c:pt idx="87">
                  <c:v>3428</c:v>
                </c:pt>
                <c:pt idx="88">
                  <c:v>3429</c:v>
                </c:pt>
                <c:pt idx="89">
                  <c:v>3430</c:v>
                </c:pt>
                <c:pt idx="90">
                  <c:v>3431</c:v>
                </c:pt>
                <c:pt idx="91">
                  <c:v>3432</c:v>
                </c:pt>
                <c:pt idx="92">
                  <c:v>3433</c:v>
                </c:pt>
                <c:pt idx="93">
                  <c:v>3434</c:v>
                </c:pt>
                <c:pt idx="94">
                  <c:v>3435</c:v>
                </c:pt>
                <c:pt idx="95">
                  <c:v>3436</c:v>
                </c:pt>
                <c:pt idx="96">
                  <c:v>3437</c:v>
                </c:pt>
                <c:pt idx="97">
                  <c:v>3438</c:v>
                </c:pt>
                <c:pt idx="98">
                  <c:v>3439</c:v>
                </c:pt>
                <c:pt idx="99">
                  <c:v>3440</c:v>
                </c:pt>
                <c:pt idx="100">
                  <c:v>3441</c:v>
                </c:pt>
                <c:pt idx="101">
                  <c:v>3442</c:v>
                </c:pt>
                <c:pt idx="102">
                  <c:v>3443</c:v>
                </c:pt>
                <c:pt idx="103">
                  <c:v>3444</c:v>
                </c:pt>
                <c:pt idx="104">
                  <c:v>3445</c:v>
                </c:pt>
                <c:pt idx="105">
                  <c:v>3446</c:v>
                </c:pt>
                <c:pt idx="106">
                  <c:v>3447</c:v>
                </c:pt>
                <c:pt idx="107">
                  <c:v>3448</c:v>
                </c:pt>
                <c:pt idx="108">
                  <c:v>3449</c:v>
                </c:pt>
                <c:pt idx="109">
                  <c:v>3450</c:v>
                </c:pt>
                <c:pt idx="110">
                  <c:v>3451</c:v>
                </c:pt>
                <c:pt idx="111">
                  <c:v>3452</c:v>
                </c:pt>
                <c:pt idx="112">
                  <c:v>3453</c:v>
                </c:pt>
                <c:pt idx="113">
                  <c:v>3454</c:v>
                </c:pt>
                <c:pt idx="114">
                  <c:v>3455</c:v>
                </c:pt>
                <c:pt idx="115">
                  <c:v>3456</c:v>
                </c:pt>
                <c:pt idx="116">
                  <c:v>3457</c:v>
                </c:pt>
                <c:pt idx="117">
                  <c:v>3458</c:v>
                </c:pt>
                <c:pt idx="118">
                  <c:v>3459</c:v>
                </c:pt>
                <c:pt idx="119">
                  <c:v>3460</c:v>
                </c:pt>
                <c:pt idx="120">
                  <c:v>3461</c:v>
                </c:pt>
                <c:pt idx="121">
                  <c:v>3462</c:v>
                </c:pt>
                <c:pt idx="122">
                  <c:v>3463</c:v>
                </c:pt>
                <c:pt idx="123">
                  <c:v>3464</c:v>
                </c:pt>
                <c:pt idx="124">
                  <c:v>3465</c:v>
                </c:pt>
                <c:pt idx="125">
                  <c:v>3466</c:v>
                </c:pt>
                <c:pt idx="126">
                  <c:v>3467</c:v>
                </c:pt>
                <c:pt idx="127">
                  <c:v>3468</c:v>
                </c:pt>
                <c:pt idx="128">
                  <c:v>3469</c:v>
                </c:pt>
                <c:pt idx="129">
                  <c:v>3470</c:v>
                </c:pt>
                <c:pt idx="130">
                  <c:v>3471</c:v>
                </c:pt>
                <c:pt idx="131">
                  <c:v>3472</c:v>
                </c:pt>
                <c:pt idx="132">
                  <c:v>3473</c:v>
                </c:pt>
                <c:pt idx="133">
                  <c:v>3474</c:v>
                </c:pt>
                <c:pt idx="134">
                  <c:v>3475</c:v>
                </c:pt>
                <c:pt idx="135">
                  <c:v>3476</c:v>
                </c:pt>
                <c:pt idx="136">
                  <c:v>3477</c:v>
                </c:pt>
                <c:pt idx="137">
                  <c:v>3478</c:v>
                </c:pt>
                <c:pt idx="138">
                  <c:v>3479</c:v>
                </c:pt>
                <c:pt idx="139">
                  <c:v>3480</c:v>
                </c:pt>
                <c:pt idx="140">
                  <c:v>3481</c:v>
                </c:pt>
                <c:pt idx="141">
                  <c:v>3482</c:v>
                </c:pt>
                <c:pt idx="142">
                  <c:v>3483</c:v>
                </c:pt>
                <c:pt idx="143">
                  <c:v>3484</c:v>
                </c:pt>
                <c:pt idx="144">
                  <c:v>3485</c:v>
                </c:pt>
                <c:pt idx="145">
                  <c:v>3486</c:v>
                </c:pt>
                <c:pt idx="146">
                  <c:v>3487</c:v>
                </c:pt>
                <c:pt idx="147">
                  <c:v>3488</c:v>
                </c:pt>
                <c:pt idx="148">
                  <c:v>3489</c:v>
                </c:pt>
                <c:pt idx="149">
                  <c:v>3490</c:v>
                </c:pt>
                <c:pt idx="150">
                  <c:v>3491</c:v>
                </c:pt>
                <c:pt idx="151">
                  <c:v>3492</c:v>
                </c:pt>
                <c:pt idx="152">
                  <c:v>3493</c:v>
                </c:pt>
                <c:pt idx="153">
                  <c:v>3494</c:v>
                </c:pt>
                <c:pt idx="154">
                  <c:v>3495</c:v>
                </c:pt>
                <c:pt idx="155">
                  <c:v>3496</c:v>
                </c:pt>
                <c:pt idx="156">
                  <c:v>3497</c:v>
                </c:pt>
                <c:pt idx="157">
                  <c:v>3498</c:v>
                </c:pt>
                <c:pt idx="158">
                  <c:v>3499</c:v>
                </c:pt>
                <c:pt idx="159">
                  <c:v>3500</c:v>
                </c:pt>
                <c:pt idx="160">
                  <c:v>3501</c:v>
                </c:pt>
                <c:pt idx="161">
                  <c:v>3502</c:v>
                </c:pt>
                <c:pt idx="162">
                  <c:v>3503</c:v>
                </c:pt>
                <c:pt idx="163">
                  <c:v>3504</c:v>
                </c:pt>
                <c:pt idx="164">
                  <c:v>3505</c:v>
                </c:pt>
                <c:pt idx="165">
                  <c:v>3506</c:v>
                </c:pt>
                <c:pt idx="166">
                  <c:v>3507</c:v>
                </c:pt>
                <c:pt idx="167">
                  <c:v>3508</c:v>
                </c:pt>
                <c:pt idx="168">
                  <c:v>3509</c:v>
                </c:pt>
                <c:pt idx="169">
                  <c:v>3510</c:v>
                </c:pt>
                <c:pt idx="170">
                  <c:v>3511</c:v>
                </c:pt>
                <c:pt idx="171">
                  <c:v>3512</c:v>
                </c:pt>
                <c:pt idx="172">
                  <c:v>3513</c:v>
                </c:pt>
                <c:pt idx="173">
                  <c:v>3514</c:v>
                </c:pt>
                <c:pt idx="174">
                  <c:v>3515</c:v>
                </c:pt>
                <c:pt idx="175">
                  <c:v>3516</c:v>
                </c:pt>
                <c:pt idx="176">
                  <c:v>3517</c:v>
                </c:pt>
                <c:pt idx="177">
                  <c:v>3518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3522</c:v>
                </c:pt>
                <c:pt idx="182">
                  <c:v>3523</c:v>
                </c:pt>
                <c:pt idx="183">
                  <c:v>3524</c:v>
                </c:pt>
                <c:pt idx="184">
                  <c:v>3525</c:v>
                </c:pt>
                <c:pt idx="185">
                  <c:v>3526</c:v>
                </c:pt>
                <c:pt idx="186">
                  <c:v>3527</c:v>
                </c:pt>
                <c:pt idx="187">
                  <c:v>3528</c:v>
                </c:pt>
              </c:numCache>
            </c:numRef>
          </c:xVal>
          <c:yVal>
            <c:numRef>
              <c:f>Graph!$C$2914:$C$3099</c:f>
              <c:numCache>
                <c:formatCode>General</c:formatCode>
                <c:ptCount val="186"/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B-49EF-A80B-4C238511FA7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Graph!$A$2913:$A$3100</c:f>
              <c:numCache>
                <c:formatCode>General</c:formatCode>
                <c:ptCount val="188"/>
                <c:pt idx="0">
                  <c:v>3341</c:v>
                </c:pt>
                <c:pt idx="1">
                  <c:v>3342</c:v>
                </c:pt>
                <c:pt idx="2">
                  <c:v>3343</c:v>
                </c:pt>
                <c:pt idx="3">
                  <c:v>3344</c:v>
                </c:pt>
                <c:pt idx="4">
                  <c:v>3345</c:v>
                </c:pt>
                <c:pt idx="5">
                  <c:v>3346</c:v>
                </c:pt>
                <c:pt idx="6">
                  <c:v>3347</c:v>
                </c:pt>
                <c:pt idx="7">
                  <c:v>3348</c:v>
                </c:pt>
                <c:pt idx="8">
                  <c:v>3349</c:v>
                </c:pt>
                <c:pt idx="9">
                  <c:v>3350</c:v>
                </c:pt>
                <c:pt idx="10">
                  <c:v>3351</c:v>
                </c:pt>
                <c:pt idx="11">
                  <c:v>3352</c:v>
                </c:pt>
                <c:pt idx="12">
                  <c:v>3353</c:v>
                </c:pt>
                <c:pt idx="13">
                  <c:v>3354</c:v>
                </c:pt>
                <c:pt idx="14">
                  <c:v>3355</c:v>
                </c:pt>
                <c:pt idx="15">
                  <c:v>3356</c:v>
                </c:pt>
                <c:pt idx="16">
                  <c:v>3357</c:v>
                </c:pt>
                <c:pt idx="17">
                  <c:v>3358</c:v>
                </c:pt>
                <c:pt idx="18">
                  <c:v>3359</c:v>
                </c:pt>
                <c:pt idx="19">
                  <c:v>3360</c:v>
                </c:pt>
                <c:pt idx="20">
                  <c:v>3361</c:v>
                </c:pt>
                <c:pt idx="21">
                  <c:v>3362</c:v>
                </c:pt>
                <c:pt idx="22">
                  <c:v>3363</c:v>
                </c:pt>
                <c:pt idx="23">
                  <c:v>3364</c:v>
                </c:pt>
                <c:pt idx="24">
                  <c:v>3365</c:v>
                </c:pt>
                <c:pt idx="25">
                  <c:v>3366</c:v>
                </c:pt>
                <c:pt idx="26">
                  <c:v>3367</c:v>
                </c:pt>
                <c:pt idx="27">
                  <c:v>3368</c:v>
                </c:pt>
                <c:pt idx="28">
                  <c:v>3369</c:v>
                </c:pt>
                <c:pt idx="29">
                  <c:v>3370</c:v>
                </c:pt>
                <c:pt idx="30">
                  <c:v>3371</c:v>
                </c:pt>
                <c:pt idx="31">
                  <c:v>3372</c:v>
                </c:pt>
                <c:pt idx="32">
                  <c:v>3373</c:v>
                </c:pt>
                <c:pt idx="33">
                  <c:v>3374</c:v>
                </c:pt>
                <c:pt idx="34">
                  <c:v>3375</c:v>
                </c:pt>
                <c:pt idx="35">
                  <c:v>3376</c:v>
                </c:pt>
                <c:pt idx="36">
                  <c:v>3377</c:v>
                </c:pt>
                <c:pt idx="37">
                  <c:v>3378</c:v>
                </c:pt>
                <c:pt idx="38">
                  <c:v>3379</c:v>
                </c:pt>
                <c:pt idx="39">
                  <c:v>3380</c:v>
                </c:pt>
                <c:pt idx="40">
                  <c:v>3381</c:v>
                </c:pt>
                <c:pt idx="41">
                  <c:v>3382</c:v>
                </c:pt>
                <c:pt idx="42">
                  <c:v>3383</c:v>
                </c:pt>
                <c:pt idx="43">
                  <c:v>3384</c:v>
                </c:pt>
                <c:pt idx="44">
                  <c:v>3385</c:v>
                </c:pt>
                <c:pt idx="45">
                  <c:v>3386</c:v>
                </c:pt>
                <c:pt idx="46">
                  <c:v>3387</c:v>
                </c:pt>
                <c:pt idx="47">
                  <c:v>3388</c:v>
                </c:pt>
                <c:pt idx="48">
                  <c:v>3389</c:v>
                </c:pt>
                <c:pt idx="49">
                  <c:v>3390</c:v>
                </c:pt>
                <c:pt idx="50">
                  <c:v>3391</c:v>
                </c:pt>
                <c:pt idx="51">
                  <c:v>3392</c:v>
                </c:pt>
                <c:pt idx="52">
                  <c:v>3393</c:v>
                </c:pt>
                <c:pt idx="53">
                  <c:v>3394</c:v>
                </c:pt>
                <c:pt idx="54">
                  <c:v>3395</c:v>
                </c:pt>
                <c:pt idx="55">
                  <c:v>3396</c:v>
                </c:pt>
                <c:pt idx="56">
                  <c:v>3397</c:v>
                </c:pt>
                <c:pt idx="57">
                  <c:v>3398</c:v>
                </c:pt>
                <c:pt idx="58">
                  <c:v>3399</c:v>
                </c:pt>
                <c:pt idx="59">
                  <c:v>3400</c:v>
                </c:pt>
                <c:pt idx="60">
                  <c:v>3401</c:v>
                </c:pt>
                <c:pt idx="61">
                  <c:v>3402</c:v>
                </c:pt>
                <c:pt idx="62">
                  <c:v>3403</c:v>
                </c:pt>
                <c:pt idx="63">
                  <c:v>3404</c:v>
                </c:pt>
                <c:pt idx="64">
                  <c:v>3405</c:v>
                </c:pt>
                <c:pt idx="65">
                  <c:v>3406</c:v>
                </c:pt>
                <c:pt idx="66">
                  <c:v>3407</c:v>
                </c:pt>
                <c:pt idx="67">
                  <c:v>3408</c:v>
                </c:pt>
                <c:pt idx="68">
                  <c:v>3409</c:v>
                </c:pt>
                <c:pt idx="69">
                  <c:v>3410</c:v>
                </c:pt>
                <c:pt idx="70">
                  <c:v>3411</c:v>
                </c:pt>
                <c:pt idx="71">
                  <c:v>3412</c:v>
                </c:pt>
                <c:pt idx="72">
                  <c:v>3413</c:v>
                </c:pt>
                <c:pt idx="73">
                  <c:v>3414</c:v>
                </c:pt>
                <c:pt idx="74">
                  <c:v>3415</c:v>
                </c:pt>
                <c:pt idx="75">
                  <c:v>3416</c:v>
                </c:pt>
                <c:pt idx="76">
                  <c:v>3417</c:v>
                </c:pt>
                <c:pt idx="77">
                  <c:v>3418</c:v>
                </c:pt>
                <c:pt idx="78">
                  <c:v>3419</c:v>
                </c:pt>
                <c:pt idx="79">
                  <c:v>3420</c:v>
                </c:pt>
                <c:pt idx="80">
                  <c:v>3421</c:v>
                </c:pt>
                <c:pt idx="81">
                  <c:v>3422</c:v>
                </c:pt>
                <c:pt idx="82">
                  <c:v>3423</c:v>
                </c:pt>
                <c:pt idx="83">
                  <c:v>3424</c:v>
                </c:pt>
                <c:pt idx="84">
                  <c:v>3425</c:v>
                </c:pt>
                <c:pt idx="85">
                  <c:v>3426</c:v>
                </c:pt>
                <c:pt idx="86">
                  <c:v>3427</c:v>
                </c:pt>
                <c:pt idx="87">
                  <c:v>3428</c:v>
                </c:pt>
                <c:pt idx="88">
                  <c:v>3429</c:v>
                </c:pt>
                <c:pt idx="89">
                  <c:v>3430</c:v>
                </c:pt>
                <c:pt idx="90">
                  <c:v>3431</c:v>
                </c:pt>
                <c:pt idx="91">
                  <c:v>3432</c:v>
                </c:pt>
                <c:pt idx="92">
                  <c:v>3433</c:v>
                </c:pt>
                <c:pt idx="93">
                  <c:v>3434</c:v>
                </c:pt>
                <c:pt idx="94">
                  <c:v>3435</c:v>
                </c:pt>
                <c:pt idx="95">
                  <c:v>3436</c:v>
                </c:pt>
                <c:pt idx="96">
                  <c:v>3437</c:v>
                </c:pt>
                <c:pt idx="97">
                  <c:v>3438</c:v>
                </c:pt>
                <c:pt idx="98">
                  <c:v>3439</c:v>
                </c:pt>
                <c:pt idx="99">
                  <c:v>3440</c:v>
                </c:pt>
                <c:pt idx="100">
                  <c:v>3441</c:v>
                </c:pt>
                <c:pt idx="101">
                  <c:v>3442</c:v>
                </c:pt>
                <c:pt idx="102">
                  <c:v>3443</c:v>
                </c:pt>
                <c:pt idx="103">
                  <c:v>3444</c:v>
                </c:pt>
                <c:pt idx="104">
                  <c:v>3445</c:v>
                </c:pt>
                <c:pt idx="105">
                  <c:v>3446</c:v>
                </c:pt>
                <c:pt idx="106">
                  <c:v>3447</c:v>
                </c:pt>
                <c:pt idx="107">
                  <c:v>3448</c:v>
                </c:pt>
                <c:pt idx="108">
                  <c:v>3449</c:v>
                </c:pt>
                <c:pt idx="109">
                  <c:v>3450</c:v>
                </c:pt>
                <c:pt idx="110">
                  <c:v>3451</c:v>
                </c:pt>
                <c:pt idx="111">
                  <c:v>3452</c:v>
                </c:pt>
                <c:pt idx="112">
                  <c:v>3453</c:v>
                </c:pt>
                <c:pt idx="113">
                  <c:v>3454</c:v>
                </c:pt>
                <c:pt idx="114">
                  <c:v>3455</c:v>
                </c:pt>
                <c:pt idx="115">
                  <c:v>3456</c:v>
                </c:pt>
                <c:pt idx="116">
                  <c:v>3457</c:v>
                </c:pt>
                <c:pt idx="117">
                  <c:v>3458</c:v>
                </c:pt>
                <c:pt idx="118">
                  <c:v>3459</c:v>
                </c:pt>
                <c:pt idx="119">
                  <c:v>3460</c:v>
                </c:pt>
                <c:pt idx="120">
                  <c:v>3461</c:v>
                </c:pt>
                <c:pt idx="121">
                  <c:v>3462</c:v>
                </c:pt>
                <c:pt idx="122">
                  <c:v>3463</c:v>
                </c:pt>
                <c:pt idx="123">
                  <c:v>3464</c:v>
                </c:pt>
                <c:pt idx="124">
                  <c:v>3465</c:v>
                </c:pt>
                <c:pt idx="125">
                  <c:v>3466</c:v>
                </c:pt>
                <c:pt idx="126">
                  <c:v>3467</c:v>
                </c:pt>
                <c:pt idx="127">
                  <c:v>3468</c:v>
                </c:pt>
                <c:pt idx="128">
                  <c:v>3469</c:v>
                </c:pt>
                <c:pt idx="129">
                  <c:v>3470</c:v>
                </c:pt>
                <c:pt idx="130">
                  <c:v>3471</c:v>
                </c:pt>
                <c:pt idx="131">
                  <c:v>3472</c:v>
                </c:pt>
                <c:pt idx="132">
                  <c:v>3473</c:v>
                </c:pt>
                <c:pt idx="133">
                  <c:v>3474</c:v>
                </c:pt>
                <c:pt idx="134">
                  <c:v>3475</c:v>
                </c:pt>
                <c:pt idx="135">
                  <c:v>3476</c:v>
                </c:pt>
                <c:pt idx="136">
                  <c:v>3477</c:v>
                </c:pt>
                <c:pt idx="137">
                  <c:v>3478</c:v>
                </c:pt>
                <c:pt idx="138">
                  <c:v>3479</c:v>
                </c:pt>
                <c:pt idx="139">
                  <c:v>3480</c:v>
                </c:pt>
                <c:pt idx="140">
                  <c:v>3481</c:v>
                </c:pt>
                <c:pt idx="141">
                  <c:v>3482</c:v>
                </c:pt>
                <c:pt idx="142">
                  <c:v>3483</c:v>
                </c:pt>
                <c:pt idx="143">
                  <c:v>3484</c:v>
                </c:pt>
                <c:pt idx="144">
                  <c:v>3485</c:v>
                </c:pt>
                <c:pt idx="145">
                  <c:v>3486</c:v>
                </c:pt>
                <c:pt idx="146">
                  <c:v>3487</c:v>
                </c:pt>
                <c:pt idx="147">
                  <c:v>3488</c:v>
                </c:pt>
                <c:pt idx="148">
                  <c:v>3489</c:v>
                </c:pt>
                <c:pt idx="149">
                  <c:v>3490</c:v>
                </c:pt>
                <c:pt idx="150">
                  <c:v>3491</c:v>
                </c:pt>
                <c:pt idx="151">
                  <c:v>3492</c:v>
                </c:pt>
                <c:pt idx="152">
                  <c:v>3493</c:v>
                </c:pt>
                <c:pt idx="153">
                  <c:v>3494</c:v>
                </c:pt>
                <c:pt idx="154">
                  <c:v>3495</c:v>
                </c:pt>
                <c:pt idx="155">
                  <c:v>3496</c:v>
                </c:pt>
                <c:pt idx="156">
                  <c:v>3497</c:v>
                </c:pt>
                <c:pt idx="157">
                  <c:v>3498</c:v>
                </c:pt>
                <c:pt idx="158">
                  <c:v>3499</c:v>
                </c:pt>
                <c:pt idx="159">
                  <c:v>3500</c:v>
                </c:pt>
                <c:pt idx="160">
                  <c:v>3501</c:v>
                </c:pt>
                <c:pt idx="161">
                  <c:v>3502</c:v>
                </c:pt>
                <c:pt idx="162">
                  <c:v>3503</c:v>
                </c:pt>
                <c:pt idx="163">
                  <c:v>3504</c:v>
                </c:pt>
                <c:pt idx="164">
                  <c:v>3505</c:v>
                </c:pt>
                <c:pt idx="165">
                  <c:v>3506</c:v>
                </c:pt>
                <c:pt idx="166">
                  <c:v>3507</c:v>
                </c:pt>
                <c:pt idx="167">
                  <c:v>3508</c:v>
                </c:pt>
                <c:pt idx="168">
                  <c:v>3509</c:v>
                </c:pt>
                <c:pt idx="169">
                  <c:v>3510</c:v>
                </c:pt>
                <c:pt idx="170">
                  <c:v>3511</c:v>
                </c:pt>
                <c:pt idx="171">
                  <c:v>3512</c:v>
                </c:pt>
                <c:pt idx="172">
                  <c:v>3513</c:v>
                </c:pt>
                <c:pt idx="173">
                  <c:v>3514</c:v>
                </c:pt>
                <c:pt idx="174">
                  <c:v>3515</c:v>
                </c:pt>
                <c:pt idx="175">
                  <c:v>3516</c:v>
                </c:pt>
                <c:pt idx="176">
                  <c:v>3517</c:v>
                </c:pt>
                <c:pt idx="177">
                  <c:v>3518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3522</c:v>
                </c:pt>
                <c:pt idx="182">
                  <c:v>3523</c:v>
                </c:pt>
                <c:pt idx="183">
                  <c:v>3524</c:v>
                </c:pt>
                <c:pt idx="184">
                  <c:v>3525</c:v>
                </c:pt>
                <c:pt idx="185">
                  <c:v>3526</c:v>
                </c:pt>
                <c:pt idx="186">
                  <c:v>3527</c:v>
                </c:pt>
                <c:pt idx="187">
                  <c:v>3528</c:v>
                </c:pt>
              </c:numCache>
            </c:numRef>
          </c:xVal>
          <c:yVal>
            <c:numRef>
              <c:f>Graph!$E$2914:$E$3099</c:f>
              <c:numCache>
                <c:formatCode>General</c:formatCode>
                <c:ptCount val="186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6B-49EF-A80B-4C238511FA7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Graph!$A$2913:$A$3100</c:f>
              <c:numCache>
                <c:formatCode>General</c:formatCode>
                <c:ptCount val="188"/>
                <c:pt idx="0">
                  <c:v>3341</c:v>
                </c:pt>
                <c:pt idx="1">
                  <c:v>3342</c:v>
                </c:pt>
                <c:pt idx="2">
                  <c:v>3343</c:v>
                </c:pt>
                <c:pt idx="3">
                  <c:v>3344</c:v>
                </c:pt>
                <c:pt idx="4">
                  <c:v>3345</c:v>
                </c:pt>
                <c:pt idx="5">
                  <c:v>3346</c:v>
                </c:pt>
                <c:pt idx="6">
                  <c:v>3347</c:v>
                </c:pt>
                <c:pt idx="7">
                  <c:v>3348</c:v>
                </c:pt>
                <c:pt idx="8">
                  <c:v>3349</c:v>
                </c:pt>
                <c:pt idx="9">
                  <c:v>3350</c:v>
                </c:pt>
                <c:pt idx="10">
                  <c:v>3351</c:v>
                </c:pt>
                <c:pt idx="11">
                  <c:v>3352</c:v>
                </c:pt>
                <c:pt idx="12">
                  <c:v>3353</c:v>
                </c:pt>
                <c:pt idx="13">
                  <c:v>3354</c:v>
                </c:pt>
                <c:pt idx="14">
                  <c:v>3355</c:v>
                </c:pt>
                <c:pt idx="15">
                  <c:v>3356</c:v>
                </c:pt>
                <c:pt idx="16">
                  <c:v>3357</c:v>
                </c:pt>
                <c:pt idx="17">
                  <c:v>3358</c:v>
                </c:pt>
                <c:pt idx="18">
                  <c:v>3359</c:v>
                </c:pt>
                <c:pt idx="19">
                  <c:v>3360</c:v>
                </c:pt>
                <c:pt idx="20">
                  <c:v>3361</c:v>
                </c:pt>
                <c:pt idx="21">
                  <c:v>3362</c:v>
                </c:pt>
                <c:pt idx="22">
                  <c:v>3363</c:v>
                </c:pt>
                <c:pt idx="23">
                  <c:v>3364</c:v>
                </c:pt>
                <c:pt idx="24">
                  <c:v>3365</c:v>
                </c:pt>
                <c:pt idx="25">
                  <c:v>3366</c:v>
                </c:pt>
                <c:pt idx="26">
                  <c:v>3367</c:v>
                </c:pt>
                <c:pt idx="27">
                  <c:v>3368</c:v>
                </c:pt>
                <c:pt idx="28">
                  <c:v>3369</c:v>
                </c:pt>
                <c:pt idx="29">
                  <c:v>3370</c:v>
                </c:pt>
                <c:pt idx="30">
                  <c:v>3371</c:v>
                </c:pt>
                <c:pt idx="31">
                  <c:v>3372</c:v>
                </c:pt>
                <c:pt idx="32">
                  <c:v>3373</c:v>
                </c:pt>
                <c:pt idx="33">
                  <c:v>3374</c:v>
                </c:pt>
                <c:pt idx="34">
                  <c:v>3375</c:v>
                </c:pt>
                <c:pt idx="35">
                  <c:v>3376</c:v>
                </c:pt>
                <c:pt idx="36">
                  <c:v>3377</c:v>
                </c:pt>
                <c:pt idx="37">
                  <c:v>3378</c:v>
                </c:pt>
                <c:pt idx="38">
                  <c:v>3379</c:v>
                </c:pt>
                <c:pt idx="39">
                  <c:v>3380</c:v>
                </c:pt>
                <c:pt idx="40">
                  <c:v>3381</c:v>
                </c:pt>
                <c:pt idx="41">
                  <c:v>3382</c:v>
                </c:pt>
                <c:pt idx="42">
                  <c:v>3383</c:v>
                </c:pt>
                <c:pt idx="43">
                  <c:v>3384</c:v>
                </c:pt>
                <c:pt idx="44">
                  <c:v>3385</c:v>
                </c:pt>
                <c:pt idx="45">
                  <c:v>3386</c:v>
                </c:pt>
                <c:pt idx="46">
                  <c:v>3387</c:v>
                </c:pt>
                <c:pt idx="47">
                  <c:v>3388</c:v>
                </c:pt>
                <c:pt idx="48">
                  <c:v>3389</c:v>
                </c:pt>
                <c:pt idx="49">
                  <c:v>3390</c:v>
                </c:pt>
                <c:pt idx="50">
                  <c:v>3391</c:v>
                </c:pt>
                <c:pt idx="51">
                  <c:v>3392</c:v>
                </c:pt>
                <c:pt idx="52">
                  <c:v>3393</c:v>
                </c:pt>
                <c:pt idx="53">
                  <c:v>3394</c:v>
                </c:pt>
                <c:pt idx="54">
                  <c:v>3395</c:v>
                </c:pt>
                <c:pt idx="55">
                  <c:v>3396</c:v>
                </c:pt>
                <c:pt idx="56">
                  <c:v>3397</c:v>
                </c:pt>
                <c:pt idx="57">
                  <c:v>3398</c:v>
                </c:pt>
                <c:pt idx="58">
                  <c:v>3399</c:v>
                </c:pt>
                <c:pt idx="59">
                  <c:v>3400</c:v>
                </c:pt>
                <c:pt idx="60">
                  <c:v>3401</c:v>
                </c:pt>
                <c:pt idx="61">
                  <c:v>3402</c:v>
                </c:pt>
                <c:pt idx="62">
                  <c:v>3403</c:v>
                </c:pt>
                <c:pt idx="63">
                  <c:v>3404</c:v>
                </c:pt>
                <c:pt idx="64">
                  <c:v>3405</c:v>
                </c:pt>
                <c:pt idx="65">
                  <c:v>3406</c:v>
                </c:pt>
                <c:pt idx="66">
                  <c:v>3407</c:v>
                </c:pt>
                <c:pt idx="67">
                  <c:v>3408</c:v>
                </c:pt>
                <c:pt idx="68">
                  <c:v>3409</c:v>
                </c:pt>
                <c:pt idx="69">
                  <c:v>3410</c:v>
                </c:pt>
                <c:pt idx="70">
                  <c:v>3411</c:v>
                </c:pt>
                <c:pt idx="71">
                  <c:v>3412</c:v>
                </c:pt>
                <c:pt idx="72">
                  <c:v>3413</c:v>
                </c:pt>
                <c:pt idx="73">
                  <c:v>3414</c:v>
                </c:pt>
                <c:pt idx="74">
                  <c:v>3415</c:v>
                </c:pt>
                <c:pt idx="75">
                  <c:v>3416</c:v>
                </c:pt>
                <c:pt idx="76">
                  <c:v>3417</c:v>
                </c:pt>
                <c:pt idx="77">
                  <c:v>3418</c:v>
                </c:pt>
                <c:pt idx="78">
                  <c:v>3419</c:v>
                </c:pt>
                <c:pt idx="79">
                  <c:v>3420</c:v>
                </c:pt>
                <c:pt idx="80">
                  <c:v>3421</c:v>
                </c:pt>
                <c:pt idx="81">
                  <c:v>3422</c:v>
                </c:pt>
                <c:pt idx="82">
                  <c:v>3423</c:v>
                </c:pt>
                <c:pt idx="83">
                  <c:v>3424</c:v>
                </c:pt>
                <c:pt idx="84">
                  <c:v>3425</c:v>
                </c:pt>
                <c:pt idx="85">
                  <c:v>3426</c:v>
                </c:pt>
                <c:pt idx="86">
                  <c:v>3427</c:v>
                </c:pt>
                <c:pt idx="87">
                  <c:v>3428</c:v>
                </c:pt>
                <c:pt idx="88">
                  <c:v>3429</c:v>
                </c:pt>
                <c:pt idx="89">
                  <c:v>3430</c:v>
                </c:pt>
                <c:pt idx="90">
                  <c:v>3431</c:v>
                </c:pt>
                <c:pt idx="91">
                  <c:v>3432</c:v>
                </c:pt>
                <c:pt idx="92">
                  <c:v>3433</c:v>
                </c:pt>
                <c:pt idx="93">
                  <c:v>3434</c:v>
                </c:pt>
                <c:pt idx="94">
                  <c:v>3435</c:v>
                </c:pt>
                <c:pt idx="95">
                  <c:v>3436</c:v>
                </c:pt>
                <c:pt idx="96">
                  <c:v>3437</c:v>
                </c:pt>
                <c:pt idx="97">
                  <c:v>3438</c:v>
                </c:pt>
                <c:pt idx="98">
                  <c:v>3439</c:v>
                </c:pt>
                <c:pt idx="99">
                  <c:v>3440</c:v>
                </c:pt>
                <c:pt idx="100">
                  <c:v>3441</c:v>
                </c:pt>
                <c:pt idx="101">
                  <c:v>3442</c:v>
                </c:pt>
                <c:pt idx="102">
                  <c:v>3443</c:v>
                </c:pt>
                <c:pt idx="103">
                  <c:v>3444</c:v>
                </c:pt>
                <c:pt idx="104">
                  <c:v>3445</c:v>
                </c:pt>
                <c:pt idx="105">
                  <c:v>3446</c:v>
                </c:pt>
                <c:pt idx="106">
                  <c:v>3447</c:v>
                </c:pt>
                <c:pt idx="107">
                  <c:v>3448</c:v>
                </c:pt>
                <c:pt idx="108">
                  <c:v>3449</c:v>
                </c:pt>
                <c:pt idx="109">
                  <c:v>3450</c:v>
                </c:pt>
                <c:pt idx="110">
                  <c:v>3451</c:v>
                </c:pt>
                <c:pt idx="111">
                  <c:v>3452</c:v>
                </c:pt>
                <c:pt idx="112">
                  <c:v>3453</c:v>
                </c:pt>
                <c:pt idx="113">
                  <c:v>3454</c:v>
                </c:pt>
                <c:pt idx="114">
                  <c:v>3455</c:v>
                </c:pt>
                <c:pt idx="115">
                  <c:v>3456</c:v>
                </c:pt>
                <c:pt idx="116">
                  <c:v>3457</c:v>
                </c:pt>
                <c:pt idx="117">
                  <c:v>3458</c:v>
                </c:pt>
                <c:pt idx="118">
                  <c:v>3459</c:v>
                </c:pt>
                <c:pt idx="119">
                  <c:v>3460</c:v>
                </c:pt>
                <c:pt idx="120">
                  <c:v>3461</c:v>
                </c:pt>
                <c:pt idx="121">
                  <c:v>3462</c:v>
                </c:pt>
                <c:pt idx="122">
                  <c:v>3463</c:v>
                </c:pt>
                <c:pt idx="123">
                  <c:v>3464</c:v>
                </c:pt>
                <c:pt idx="124">
                  <c:v>3465</c:v>
                </c:pt>
                <c:pt idx="125">
                  <c:v>3466</c:v>
                </c:pt>
                <c:pt idx="126">
                  <c:v>3467</c:v>
                </c:pt>
                <c:pt idx="127">
                  <c:v>3468</c:v>
                </c:pt>
                <c:pt idx="128">
                  <c:v>3469</c:v>
                </c:pt>
                <c:pt idx="129">
                  <c:v>3470</c:v>
                </c:pt>
                <c:pt idx="130">
                  <c:v>3471</c:v>
                </c:pt>
                <c:pt idx="131">
                  <c:v>3472</c:v>
                </c:pt>
                <c:pt idx="132">
                  <c:v>3473</c:v>
                </c:pt>
                <c:pt idx="133">
                  <c:v>3474</c:v>
                </c:pt>
                <c:pt idx="134">
                  <c:v>3475</c:v>
                </c:pt>
                <c:pt idx="135">
                  <c:v>3476</c:v>
                </c:pt>
                <c:pt idx="136">
                  <c:v>3477</c:v>
                </c:pt>
                <c:pt idx="137">
                  <c:v>3478</c:v>
                </c:pt>
                <c:pt idx="138">
                  <c:v>3479</c:v>
                </c:pt>
                <c:pt idx="139">
                  <c:v>3480</c:v>
                </c:pt>
                <c:pt idx="140">
                  <c:v>3481</c:v>
                </c:pt>
                <c:pt idx="141">
                  <c:v>3482</c:v>
                </c:pt>
                <c:pt idx="142">
                  <c:v>3483</c:v>
                </c:pt>
                <c:pt idx="143">
                  <c:v>3484</c:v>
                </c:pt>
                <c:pt idx="144">
                  <c:v>3485</c:v>
                </c:pt>
                <c:pt idx="145">
                  <c:v>3486</c:v>
                </c:pt>
                <c:pt idx="146">
                  <c:v>3487</c:v>
                </c:pt>
                <c:pt idx="147">
                  <c:v>3488</c:v>
                </c:pt>
                <c:pt idx="148">
                  <c:v>3489</c:v>
                </c:pt>
                <c:pt idx="149">
                  <c:v>3490</c:v>
                </c:pt>
                <c:pt idx="150">
                  <c:v>3491</c:v>
                </c:pt>
                <c:pt idx="151">
                  <c:v>3492</c:v>
                </c:pt>
                <c:pt idx="152">
                  <c:v>3493</c:v>
                </c:pt>
                <c:pt idx="153">
                  <c:v>3494</c:v>
                </c:pt>
                <c:pt idx="154">
                  <c:v>3495</c:v>
                </c:pt>
                <c:pt idx="155">
                  <c:v>3496</c:v>
                </c:pt>
                <c:pt idx="156">
                  <c:v>3497</c:v>
                </c:pt>
                <c:pt idx="157">
                  <c:v>3498</c:v>
                </c:pt>
                <c:pt idx="158">
                  <c:v>3499</c:v>
                </c:pt>
                <c:pt idx="159">
                  <c:v>3500</c:v>
                </c:pt>
                <c:pt idx="160">
                  <c:v>3501</c:v>
                </c:pt>
                <c:pt idx="161">
                  <c:v>3502</c:v>
                </c:pt>
                <c:pt idx="162">
                  <c:v>3503</c:v>
                </c:pt>
                <c:pt idx="163">
                  <c:v>3504</c:v>
                </c:pt>
                <c:pt idx="164">
                  <c:v>3505</c:v>
                </c:pt>
                <c:pt idx="165">
                  <c:v>3506</c:v>
                </c:pt>
                <c:pt idx="166">
                  <c:v>3507</c:v>
                </c:pt>
                <c:pt idx="167">
                  <c:v>3508</c:v>
                </c:pt>
                <c:pt idx="168">
                  <c:v>3509</c:v>
                </c:pt>
                <c:pt idx="169">
                  <c:v>3510</c:v>
                </c:pt>
                <c:pt idx="170">
                  <c:v>3511</c:v>
                </c:pt>
                <c:pt idx="171">
                  <c:v>3512</c:v>
                </c:pt>
                <c:pt idx="172">
                  <c:v>3513</c:v>
                </c:pt>
                <c:pt idx="173">
                  <c:v>3514</c:v>
                </c:pt>
                <c:pt idx="174">
                  <c:v>3515</c:v>
                </c:pt>
                <c:pt idx="175">
                  <c:v>3516</c:v>
                </c:pt>
                <c:pt idx="176">
                  <c:v>3517</c:v>
                </c:pt>
                <c:pt idx="177">
                  <c:v>3518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3522</c:v>
                </c:pt>
                <c:pt idx="182">
                  <c:v>3523</c:v>
                </c:pt>
                <c:pt idx="183">
                  <c:v>3524</c:v>
                </c:pt>
                <c:pt idx="184">
                  <c:v>3525</c:v>
                </c:pt>
                <c:pt idx="185">
                  <c:v>3526</c:v>
                </c:pt>
                <c:pt idx="186">
                  <c:v>3527</c:v>
                </c:pt>
                <c:pt idx="187">
                  <c:v>3528</c:v>
                </c:pt>
              </c:numCache>
            </c:numRef>
          </c:xVal>
          <c:yVal>
            <c:numRef>
              <c:f>Graph!$G$2914:$G$3099</c:f>
              <c:numCache>
                <c:formatCode>General</c:formatCode>
                <c:ptCount val="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6B-49EF-A80B-4C238511FA7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Graph!$A$2913:$A$3100</c:f>
              <c:numCache>
                <c:formatCode>General</c:formatCode>
                <c:ptCount val="188"/>
                <c:pt idx="0">
                  <c:v>3341</c:v>
                </c:pt>
                <c:pt idx="1">
                  <c:v>3342</c:v>
                </c:pt>
                <c:pt idx="2">
                  <c:v>3343</c:v>
                </c:pt>
                <c:pt idx="3">
                  <c:v>3344</c:v>
                </c:pt>
                <c:pt idx="4">
                  <c:v>3345</c:v>
                </c:pt>
                <c:pt idx="5">
                  <c:v>3346</c:v>
                </c:pt>
                <c:pt idx="6">
                  <c:v>3347</c:v>
                </c:pt>
                <c:pt idx="7">
                  <c:v>3348</c:v>
                </c:pt>
                <c:pt idx="8">
                  <c:v>3349</c:v>
                </c:pt>
                <c:pt idx="9">
                  <c:v>3350</c:v>
                </c:pt>
                <c:pt idx="10">
                  <c:v>3351</c:v>
                </c:pt>
                <c:pt idx="11">
                  <c:v>3352</c:v>
                </c:pt>
                <c:pt idx="12">
                  <c:v>3353</c:v>
                </c:pt>
                <c:pt idx="13">
                  <c:v>3354</c:v>
                </c:pt>
                <c:pt idx="14">
                  <c:v>3355</c:v>
                </c:pt>
                <c:pt idx="15">
                  <c:v>3356</c:v>
                </c:pt>
                <c:pt idx="16">
                  <c:v>3357</c:v>
                </c:pt>
                <c:pt idx="17">
                  <c:v>3358</c:v>
                </c:pt>
                <c:pt idx="18">
                  <c:v>3359</c:v>
                </c:pt>
                <c:pt idx="19">
                  <c:v>3360</c:v>
                </c:pt>
                <c:pt idx="20">
                  <c:v>3361</c:v>
                </c:pt>
                <c:pt idx="21">
                  <c:v>3362</c:v>
                </c:pt>
                <c:pt idx="22">
                  <c:v>3363</c:v>
                </c:pt>
                <c:pt idx="23">
                  <c:v>3364</c:v>
                </c:pt>
                <c:pt idx="24">
                  <c:v>3365</c:v>
                </c:pt>
                <c:pt idx="25">
                  <c:v>3366</c:v>
                </c:pt>
                <c:pt idx="26">
                  <c:v>3367</c:v>
                </c:pt>
                <c:pt idx="27">
                  <c:v>3368</c:v>
                </c:pt>
                <c:pt idx="28">
                  <c:v>3369</c:v>
                </c:pt>
                <c:pt idx="29">
                  <c:v>3370</c:v>
                </c:pt>
                <c:pt idx="30">
                  <c:v>3371</c:v>
                </c:pt>
                <c:pt idx="31">
                  <c:v>3372</c:v>
                </c:pt>
                <c:pt idx="32">
                  <c:v>3373</c:v>
                </c:pt>
                <c:pt idx="33">
                  <c:v>3374</c:v>
                </c:pt>
                <c:pt idx="34">
                  <c:v>3375</c:v>
                </c:pt>
                <c:pt idx="35">
                  <c:v>3376</c:v>
                </c:pt>
                <c:pt idx="36">
                  <c:v>3377</c:v>
                </c:pt>
                <c:pt idx="37">
                  <c:v>3378</c:v>
                </c:pt>
                <c:pt idx="38">
                  <c:v>3379</c:v>
                </c:pt>
                <c:pt idx="39">
                  <c:v>3380</c:v>
                </c:pt>
                <c:pt idx="40">
                  <c:v>3381</c:v>
                </c:pt>
                <c:pt idx="41">
                  <c:v>3382</c:v>
                </c:pt>
                <c:pt idx="42">
                  <c:v>3383</c:v>
                </c:pt>
                <c:pt idx="43">
                  <c:v>3384</c:v>
                </c:pt>
                <c:pt idx="44">
                  <c:v>3385</c:v>
                </c:pt>
                <c:pt idx="45">
                  <c:v>3386</c:v>
                </c:pt>
                <c:pt idx="46">
                  <c:v>3387</c:v>
                </c:pt>
                <c:pt idx="47">
                  <c:v>3388</c:v>
                </c:pt>
                <c:pt idx="48">
                  <c:v>3389</c:v>
                </c:pt>
                <c:pt idx="49">
                  <c:v>3390</c:v>
                </c:pt>
                <c:pt idx="50">
                  <c:v>3391</c:v>
                </c:pt>
                <c:pt idx="51">
                  <c:v>3392</c:v>
                </c:pt>
                <c:pt idx="52">
                  <c:v>3393</c:v>
                </c:pt>
                <c:pt idx="53">
                  <c:v>3394</c:v>
                </c:pt>
                <c:pt idx="54">
                  <c:v>3395</c:v>
                </c:pt>
                <c:pt idx="55">
                  <c:v>3396</c:v>
                </c:pt>
                <c:pt idx="56">
                  <c:v>3397</c:v>
                </c:pt>
                <c:pt idx="57">
                  <c:v>3398</c:v>
                </c:pt>
                <c:pt idx="58">
                  <c:v>3399</c:v>
                </c:pt>
                <c:pt idx="59">
                  <c:v>3400</c:v>
                </c:pt>
                <c:pt idx="60">
                  <c:v>3401</c:v>
                </c:pt>
                <c:pt idx="61">
                  <c:v>3402</c:v>
                </c:pt>
                <c:pt idx="62">
                  <c:v>3403</c:v>
                </c:pt>
                <c:pt idx="63">
                  <c:v>3404</c:v>
                </c:pt>
                <c:pt idx="64">
                  <c:v>3405</c:v>
                </c:pt>
                <c:pt idx="65">
                  <c:v>3406</c:v>
                </c:pt>
                <c:pt idx="66">
                  <c:v>3407</c:v>
                </c:pt>
                <c:pt idx="67">
                  <c:v>3408</c:v>
                </c:pt>
                <c:pt idx="68">
                  <c:v>3409</c:v>
                </c:pt>
                <c:pt idx="69">
                  <c:v>3410</c:v>
                </c:pt>
                <c:pt idx="70">
                  <c:v>3411</c:v>
                </c:pt>
                <c:pt idx="71">
                  <c:v>3412</c:v>
                </c:pt>
                <c:pt idx="72">
                  <c:v>3413</c:v>
                </c:pt>
                <c:pt idx="73">
                  <c:v>3414</c:v>
                </c:pt>
                <c:pt idx="74">
                  <c:v>3415</c:v>
                </c:pt>
                <c:pt idx="75">
                  <c:v>3416</c:v>
                </c:pt>
                <c:pt idx="76">
                  <c:v>3417</c:v>
                </c:pt>
                <c:pt idx="77">
                  <c:v>3418</c:v>
                </c:pt>
                <c:pt idx="78">
                  <c:v>3419</c:v>
                </c:pt>
                <c:pt idx="79">
                  <c:v>3420</c:v>
                </c:pt>
                <c:pt idx="80">
                  <c:v>3421</c:v>
                </c:pt>
                <c:pt idx="81">
                  <c:v>3422</c:v>
                </c:pt>
                <c:pt idx="82">
                  <c:v>3423</c:v>
                </c:pt>
                <c:pt idx="83">
                  <c:v>3424</c:v>
                </c:pt>
                <c:pt idx="84">
                  <c:v>3425</c:v>
                </c:pt>
                <c:pt idx="85">
                  <c:v>3426</c:v>
                </c:pt>
                <c:pt idx="86">
                  <c:v>3427</c:v>
                </c:pt>
                <c:pt idx="87">
                  <c:v>3428</c:v>
                </c:pt>
                <c:pt idx="88">
                  <c:v>3429</c:v>
                </c:pt>
                <c:pt idx="89">
                  <c:v>3430</c:v>
                </c:pt>
                <c:pt idx="90">
                  <c:v>3431</c:v>
                </c:pt>
                <c:pt idx="91">
                  <c:v>3432</c:v>
                </c:pt>
                <c:pt idx="92">
                  <c:v>3433</c:v>
                </c:pt>
                <c:pt idx="93">
                  <c:v>3434</c:v>
                </c:pt>
                <c:pt idx="94">
                  <c:v>3435</c:v>
                </c:pt>
                <c:pt idx="95">
                  <c:v>3436</c:v>
                </c:pt>
                <c:pt idx="96">
                  <c:v>3437</c:v>
                </c:pt>
                <c:pt idx="97">
                  <c:v>3438</c:v>
                </c:pt>
                <c:pt idx="98">
                  <c:v>3439</c:v>
                </c:pt>
                <c:pt idx="99">
                  <c:v>3440</c:v>
                </c:pt>
                <c:pt idx="100">
                  <c:v>3441</c:v>
                </c:pt>
                <c:pt idx="101">
                  <c:v>3442</c:v>
                </c:pt>
                <c:pt idx="102">
                  <c:v>3443</c:v>
                </c:pt>
                <c:pt idx="103">
                  <c:v>3444</c:v>
                </c:pt>
                <c:pt idx="104">
                  <c:v>3445</c:v>
                </c:pt>
                <c:pt idx="105">
                  <c:v>3446</c:v>
                </c:pt>
                <c:pt idx="106">
                  <c:v>3447</c:v>
                </c:pt>
                <c:pt idx="107">
                  <c:v>3448</c:v>
                </c:pt>
                <c:pt idx="108">
                  <c:v>3449</c:v>
                </c:pt>
                <c:pt idx="109">
                  <c:v>3450</c:v>
                </c:pt>
                <c:pt idx="110">
                  <c:v>3451</c:v>
                </c:pt>
                <c:pt idx="111">
                  <c:v>3452</c:v>
                </c:pt>
                <c:pt idx="112">
                  <c:v>3453</c:v>
                </c:pt>
                <c:pt idx="113">
                  <c:v>3454</c:v>
                </c:pt>
                <c:pt idx="114">
                  <c:v>3455</c:v>
                </c:pt>
                <c:pt idx="115">
                  <c:v>3456</c:v>
                </c:pt>
                <c:pt idx="116">
                  <c:v>3457</c:v>
                </c:pt>
                <c:pt idx="117">
                  <c:v>3458</c:v>
                </c:pt>
                <c:pt idx="118">
                  <c:v>3459</c:v>
                </c:pt>
                <c:pt idx="119">
                  <c:v>3460</c:v>
                </c:pt>
                <c:pt idx="120">
                  <c:v>3461</c:v>
                </c:pt>
                <c:pt idx="121">
                  <c:v>3462</c:v>
                </c:pt>
                <c:pt idx="122">
                  <c:v>3463</c:v>
                </c:pt>
                <c:pt idx="123">
                  <c:v>3464</c:v>
                </c:pt>
                <c:pt idx="124">
                  <c:v>3465</c:v>
                </c:pt>
                <c:pt idx="125">
                  <c:v>3466</c:v>
                </c:pt>
                <c:pt idx="126">
                  <c:v>3467</c:v>
                </c:pt>
                <c:pt idx="127">
                  <c:v>3468</c:v>
                </c:pt>
                <c:pt idx="128">
                  <c:v>3469</c:v>
                </c:pt>
                <c:pt idx="129">
                  <c:v>3470</c:v>
                </c:pt>
                <c:pt idx="130">
                  <c:v>3471</c:v>
                </c:pt>
                <c:pt idx="131">
                  <c:v>3472</c:v>
                </c:pt>
                <c:pt idx="132">
                  <c:v>3473</c:v>
                </c:pt>
                <c:pt idx="133">
                  <c:v>3474</c:v>
                </c:pt>
                <c:pt idx="134">
                  <c:v>3475</c:v>
                </c:pt>
                <c:pt idx="135">
                  <c:v>3476</c:v>
                </c:pt>
                <c:pt idx="136">
                  <c:v>3477</c:v>
                </c:pt>
                <c:pt idx="137">
                  <c:v>3478</c:v>
                </c:pt>
                <c:pt idx="138">
                  <c:v>3479</c:v>
                </c:pt>
                <c:pt idx="139">
                  <c:v>3480</c:v>
                </c:pt>
                <c:pt idx="140">
                  <c:v>3481</c:v>
                </c:pt>
                <c:pt idx="141">
                  <c:v>3482</c:v>
                </c:pt>
                <c:pt idx="142">
                  <c:v>3483</c:v>
                </c:pt>
                <c:pt idx="143">
                  <c:v>3484</c:v>
                </c:pt>
                <c:pt idx="144">
                  <c:v>3485</c:v>
                </c:pt>
                <c:pt idx="145">
                  <c:v>3486</c:v>
                </c:pt>
                <c:pt idx="146">
                  <c:v>3487</c:v>
                </c:pt>
                <c:pt idx="147">
                  <c:v>3488</c:v>
                </c:pt>
                <c:pt idx="148">
                  <c:v>3489</c:v>
                </c:pt>
                <c:pt idx="149">
                  <c:v>3490</c:v>
                </c:pt>
                <c:pt idx="150">
                  <c:v>3491</c:v>
                </c:pt>
                <c:pt idx="151">
                  <c:v>3492</c:v>
                </c:pt>
                <c:pt idx="152">
                  <c:v>3493</c:v>
                </c:pt>
                <c:pt idx="153">
                  <c:v>3494</c:v>
                </c:pt>
                <c:pt idx="154">
                  <c:v>3495</c:v>
                </c:pt>
                <c:pt idx="155">
                  <c:v>3496</c:v>
                </c:pt>
                <c:pt idx="156">
                  <c:v>3497</c:v>
                </c:pt>
                <c:pt idx="157">
                  <c:v>3498</c:v>
                </c:pt>
                <c:pt idx="158">
                  <c:v>3499</c:v>
                </c:pt>
                <c:pt idx="159">
                  <c:v>3500</c:v>
                </c:pt>
                <c:pt idx="160">
                  <c:v>3501</c:v>
                </c:pt>
                <c:pt idx="161">
                  <c:v>3502</c:v>
                </c:pt>
                <c:pt idx="162">
                  <c:v>3503</c:v>
                </c:pt>
                <c:pt idx="163">
                  <c:v>3504</c:v>
                </c:pt>
                <c:pt idx="164">
                  <c:v>3505</c:v>
                </c:pt>
                <c:pt idx="165">
                  <c:v>3506</c:v>
                </c:pt>
                <c:pt idx="166">
                  <c:v>3507</c:v>
                </c:pt>
                <c:pt idx="167">
                  <c:v>3508</c:v>
                </c:pt>
                <c:pt idx="168">
                  <c:v>3509</c:v>
                </c:pt>
                <c:pt idx="169">
                  <c:v>3510</c:v>
                </c:pt>
                <c:pt idx="170">
                  <c:v>3511</c:v>
                </c:pt>
                <c:pt idx="171">
                  <c:v>3512</c:v>
                </c:pt>
                <c:pt idx="172">
                  <c:v>3513</c:v>
                </c:pt>
                <c:pt idx="173">
                  <c:v>3514</c:v>
                </c:pt>
                <c:pt idx="174">
                  <c:v>3515</c:v>
                </c:pt>
                <c:pt idx="175">
                  <c:v>3516</c:v>
                </c:pt>
                <c:pt idx="176">
                  <c:v>3517</c:v>
                </c:pt>
                <c:pt idx="177">
                  <c:v>3518</c:v>
                </c:pt>
                <c:pt idx="178">
                  <c:v>3519</c:v>
                </c:pt>
                <c:pt idx="179">
                  <c:v>3520</c:v>
                </c:pt>
                <c:pt idx="180">
                  <c:v>3521</c:v>
                </c:pt>
                <c:pt idx="181">
                  <c:v>3522</c:v>
                </c:pt>
                <c:pt idx="182">
                  <c:v>3523</c:v>
                </c:pt>
                <c:pt idx="183">
                  <c:v>3524</c:v>
                </c:pt>
                <c:pt idx="184">
                  <c:v>3525</c:v>
                </c:pt>
                <c:pt idx="185">
                  <c:v>3526</c:v>
                </c:pt>
                <c:pt idx="186">
                  <c:v>3527</c:v>
                </c:pt>
                <c:pt idx="187">
                  <c:v>3528</c:v>
                </c:pt>
              </c:numCache>
            </c:numRef>
          </c:xVal>
          <c:yVal>
            <c:numRef>
              <c:f>Graph!$H$2914:$H$3099</c:f>
              <c:numCache>
                <c:formatCode>General</c:formatCode>
                <c:ptCount val="1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6B-49EF-A80B-4C238511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2303"/>
        <c:axId val="1885155183"/>
      </c:scatterChart>
      <c:valAx>
        <c:axId val="1885152303"/>
        <c:scaling>
          <c:orientation val="minMax"/>
          <c:max val="3528"/>
          <c:min val="3341"/>
        </c:scaling>
        <c:delete val="0"/>
        <c:axPos val="b"/>
        <c:numFmt formatCode="General" sourceLinked="1"/>
        <c:majorTickMark val="out"/>
        <c:minorTickMark val="none"/>
        <c:tickLblPos val="nextTo"/>
        <c:crossAx val="1885155183"/>
        <c:crosses val="autoZero"/>
        <c:crossBetween val="midCat"/>
      </c:valAx>
      <c:valAx>
        <c:axId val="1885155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5152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Graph!$A$3103:$A$3289</c:f>
              <c:numCache>
                <c:formatCode>General</c:formatCode>
                <c:ptCount val="187"/>
                <c:pt idx="0">
                  <c:v>3561</c:v>
                </c:pt>
                <c:pt idx="1">
                  <c:v>3562</c:v>
                </c:pt>
                <c:pt idx="2">
                  <c:v>3563</c:v>
                </c:pt>
                <c:pt idx="3">
                  <c:v>3564</c:v>
                </c:pt>
                <c:pt idx="4">
                  <c:v>3565</c:v>
                </c:pt>
                <c:pt idx="5">
                  <c:v>3566</c:v>
                </c:pt>
                <c:pt idx="6">
                  <c:v>3567</c:v>
                </c:pt>
                <c:pt idx="7">
                  <c:v>3568</c:v>
                </c:pt>
                <c:pt idx="8">
                  <c:v>3569</c:v>
                </c:pt>
                <c:pt idx="9">
                  <c:v>3570</c:v>
                </c:pt>
                <c:pt idx="10">
                  <c:v>3571</c:v>
                </c:pt>
                <c:pt idx="11">
                  <c:v>3572</c:v>
                </c:pt>
                <c:pt idx="12">
                  <c:v>3573</c:v>
                </c:pt>
                <c:pt idx="13">
                  <c:v>3574</c:v>
                </c:pt>
                <c:pt idx="14">
                  <c:v>3575</c:v>
                </c:pt>
                <c:pt idx="15">
                  <c:v>3576</c:v>
                </c:pt>
                <c:pt idx="16">
                  <c:v>3577</c:v>
                </c:pt>
                <c:pt idx="17">
                  <c:v>3578</c:v>
                </c:pt>
                <c:pt idx="18">
                  <c:v>3579</c:v>
                </c:pt>
                <c:pt idx="19">
                  <c:v>3580</c:v>
                </c:pt>
                <c:pt idx="20">
                  <c:v>3581</c:v>
                </c:pt>
                <c:pt idx="21">
                  <c:v>3582</c:v>
                </c:pt>
                <c:pt idx="22">
                  <c:v>3583</c:v>
                </c:pt>
                <c:pt idx="23">
                  <c:v>3584</c:v>
                </c:pt>
                <c:pt idx="24">
                  <c:v>3585</c:v>
                </c:pt>
                <c:pt idx="25">
                  <c:v>3586</c:v>
                </c:pt>
                <c:pt idx="26">
                  <c:v>3587</c:v>
                </c:pt>
                <c:pt idx="27">
                  <c:v>3588</c:v>
                </c:pt>
                <c:pt idx="28">
                  <c:v>3589</c:v>
                </c:pt>
                <c:pt idx="29">
                  <c:v>3590</c:v>
                </c:pt>
                <c:pt idx="30">
                  <c:v>3591</c:v>
                </c:pt>
                <c:pt idx="31">
                  <c:v>3592</c:v>
                </c:pt>
                <c:pt idx="32">
                  <c:v>3593</c:v>
                </c:pt>
                <c:pt idx="33">
                  <c:v>3594</c:v>
                </c:pt>
                <c:pt idx="34">
                  <c:v>3595</c:v>
                </c:pt>
                <c:pt idx="35">
                  <c:v>3596</c:v>
                </c:pt>
                <c:pt idx="36">
                  <c:v>3597</c:v>
                </c:pt>
                <c:pt idx="37">
                  <c:v>3598</c:v>
                </c:pt>
                <c:pt idx="38">
                  <c:v>3599</c:v>
                </c:pt>
                <c:pt idx="39">
                  <c:v>3600</c:v>
                </c:pt>
                <c:pt idx="40">
                  <c:v>3601</c:v>
                </c:pt>
                <c:pt idx="41">
                  <c:v>3602</c:v>
                </c:pt>
                <c:pt idx="42">
                  <c:v>3603</c:v>
                </c:pt>
                <c:pt idx="43">
                  <c:v>3604</c:v>
                </c:pt>
                <c:pt idx="44">
                  <c:v>3605</c:v>
                </c:pt>
                <c:pt idx="45">
                  <c:v>3606</c:v>
                </c:pt>
                <c:pt idx="46">
                  <c:v>3607</c:v>
                </c:pt>
                <c:pt idx="47">
                  <c:v>3608</c:v>
                </c:pt>
                <c:pt idx="48">
                  <c:v>3609</c:v>
                </c:pt>
                <c:pt idx="49">
                  <c:v>3610</c:v>
                </c:pt>
                <c:pt idx="50">
                  <c:v>3611</c:v>
                </c:pt>
                <c:pt idx="51">
                  <c:v>3612</c:v>
                </c:pt>
                <c:pt idx="52">
                  <c:v>3613</c:v>
                </c:pt>
                <c:pt idx="53">
                  <c:v>3614</c:v>
                </c:pt>
                <c:pt idx="54">
                  <c:v>3615</c:v>
                </c:pt>
                <c:pt idx="55">
                  <c:v>3616</c:v>
                </c:pt>
                <c:pt idx="56">
                  <c:v>3617</c:v>
                </c:pt>
                <c:pt idx="57">
                  <c:v>3618</c:v>
                </c:pt>
                <c:pt idx="58">
                  <c:v>3619</c:v>
                </c:pt>
                <c:pt idx="59">
                  <c:v>3620</c:v>
                </c:pt>
                <c:pt idx="60">
                  <c:v>3621</c:v>
                </c:pt>
                <c:pt idx="61">
                  <c:v>3622</c:v>
                </c:pt>
                <c:pt idx="62">
                  <c:v>3623</c:v>
                </c:pt>
                <c:pt idx="63">
                  <c:v>3624</c:v>
                </c:pt>
                <c:pt idx="64">
                  <c:v>3625</c:v>
                </c:pt>
                <c:pt idx="65">
                  <c:v>3626</c:v>
                </c:pt>
                <c:pt idx="66">
                  <c:v>3627</c:v>
                </c:pt>
                <c:pt idx="67">
                  <c:v>3628</c:v>
                </c:pt>
                <c:pt idx="68">
                  <c:v>3629</c:v>
                </c:pt>
                <c:pt idx="69">
                  <c:v>3630</c:v>
                </c:pt>
                <c:pt idx="70">
                  <c:v>3631</c:v>
                </c:pt>
                <c:pt idx="71">
                  <c:v>3632</c:v>
                </c:pt>
                <c:pt idx="72">
                  <c:v>3633</c:v>
                </c:pt>
                <c:pt idx="73">
                  <c:v>3634</c:v>
                </c:pt>
                <c:pt idx="74">
                  <c:v>3635</c:v>
                </c:pt>
                <c:pt idx="75">
                  <c:v>3636</c:v>
                </c:pt>
                <c:pt idx="76">
                  <c:v>3637</c:v>
                </c:pt>
                <c:pt idx="77">
                  <c:v>3638</c:v>
                </c:pt>
                <c:pt idx="78">
                  <c:v>3639</c:v>
                </c:pt>
                <c:pt idx="79">
                  <c:v>3640</c:v>
                </c:pt>
                <c:pt idx="80">
                  <c:v>3641</c:v>
                </c:pt>
                <c:pt idx="81">
                  <c:v>3642</c:v>
                </c:pt>
                <c:pt idx="82">
                  <c:v>3643</c:v>
                </c:pt>
                <c:pt idx="83">
                  <c:v>3644</c:v>
                </c:pt>
                <c:pt idx="84">
                  <c:v>3645</c:v>
                </c:pt>
                <c:pt idx="85">
                  <c:v>3646</c:v>
                </c:pt>
                <c:pt idx="86">
                  <c:v>3647</c:v>
                </c:pt>
                <c:pt idx="87">
                  <c:v>3648</c:v>
                </c:pt>
                <c:pt idx="88">
                  <c:v>3649</c:v>
                </c:pt>
                <c:pt idx="89">
                  <c:v>3650</c:v>
                </c:pt>
                <c:pt idx="90">
                  <c:v>3651</c:v>
                </c:pt>
                <c:pt idx="91">
                  <c:v>3652</c:v>
                </c:pt>
                <c:pt idx="92">
                  <c:v>3653</c:v>
                </c:pt>
                <c:pt idx="93">
                  <c:v>3654</c:v>
                </c:pt>
                <c:pt idx="94">
                  <c:v>3655</c:v>
                </c:pt>
                <c:pt idx="95">
                  <c:v>3656</c:v>
                </c:pt>
                <c:pt idx="96">
                  <c:v>3657</c:v>
                </c:pt>
                <c:pt idx="97">
                  <c:v>3658</c:v>
                </c:pt>
                <c:pt idx="98">
                  <c:v>3659</c:v>
                </c:pt>
                <c:pt idx="99">
                  <c:v>3660</c:v>
                </c:pt>
                <c:pt idx="100">
                  <c:v>3661</c:v>
                </c:pt>
                <c:pt idx="101">
                  <c:v>3662</c:v>
                </c:pt>
                <c:pt idx="102">
                  <c:v>3663</c:v>
                </c:pt>
                <c:pt idx="103">
                  <c:v>3664</c:v>
                </c:pt>
                <c:pt idx="104">
                  <c:v>3665</c:v>
                </c:pt>
                <c:pt idx="105">
                  <c:v>3666</c:v>
                </c:pt>
                <c:pt idx="106">
                  <c:v>3667</c:v>
                </c:pt>
                <c:pt idx="107">
                  <c:v>3668</c:v>
                </c:pt>
                <c:pt idx="108">
                  <c:v>3669</c:v>
                </c:pt>
                <c:pt idx="109">
                  <c:v>3670</c:v>
                </c:pt>
                <c:pt idx="110">
                  <c:v>3671</c:v>
                </c:pt>
                <c:pt idx="111">
                  <c:v>3672</c:v>
                </c:pt>
                <c:pt idx="112">
                  <c:v>3673</c:v>
                </c:pt>
                <c:pt idx="113">
                  <c:v>3674</c:v>
                </c:pt>
                <c:pt idx="114">
                  <c:v>3675</c:v>
                </c:pt>
                <c:pt idx="115">
                  <c:v>3676</c:v>
                </c:pt>
                <c:pt idx="116">
                  <c:v>3677</c:v>
                </c:pt>
                <c:pt idx="117">
                  <c:v>3678</c:v>
                </c:pt>
                <c:pt idx="118">
                  <c:v>3679</c:v>
                </c:pt>
                <c:pt idx="119">
                  <c:v>3680</c:v>
                </c:pt>
                <c:pt idx="120">
                  <c:v>3681</c:v>
                </c:pt>
                <c:pt idx="121">
                  <c:v>3682</c:v>
                </c:pt>
                <c:pt idx="122">
                  <c:v>3683</c:v>
                </c:pt>
                <c:pt idx="123">
                  <c:v>3684</c:v>
                </c:pt>
                <c:pt idx="124">
                  <c:v>3685</c:v>
                </c:pt>
                <c:pt idx="125">
                  <c:v>3686</c:v>
                </c:pt>
                <c:pt idx="126">
                  <c:v>3687</c:v>
                </c:pt>
                <c:pt idx="127">
                  <c:v>3688</c:v>
                </c:pt>
                <c:pt idx="128">
                  <c:v>3689</c:v>
                </c:pt>
                <c:pt idx="129">
                  <c:v>3690</c:v>
                </c:pt>
                <c:pt idx="130">
                  <c:v>3691</c:v>
                </c:pt>
                <c:pt idx="131">
                  <c:v>3692</c:v>
                </c:pt>
                <c:pt idx="132">
                  <c:v>3693</c:v>
                </c:pt>
                <c:pt idx="133">
                  <c:v>3694</c:v>
                </c:pt>
                <c:pt idx="134">
                  <c:v>3695</c:v>
                </c:pt>
                <c:pt idx="135">
                  <c:v>3696</c:v>
                </c:pt>
                <c:pt idx="136">
                  <c:v>3697</c:v>
                </c:pt>
                <c:pt idx="137">
                  <c:v>3698</c:v>
                </c:pt>
                <c:pt idx="138">
                  <c:v>3699</c:v>
                </c:pt>
                <c:pt idx="139">
                  <c:v>3700</c:v>
                </c:pt>
                <c:pt idx="140">
                  <c:v>3701</c:v>
                </c:pt>
                <c:pt idx="141">
                  <c:v>3702</c:v>
                </c:pt>
                <c:pt idx="142">
                  <c:v>3703</c:v>
                </c:pt>
                <c:pt idx="143">
                  <c:v>3704</c:v>
                </c:pt>
                <c:pt idx="144">
                  <c:v>3705</c:v>
                </c:pt>
                <c:pt idx="145">
                  <c:v>3706</c:v>
                </c:pt>
                <c:pt idx="146">
                  <c:v>3707</c:v>
                </c:pt>
                <c:pt idx="147">
                  <c:v>3708</c:v>
                </c:pt>
                <c:pt idx="148">
                  <c:v>3709</c:v>
                </c:pt>
                <c:pt idx="149">
                  <c:v>3710</c:v>
                </c:pt>
                <c:pt idx="150">
                  <c:v>3711</c:v>
                </c:pt>
                <c:pt idx="151">
                  <c:v>3712</c:v>
                </c:pt>
                <c:pt idx="152">
                  <c:v>3713</c:v>
                </c:pt>
                <c:pt idx="153">
                  <c:v>3714</c:v>
                </c:pt>
                <c:pt idx="154">
                  <c:v>3715</c:v>
                </c:pt>
                <c:pt idx="155">
                  <c:v>3716</c:v>
                </c:pt>
                <c:pt idx="156">
                  <c:v>3717</c:v>
                </c:pt>
                <c:pt idx="157">
                  <c:v>3718</c:v>
                </c:pt>
                <c:pt idx="158">
                  <c:v>3719</c:v>
                </c:pt>
                <c:pt idx="159">
                  <c:v>3720</c:v>
                </c:pt>
                <c:pt idx="160">
                  <c:v>3721</c:v>
                </c:pt>
                <c:pt idx="161">
                  <c:v>3722</c:v>
                </c:pt>
                <c:pt idx="162">
                  <c:v>3723</c:v>
                </c:pt>
                <c:pt idx="163">
                  <c:v>3724</c:v>
                </c:pt>
                <c:pt idx="164">
                  <c:v>3725</c:v>
                </c:pt>
                <c:pt idx="165">
                  <c:v>3726</c:v>
                </c:pt>
                <c:pt idx="166">
                  <c:v>3727</c:v>
                </c:pt>
                <c:pt idx="167">
                  <c:v>3728</c:v>
                </c:pt>
                <c:pt idx="168">
                  <c:v>3729</c:v>
                </c:pt>
                <c:pt idx="169">
                  <c:v>3730</c:v>
                </c:pt>
                <c:pt idx="170">
                  <c:v>3731</c:v>
                </c:pt>
                <c:pt idx="171">
                  <c:v>3732</c:v>
                </c:pt>
                <c:pt idx="172">
                  <c:v>3733</c:v>
                </c:pt>
                <c:pt idx="173">
                  <c:v>3734</c:v>
                </c:pt>
                <c:pt idx="174">
                  <c:v>3735</c:v>
                </c:pt>
                <c:pt idx="175">
                  <c:v>3736</c:v>
                </c:pt>
                <c:pt idx="176">
                  <c:v>3737</c:v>
                </c:pt>
                <c:pt idx="177">
                  <c:v>3738</c:v>
                </c:pt>
                <c:pt idx="178">
                  <c:v>3739</c:v>
                </c:pt>
                <c:pt idx="179">
                  <c:v>3740</c:v>
                </c:pt>
                <c:pt idx="180">
                  <c:v>3741</c:v>
                </c:pt>
                <c:pt idx="181">
                  <c:v>3742</c:v>
                </c:pt>
                <c:pt idx="182">
                  <c:v>3743</c:v>
                </c:pt>
                <c:pt idx="183">
                  <c:v>3744</c:v>
                </c:pt>
                <c:pt idx="184">
                  <c:v>3745</c:v>
                </c:pt>
                <c:pt idx="185">
                  <c:v>3746</c:v>
                </c:pt>
                <c:pt idx="186">
                  <c:v>3747</c:v>
                </c:pt>
              </c:numCache>
            </c:numRef>
          </c:xVal>
          <c:yVal>
            <c:numRef>
              <c:f>Graph!$D$3104:$D$3288</c:f>
              <c:numCache>
                <c:formatCode>General</c:formatCode>
                <c:ptCount val="185"/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F-41AA-BD74-29863358C4B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Graph!$A$3103:$A$3289</c:f>
              <c:numCache>
                <c:formatCode>General</c:formatCode>
                <c:ptCount val="187"/>
                <c:pt idx="0">
                  <c:v>3561</c:v>
                </c:pt>
                <c:pt idx="1">
                  <c:v>3562</c:v>
                </c:pt>
                <c:pt idx="2">
                  <c:v>3563</c:v>
                </c:pt>
                <c:pt idx="3">
                  <c:v>3564</c:v>
                </c:pt>
                <c:pt idx="4">
                  <c:v>3565</c:v>
                </c:pt>
                <c:pt idx="5">
                  <c:v>3566</c:v>
                </c:pt>
                <c:pt idx="6">
                  <c:v>3567</c:v>
                </c:pt>
                <c:pt idx="7">
                  <c:v>3568</c:v>
                </c:pt>
                <c:pt idx="8">
                  <c:v>3569</c:v>
                </c:pt>
                <c:pt idx="9">
                  <c:v>3570</c:v>
                </c:pt>
                <c:pt idx="10">
                  <c:v>3571</c:v>
                </c:pt>
                <c:pt idx="11">
                  <c:v>3572</c:v>
                </c:pt>
                <c:pt idx="12">
                  <c:v>3573</c:v>
                </c:pt>
                <c:pt idx="13">
                  <c:v>3574</c:v>
                </c:pt>
                <c:pt idx="14">
                  <c:v>3575</c:v>
                </c:pt>
                <c:pt idx="15">
                  <c:v>3576</c:v>
                </c:pt>
                <c:pt idx="16">
                  <c:v>3577</c:v>
                </c:pt>
                <c:pt idx="17">
                  <c:v>3578</c:v>
                </c:pt>
                <c:pt idx="18">
                  <c:v>3579</c:v>
                </c:pt>
                <c:pt idx="19">
                  <c:v>3580</c:v>
                </c:pt>
                <c:pt idx="20">
                  <c:v>3581</c:v>
                </c:pt>
                <c:pt idx="21">
                  <c:v>3582</c:v>
                </c:pt>
                <c:pt idx="22">
                  <c:v>3583</c:v>
                </c:pt>
                <c:pt idx="23">
                  <c:v>3584</c:v>
                </c:pt>
                <c:pt idx="24">
                  <c:v>3585</c:v>
                </c:pt>
                <c:pt idx="25">
                  <c:v>3586</c:v>
                </c:pt>
                <c:pt idx="26">
                  <c:v>3587</c:v>
                </c:pt>
                <c:pt idx="27">
                  <c:v>3588</c:v>
                </c:pt>
                <c:pt idx="28">
                  <c:v>3589</c:v>
                </c:pt>
                <c:pt idx="29">
                  <c:v>3590</c:v>
                </c:pt>
                <c:pt idx="30">
                  <c:v>3591</c:v>
                </c:pt>
                <c:pt idx="31">
                  <c:v>3592</c:v>
                </c:pt>
                <c:pt idx="32">
                  <c:v>3593</c:v>
                </c:pt>
                <c:pt idx="33">
                  <c:v>3594</c:v>
                </c:pt>
                <c:pt idx="34">
                  <c:v>3595</c:v>
                </c:pt>
                <c:pt idx="35">
                  <c:v>3596</c:v>
                </c:pt>
                <c:pt idx="36">
                  <c:v>3597</c:v>
                </c:pt>
                <c:pt idx="37">
                  <c:v>3598</c:v>
                </c:pt>
                <c:pt idx="38">
                  <c:v>3599</c:v>
                </c:pt>
                <c:pt idx="39">
                  <c:v>3600</c:v>
                </c:pt>
                <c:pt idx="40">
                  <c:v>3601</c:v>
                </c:pt>
                <c:pt idx="41">
                  <c:v>3602</c:v>
                </c:pt>
                <c:pt idx="42">
                  <c:v>3603</c:v>
                </c:pt>
                <c:pt idx="43">
                  <c:v>3604</c:v>
                </c:pt>
                <c:pt idx="44">
                  <c:v>3605</c:v>
                </c:pt>
                <c:pt idx="45">
                  <c:v>3606</c:v>
                </c:pt>
                <c:pt idx="46">
                  <c:v>3607</c:v>
                </c:pt>
                <c:pt idx="47">
                  <c:v>3608</c:v>
                </c:pt>
                <c:pt idx="48">
                  <c:v>3609</c:v>
                </c:pt>
                <c:pt idx="49">
                  <c:v>3610</c:v>
                </c:pt>
                <c:pt idx="50">
                  <c:v>3611</c:v>
                </c:pt>
                <c:pt idx="51">
                  <c:v>3612</c:v>
                </c:pt>
                <c:pt idx="52">
                  <c:v>3613</c:v>
                </c:pt>
                <c:pt idx="53">
                  <c:v>3614</c:v>
                </c:pt>
                <c:pt idx="54">
                  <c:v>3615</c:v>
                </c:pt>
                <c:pt idx="55">
                  <c:v>3616</c:v>
                </c:pt>
                <c:pt idx="56">
                  <c:v>3617</c:v>
                </c:pt>
                <c:pt idx="57">
                  <c:v>3618</c:v>
                </c:pt>
                <c:pt idx="58">
                  <c:v>3619</c:v>
                </c:pt>
                <c:pt idx="59">
                  <c:v>3620</c:v>
                </c:pt>
                <c:pt idx="60">
                  <c:v>3621</c:v>
                </c:pt>
                <c:pt idx="61">
                  <c:v>3622</c:v>
                </c:pt>
                <c:pt idx="62">
                  <c:v>3623</c:v>
                </c:pt>
                <c:pt idx="63">
                  <c:v>3624</c:v>
                </c:pt>
                <c:pt idx="64">
                  <c:v>3625</c:v>
                </c:pt>
                <c:pt idx="65">
                  <c:v>3626</c:v>
                </c:pt>
                <c:pt idx="66">
                  <c:v>3627</c:v>
                </c:pt>
                <c:pt idx="67">
                  <c:v>3628</c:v>
                </c:pt>
                <c:pt idx="68">
                  <c:v>3629</c:v>
                </c:pt>
                <c:pt idx="69">
                  <c:v>3630</c:v>
                </c:pt>
                <c:pt idx="70">
                  <c:v>3631</c:v>
                </c:pt>
                <c:pt idx="71">
                  <c:v>3632</c:v>
                </c:pt>
                <c:pt idx="72">
                  <c:v>3633</c:v>
                </c:pt>
                <c:pt idx="73">
                  <c:v>3634</c:v>
                </c:pt>
                <c:pt idx="74">
                  <c:v>3635</c:v>
                </c:pt>
                <c:pt idx="75">
                  <c:v>3636</c:v>
                </c:pt>
                <c:pt idx="76">
                  <c:v>3637</c:v>
                </c:pt>
                <c:pt idx="77">
                  <c:v>3638</c:v>
                </c:pt>
                <c:pt idx="78">
                  <c:v>3639</c:v>
                </c:pt>
                <c:pt idx="79">
                  <c:v>3640</c:v>
                </c:pt>
                <c:pt idx="80">
                  <c:v>3641</c:v>
                </c:pt>
                <c:pt idx="81">
                  <c:v>3642</c:v>
                </c:pt>
                <c:pt idx="82">
                  <c:v>3643</c:v>
                </c:pt>
                <c:pt idx="83">
                  <c:v>3644</c:v>
                </c:pt>
                <c:pt idx="84">
                  <c:v>3645</c:v>
                </c:pt>
                <c:pt idx="85">
                  <c:v>3646</c:v>
                </c:pt>
                <c:pt idx="86">
                  <c:v>3647</c:v>
                </c:pt>
                <c:pt idx="87">
                  <c:v>3648</c:v>
                </c:pt>
                <c:pt idx="88">
                  <c:v>3649</c:v>
                </c:pt>
                <c:pt idx="89">
                  <c:v>3650</c:v>
                </c:pt>
                <c:pt idx="90">
                  <c:v>3651</c:v>
                </c:pt>
                <c:pt idx="91">
                  <c:v>3652</c:v>
                </c:pt>
                <c:pt idx="92">
                  <c:v>3653</c:v>
                </c:pt>
                <c:pt idx="93">
                  <c:v>3654</c:v>
                </c:pt>
                <c:pt idx="94">
                  <c:v>3655</c:v>
                </c:pt>
                <c:pt idx="95">
                  <c:v>3656</c:v>
                </c:pt>
                <c:pt idx="96">
                  <c:v>3657</c:v>
                </c:pt>
                <c:pt idx="97">
                  <c:v>3658</c:v>
                </c:pt>
                <c:pt idx="98">
                  <c:v>3659</c:v>
                </c:pt>
                <c:pt idx="99">
                  <c:v>3660</c:v>
                </c:pt>
                <c:pt idx="100">
                  <c:v>3661</c:v>
                </c:pt>
                <c:pt idx="101">
                  <c:v>3662</c:v>
                </c:pt>
                <c:pt idx="102">
                  <c:v>3663</c:v>
                </c:pt>
                <c:pt idx="103">
                  <c:v>3664</c:v>
                </c:pt>
                <c:pt idx="104">
                  <c:v>3665</c:v>
                </c:pt>
                <c:pt idx="105">
                  <c:v>3666</c:v>
                </c:pt>
                <c:pt idx="106">
                  <c:v>3667</c:v>
                </c:pt>
                <c:pt idx="107">
                  <c:v>3668</c:v>
                </c:pt>
                <c:pt idx="108">
                  <c:v>3669</c:v>
                </c:pt>
                <c:pt idx="109">
                  <c:v>3670</c:v>
                </c:pt>
                <c:pt idx="110">
                  <c:v>3671</c:v>
                </c:pt>
                <c:pt idx="111">
                  <c:v>3672</c:v>
                </c:pt>
                <c:pt idx="112">
                  <c:v>3673</c:v>
                </c:pt>
                <c:pt idx="113">
                  <c:v>3674</c:v>
                </c:pt>
                <c:pt idx="114">
                  <c:v>3675</c:v>
                </c:pt>
                <c:pt idx="115">
                  <c:v>3676</c:v>
                </c:pt>
                <c:pt idx="116">
                  <c:v>3677</c:v>
                </c:pt>
                <c:pt idx="117">
                  <c:v>3678</c:v>
                </c:pt>
                <c:pt idx="118">
                  <c:v>3679</c:v>
                </c:pt>
                <c:pt idx="119">
                  <c:v>3680</c:v>
                </c:pt>
                <c:pt idx="120">
                  <c:v>3681</c:v>
                </c:pt>
                <c:pt idx="121">
                  <c:v>3682</c:v>
                </c:pt>
                <c:pt idx="122">
                  <c:v>3683</c:v>
                </c:pt>
                <c:pt idx="123">
                  <c:v>3684</c:v>
                </c:pt>
                <c:pt idx="124">
                  <c:v>3685</c:v>
                </c:pt>
                <c:pt idx="125">
                  <c:v>3686</c:v>
                </c:pt>
                <c:pt idx="126">
                  <c:v>3687</c:v>
                </c:pt>
                <c:pt idx="127">
                  <c:v>3688</c:v>
                </c:pt>
                <c:pt idx="128">
                  <c:v>3689</c:v>
                </c:pt>
                <c:pt idx="129">
                  <c:v>3690</c:v>
                </c:pt>
                <c:pt idx="130">
                  <c:v>3691</c:v>
                </c:pt>
                <c:pt idx="131">
                  <c:v>3692</c:v>
                </c:pt>
                <c:pt idx="132">
                  <c:v>3693</c:v>
                </c:pt>
                <c:pt idx="133">
                  <c:v>3694</c:v>
                </c:pt>
                <c:pt idx="134">
                  <c:v>3695</c:v>
                </c:pt>
                <c:pt idx="135">
                  <c:v>3696</c:v>
                </c:pt>
                <c:pt idx="136">
                  <c:v>3697</c:v>
                </c:pt>
                <c:pt idx="137">
                  <c:v>3698</c:v>
                </c:pt>
                <c:pt idx="138">
                  <c:v>3699</c:v>
                </c:pt>
                <c:pt idx="139">
                  <c:v>3700</c:v>
                </c:pt>
                <c:pt idx="140">
                  <c:v>3701</c:v>
                </c:pt>
                <c:pt idx="141">
                  <c:v>3702</c:v>
                </c:pt>
                <c:pt idx="142">
                  <c:v>3703</c:v>
                </c:pt>
                <c:pt idx="143">
                  <c:v>3704</c:v>
                </c:pt>
                <c:pt idx="144">
                  <c:v>3705</c:v>
                </c:pt>
                <c:pt idx="145">
                  <c:v>3706</c:v>
                </c:pt>
                <c:pt idx="146">
                  <c:v>3707</c:v>
                </c:pt>
                <c:pt idx="147">
                  <c:v>3708</c:v>
                </c:pt>
                <c:pt idx="148">
                  <c:v>3709</c:v>
                </c:pt>
                <c:pt idx="149">
                  <c:v>3710</c:v>
                </c:pt>
                <c:pt idx="150">
                  <c:v>3711</c:v>
                </c:pt>
                <c:pt idx="151">
                  <c:v>3712</c:v>
                </c:pt>
                <c:pt idx="152">
                  <c:v>3713</c:v>
                </c:pt>
                <c:pt idx="153">
                  <c:v>3714</c:v>
                </c:pt>
                <c:pt idx="154">
                  <c:v>3715</c:v>
                </c:pt>
                <c:pt idx="155">
                  <c:v>3716</c:v>
                </c:pt>
                <c:pt idx="156">
                  <c:v>3717</c:v>
                </c:pt>
                <c:pt idx="157">
                  <c:v>3718</c:v>
                </c:pt>
                <c:pt idx="158">
                  <c:v>3719</c:v>
                </c:pt>
                <c:pt idx="159">
                  <c:v>3720</c:v>
                </c:pt>
                <c:pt idx="160">
                  <c:v>3721</c:v>
                </c:pt>
                <c:pt idx="161">
                  <c:v>3722</c:v>
                </c:pt>
                <c:pt idx="162">
                  <c:v>3723</c:v>
                </c:pt>
                <c:pt idx="163">
                  <c:v>3724</c:v>
                </c:pt>
                <c:pt idx="164">
                  <c:v>3725</c:v>
                </c:pt>
                <c:pt idx="165">
                  <c:v>3726</c:v>
                </c:pt>
                <c:pt idx="166">
                  <c:v>3727</c:v>
                </c:pt>
                <c:pt idx="167">
                  <c:v>3728</c:v>
                </c:pt>
                <c:pt idx="168">
                  <c:v>3729</c:v>
                </c:pt>
                <c:pt idx="169">
                  <c:v>3730</c:v>
                </c:pt>
                <c:pt idx="170">
                  <c:v>3731</c:v>
                </c:pt>
                <c:pt idx="171">
                  <c:v>3732</c:v>
                </c:pt>
                <c:pt idx="172">
                  <c:v>3733</c:v>
                </c:pt>
                <c:pt idx="173">
                  <c:v>3734</c:v>
                </c:pt>
                <c:pt idx="174">
                  <c:v>3735</c:v>
                </c:pt>
                <c:pt idx="175">
                  <c:v>3736</c:v>
                </c:pt>
                <c:pt idx="176">
                  <c:v>3737</c:v>
                </c:pt>
                <c:pt idx="177">
                  <c:v>3738</c:v>
                </c:pt>
                <c:pt idx="178">
                  <c:v>3739</c:v>
                </c:pt>
                <c:pt idx="179">
                  <c:v>3740</c:v>
                </c:pt>
                <c:pt idx="180">
                  <c:v>3741</c:v>
                </c:pt>
                <c:pt idx="181">
                  <c:v>3742</c:v>
                </c:pt>
                <c:pt idx="182">
                  <c:v>3743</c:v>
                </c:pt>
                <c:pt idx="183">
                  <c:v>3744</c:v>
                </c:pt>
                <c:pt idx="184">
                  <c:v>3745</c:v>
                </c:pt>
                <c:pt idx="185">
                  <c:v>3746</c:v>
                </c:pt>
                <c:pt idx="186">
                  <c:v>3747</c:v>
                </c:pt>
              </c:numCache>
            </c:numRef>
          </c:xVal>
          <c:yVal>
            <c:numRef>
              <c:f>Graph!$B$3104:$B$3288</c:f>
              <c:numCache>
                <c:formatCode>General</c:formatCode>
                <c:ptCount val="185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F-41AA-BD74-29863358C4B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Graph!$A$3103:$A$3289</c:f>
              <c:numCache>
                <c:formatCode>General</c:formatCode>
                <c:ptCount val="187"/>
                <c:pt idx="0">
                  <c:v>3561</c:v>
                </c:pt>
                <c:pt idx="1">
                  <c:v>3562</c:v>
                </c:pt>
                <c:pt idx="2">
                  <c:v>3563</c:v>
                </c:pt>
                <c:pt idx="3">
                  <c:v>3564</c:v>
                </c:pt>
                <c:pt idx="4">
                  <c:v>3565</c:v>
                </c:pt>
                <c:pt idx="5">
                  <c:v>3566</c:v>
                </c:pt>
                <c:pt idx="6">
                  <c:v>3567</c:v>
                </c:pt>
                <c:pt idx="7">
                  <c:v>3568</c:v>
                </c:pt>
                <c:pt idx="8">
                  <c:v>3569</c:v>
                </c:pt>
                <c:pt idx="9">
                  <c:v>3570</c:v>
                </c:pt>
                <c:pt idx="10">
                  <c:v>3571</c:v>
                </c:pt>
                <c:pt idx="11">
                  <c:v>3572</c:v>
                </c:pt>
                <c:pt idx="12">
                  <c:v>3573</c:v>
                </c:pt>
                <c:pt idx="13">
                  <c:v>3574</c:v>
                </c:pt>
                <c:pt idx="14">
                  <c:v>3575</c:v>
                </c:pt>
                <c:pt idx="15">
                  <c:v>3576</c:v>
                </c:pt>
                <c:pt idx="16">
                  <c:v>3577</c:v>
                </c:pt>
                <c:pt idx="17">
                  <c:v>3578</c:v>
                </c:pt>
                <c:pt idx="18">
                  <c:v>3579</c:v>
                </c:pt>
                <c:pt idx="19">
                  <c:v>3580</c:v>
                </c:pt>
                <c:pt idx="20">
                  <c:v>3581</c:v>
                </c:pt>
                <c:pt idx="21">
                  <c:v>3582</c:v>
                </c:pt>
                <c:pt idx="22">
                  <c:v>3583</c:v>
                </c:pt>
                <c:pt idx="23">
                  <c:v>3584</c:v>
                </c:pt>
                <c:pt idx="24">
                  <c:v>3585</c:v>
                </c:pt>
                <c:pt idx="25">
                  <c:v>3586</c:v>
                </c:pt>
                <c:pt idx="26">
                  <c:v>3587</c:v>
                </c:pt>
                <c:pt idx="27">
                  <c:v>3588</c:v>
                </c:pt>
                <c:pt idx="28">
                  <c:v>3589</c:v>
                </c:pt>
                <c:pt idx="29">
                  <c:v>3590</c:v>
                </c:pt>
                <c:pt idx="30">
                  <c:v>3591</c:v>
                </c:pt>
                <c:pt idx="31">
                  <c:v>3592</c:v>
                </c:pt>
                <c:pt idx="32">
                  <c:v>3593</c:v>
                </c:pt>
                <c:pt idx="33">
                  <c:v>3594</c:v>
                </c:pt>
                <c:pt idx="34">
                  <c:v>3595</c:v>
                </c:pt>
                <c:pt idx="35">
                  <c:v>3596</c:v>
                </c:pt>
                <c:pt idx="36">
                  <c:v>3597</c:v>
                </c:pt>
                <c:pt idx="37">
                  <c:v>3598</c:v>
                </c:pt>
                <c:pt idx="38">
                  <c:v>3599</c:v>
                </c:pt>
                <c:pt idx="39">
                  <c:v>3600</c:v>
                </c:pt>
                <c:pt idx="40">
                  <c:v>3601</c:v>
                </c:pt>
                <c:pt idx="41">
                  <c:v>3602</c:v>
                </c:pt>
                <c:pt idx="42">
                  <c:v>3603</c:v>
                </c:pt>
                <c:pt idx="43">
                  <c:v>3604</c:v>
                </c:pt>
                <c:pt idx="44">
                  <c:v>3605</c:v>
                </c:pt>
                <c:pt idx="45">
                  <c:v>3606</c:v>
                </c:pt>
                <c:pt idx="46">
                  <c:v>3607</c:v>
                </c:pt>
                <c:pt idx="47">
                  <c:v>3608</c:v>
                </c:pt>
                <c:pt idx="48">
                  <c:v>3609</c:v>
                </c:pt>
                <c:pt idx="49">
                  <c:v>3610</c:v>
                </c:pt>
                <c:pt idx="50">
                  <c:v>3611</c:v>
                </c:pt>
                <c:pt idx="51">
                  <c:v>3612</c:v>
                </c:pt>
                <c:pt idx="52">
                  <c:v>3613</c:v>
                </c:pt>
                <c:pt idx="53">
                  <c:v>3614</c:v>
                </c:pt>
                <c:pt idx="54">
                  <c:v>3615</c:v>
                </c:pt>
                <c:pt idx="55">
                  <c:v>3616</c:v>
                </c:pt>
                <c:pt idx="56">
                  <c:v>3617</c:v>
                </c:pt>
                <c:pt idx="57">
                  <c:v>3618</c:v>
                </c:pt>
                <c:pt idx="58">
                  <c:v>3619</c:v>
                </c:pt>
                <c:pt idx="59">
                  <c:v>3620</c:v>
                </c:pt>
                <c:pt idx="60">
                  <c:v>3621</c:v>
                </c:pt>
                <c:pt idx="61">
                  <c:v>3622</c:v>
                </c:pt>
                <c:pt idx="62">
                  <c:v>3623</c:v>
                </c:pt>
                <c:pt idx="63">
                  <c:v>3624</c:v>
                </c:pt>
                <c:pt idx="64">
                  <c:v>3625</c:v>
                </c:pt>
                <c:pt idx="65">
                  <c:v>3626</c:v>
                </c:pt>
                <c:pt idx="66">
                  <c:v>3627</c:v>
                </c:pt>
                <c:pt idx="67">
                  <c:v>3628</c:v>
                </c:pt>
                <c:pt idx="68">
                  <c:v>3629</c:v>
                </c:pt>
                <c:pt idx="69">
                  <c:v>3630</c:v>
                </c:pt>
                <c:pt idx="70">
                  <c:v>3631</c:v>
                </c:pt>
                <c:pt idx="71">
                  <c:v>3632</c:v>
                </c:pt>
                <c:pt idx="72">
                  <c:v>3633</c:v>
                </c:pt>
                <c:pt idx="73">
                  <c:v>3634</c:v>
                </c:pt>
                <c:pt idx="74">
                  <c:v>3635</c:v>
                </c:pt>
                <c:pt idx="75">
                  <c:v>3636</c:v>
                </c:pt>
                <c:pt idx="76">
                  <c:v>3637</c:v>
                </c:pt>
                <c:pt idx="77">
                  <c:v>3638</c:v>
                </c:pt>
                <c:pt idx="78">
                  <c:v>3639</c:v>
                </c:pt>
                <c:pt idx="79">
                  <c:v>3640</c:v>
                </c:pt>
                <c:pt idx="80">
                  <c:v>3641</c:v>
                </c:pt>
                <c:pt idx="81">
                  <c:v>3642</c:v>
                </c:pt>
                <c:pt idx="82">
                  <c:v>3643</c:v>
                </c:pt>
                <c:pt idx="83">
                  <c:v>3644</c:v>
                </c:pt>
                <c:pt idx="84">
                  <c:v>3645</c:v>
                </c:pt>
                <c:pt idx="85">
                  <c:v>3646</c:v>
                </c:pt>
                <c:pt idx="86">
                  <c:v>3647</c:v>
                </c:pt>
                <c:pt idx="87">
                  <c:v>3648</c:v>
                </c:pt>
                <c:pt idx="88">
                  <c:v>3649</c:v>
                </c:pt>
                <c:pt idx="89">
                  <c:v>3650</c:v>
                </c:pt>
                <c:pt idx="90">
                  <c:v>3651</c:v>
                </c:pt>
                <c:pt idx="91">
                  <c:v>3652</c:v>
                </c:pt>
                <c:pt idx="92">
                  <c:v>3653</c:v>
                </c:pt>
                <c:pt idx="93">
                  <c:v>3654</c:v>
                </c:pt>
                <c:pt idx="94">
                  <c:v>3655</c:v>
                </c:pt>
                <c:pt idx="95">
                  <c:v>3656</c:v>
                </c:pt>
                <c:pt idx="96">
                  <c:v>3657</c:v>
                </c:pt>
                <c:pt idx="97">
                  <c:v>3658</c:v>
                </c:pt>
                <c:pt idx="98">
                  <c:v>3659</c:v>
                </c:pt>
                <c:pt idx="99">
                  <c:v>3660</c:v>
                </c:pt>
                <c:pt idx="100">
                  <c:v>3661</c:v>
                </c:pt>
                <c:pt idx="101">
                  <c:v>3662</c:v>
                </c:pt>
                <c:pt idx="102">
                  <c:v>3663</c:v>
                </c:pt>
                <c:pt idx="103">
                  <c:v>3664</c:v>
                </c:pt>
                <c:pt idx="104">
                  <c:v>3665</c:v>
                </c:pt>
                <c:pt idx="105">
                  <c:v>3666</c:v>
                </c:pt>
                <c:pt idx="106">
                  <c:v>3667</c:v>
                </c:pt>
                <c:pt idx="107">
                  <c:v>3668</c:v>
                </c:pt>
                <c:pt idx="108">
                  <c:v>3669</c:v>
                </c:pt>
                <c:pt idx="109">
                  <c:v>3670</c:v>
                </c:pt>
                <c:pt idx="110">
                  <c:v>3671</c:v>
                </c:pt>
                <c:pt idx="111">
                  <c:v>3672</c:v>
                </c:pt>
                <c:pt idx="112">
                  <c:v>3673</c:v>
                </c:pt>
                <c:pt idx="113">
                  <c:v>3674</c:v>
                </c:pt>
                <c:pt idx="114">
                  <c:v>3675</c:v>
                </c:pt>
                <c:pt idx="115">
                  <c:v>3676</c:v>
                </c:pt>
                <c:pt idx="116">
                  <c:v>3677</c:v>
                </c:pt>
                <c:pt idx="117">
                  <c:v>3678</c:v>
                </c:pt>
                <c:pt idx="118">
                  <c:v>3679</c:v>
                </c:pt>
                <c:pt idx="119">
                  <c:v>3680</c:v>
                </c:pt>
                <c:pt idx="120">
                  <c:v>3681</c:v>
                </c:pt>
                <c:pt idx="121">
                  <c:v>3682</c:v>
                </c:pt>
                <c:pt idx="122">
                  <c:v>3683</c:v>
                </c:pt>
                <c:pt idx="123">
                  <c:v>3684</c:v>
                </c:pt>
                <c:pt idx="124">
                  <c:v>3685</c:v>
                </c:pt>
                <c:pt idx="125">
                  <c:v>3686</c:v>
                </c:pt>
                <c:pt idx="126">
                  <c:v>3687</c:v>
                </c:pt>
                <c:pt idx="127">
                  <c:v>3688</c:v>
                </c:pt>
                <c:pt idx="128">
                  <c:v>3689</c:v>
                </c:pt>
                <c:pt idx="129">
                  <c:v>3690</c:v>
                </c:pt>
                <c:pt idx="130">
                  <c:v>3691</c:v>
                </c:pt>
                <c:pt idx="131">
                  <c:v>3692</c:v>
                </c:pt>
                <c:pt idx="132">
                  <c:v>3693</c:v>
                </c:pt>
                <c:pt idx="133">
                  <c:v>3694</c:v>
                </c:pt>
                <c:pt idx="134">
                  <c:v>3695</c:v>
                </c:pt>
                <c:pt idx="135">
                  <c:v>3696</c:v>
                </c:pt>
                <c:pt idx="136">
                  <c:v>3697</c:v>
                </c:pt>
                <c:pt idx="137">
                  <c:v>3698</c:v>
                </c:pt>
                <c:pt idx="138">
                  <c:v>3699</c:v>
                </c:pt>
                <c:pt idx="139">
                  <c:v>3700</c:v>
                </c:pt>
                <c:pt idx="140">
                  <c:v>3701</c:v>
                </c:pt>
                <c:pt idx="141">
                  <c:v>3702</c:v>
                </c:pt>
                <c:pt idx="142">
                  <c:v>3703</c:v>
                </c:pt>
                <c:pt idx="143">
                  <c:v>3704</c:v>
                </c:pt>
                <c:pt idx="144">
                  <c:v>3705</c:v>
                </c:pt>
                <c:pt idx="145">
                  <c:v>3706</c:v>
                </c:pt>
                <c:pt idx="146">
                  <c:v>3707</c:v>
                </c:pt>
                <c:pt idx="147">
                  <c:v>3708</c:v>
                </c:pt>
                <c:pt idx="148">
                  <c:v>3709</c:v>
                </c:pt>
                <c:pt idx="149">
                  <c:v>3710</c:v>
                </c:pt>
                <c:pt idx="150">
                  <c:v>3711</c:v>
                </c:pt>
                <c:pt idx="151">
                  <c:v>3712</c:v>
                </c:pt>
                <c:pt idx="152">
                  <c:v>3713</c:v>
                </c:pt>
                <c:pt idx="153">
                  <c:v>3714</c:v>
                </c:pt>
                <c:pt idx="154">
                  <c:v>3715</c:v>
                </c:pt>
                <c:pt idx="155">
                  <c:v>3716</c:v>
                </c:pt>
                <c:pt idx="156">
                  <c:v>3717</c:v>
                </c:pt>
                <c:pt idx="157">
                  <c:v>3718</c:v>
                </c:pt>
                <c:pt idx="158">
                  <c:v>3719</c:v>
                </c:pt>
                <c:pt idx="159">
                  <c:v>3720</c:v>
                </c:pt>
                <c:pt idx="160">
                  <c:v>3721</c:v>
                </c:pt>
                <c:pt idx="161">
                  <c:v>3722</c:v>
                </c:pt>
                <c:pt idx="162">
                  <c:v>3723</c:v>
                </c:pt>
                <c:pt idx="163">
                  <c:v>3724</c:v>
                </c:pt>
                <c:pt idx="164">
                  <c:v>3725</c:v>
                </c:pt>
                <c:pt idx="165">
                  <c:v>3726</c:v>
                </c:pt>
                <c:pt idx="166">
                  <c:v>3727</c:v>
                </c:pt>
                <c:pt idx="167">
                  <c:v>3728</c:v>
                </c:pt>
                <c:pt idx="168">
                  <c:v>3729</c:v>
                </c:pt>
                <c:pt idx="169">
                  <c:v>3730</c:v>
                </c:pt>
                <c:pt idx="170">
                  <c:v>3731</c:v>
                </c:pt>
                <c:pt idx="171">
                  <c:v>3732</c:v>
                </c:pt>
                <c:pt idx="172">
                  <c:v>3733</c:v>
                </c:pt>
                <c:pt idx="173">
                  <c:v>3734</c:v>
                </c:pt>
                <c:pt idx="174">
                  <c:v>3735</c:v>
                </c:pt>
                <c:pt idx="175">
                  <c:v>3736</c:v>
                </c:pt>
                <c:pt idx="176">
                  <c:v>3737</c:v>
                </c:pt>
                <c:pt idx="177">
                  <c:v>3738</c:v>
                </c:pt>
                <c:pt idx="178">
                  <c:v>3739</c:v>
                </c:pt>
                <c:pt idx="179">
                  <c:v>3740</c:v>
                </c:pt>
                <c:pt idx="180">
                  <c:v>3741</c:v>
                </c:pt>
                <c:pt idx="181">
                  <c:v>3742</c:v>
                </c:pt>
                <c:pt idx="182">
                  <c:v>3743</c:v>
                </c:pt>
                <c:pt idx="183">
                  <c:v>3744</c:v>
                </c:pt>
                <c:pt idx="184">
                  <c:v>3745</c:v>
                </c:pt>
                <c:pt idx="185">
                  <c:v>3746</c:v>
                </c:pt>
                <c:pt idx="186">
                  <c:v>3747</c:v>
                </c:pt>
              </c:numCache>
            </c:numRef>
          </c:xVal>
          <c:yVal>
            <c:numRef>
              <c:f>Graph!$C$3104:$C$3288</c:f>
              <c:numCache>
                <c:formatCode>General</c:formatCode>
                <c:ptCount val="1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2F-41AA-BD74-29863358C4B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Graph!$A$3103:$A$3289</c:f>
              <c:numCache>
                <c:formatCode>General</c:formatCode>
                <c:ptCount val="187"/>
                <c:pt idx="0">
                  <c:v>3561</c:v>
                </c:pt>
                <c:pt idx="1">
                  <c:v>3562</c:v>
                </c:pt>
                <c:pt idx="2">
                  <c:v>3563</c:v>
                </c:pt>
                <c:pt idx="3">
                  <c:v>3564</c:v>
                </c:pt>
                <c:pt idx="4">
                  <c:v>3565</c:v>
                </c:pt>
                <c:pt idx="5">
                  <c:v>3566</c:v>
                </c:pt>
                <c:pt idx="6">
                  <c:v>3567</c:v>
                </c:pt>
                <c:pt idx="7">
                  <c:v>3568</c:v>
                </c:pt>
                <c:pt idx="8">
                  <c:v>3569</c:v>
                </c:pt>
                <c:pt idx="9">
                  <c:v>3570</c:v>
                </c:pt>
                <c:pt idx="10">
                  <c:v>3571</c:v>
                </c:pt>
                <c:pt idx="11">
                  <c:v>3572</c:v>
                </c:pt>
                <c:pt idx="12">
                  <c:v>3573</c:v>
                </c:pt>
                <c:pt idx="13">
                  <c:v>3574</c:v>
                </c:pt>
                <c:pt idx="14">
                  <c:v>3575</c:v>
                </c:pt>
                <c:pt idx="15">
                  <c:v>3576</c:v>
                </c:pt>
                <c:pt idx="16">
                  <c:v>3577</c:v>
                </c:pt>
                <c:pt idx="17">
                  <c:v>3578</c:v>
                </c:pt>
                <c:pt idx="18">
                  <c:v>3579</c:v>
                </c:pt>
                <c:pt idx="19">
                  <c:v>3580</c:v>
                </c:pt>
                <c:pt idx="20">
                  <c:v>3581</c:v>
                </c:pt>
                <c:pt idx="21">
                  <c:v>3582</c:v>
                </c:pt>
                <c:pt idx="22">
                  <c:v>3583</c:v>
                </c:pt>
                <c:pt idx="23">
                  <c:v>3584</c:v>
                </c:pt>
                <c:pt idx="24">
                  <c:v>3585</c:v>
                </c:pt>
                <c:pt idx="25">
                  <c:v>3586</c:v>
                </c:pt>
                <c:pt idx="26">
                  <c:v>3587</c:v>
                </c:pt>
                <c:pt idx="27">
                  <c:v>3588</c:v>
                </c:pt>
                <c:pt idx="28">
                  <c:v>3589</c:v>
                </c:pt>
                <c:pt idx="29">
                  <c:v>3590</c:v>
                </c:pt>
                <c:pt idx="30">
                  <c:v>3591</c:v>
                </c:pt>
                <c:pt idx="31">
                  <c:v>3592</c:v>
                </c:pt>
                <c:pt idx="32">
                  <c:v>3593</c:v>
                </c:pt>
                <c:pt idx="33">
                  <c:v>3594</c:v>
                </c:pt>
                <c:pt idx="34">
                  <c:v>3595</c:v>
                </c:pt>
                <c:pt idx="35">
                  <c:v>3596</c:v>
                </c:pt>
                <c:pt idx="36">
                  <c:v>3597</c:v>
                </c:pt>
                <c:pt idx="37">
                  <c:v>3598</c:v>
                </c:pt>
                <c:pt idx="38">
                  <c:v>3599</c:v>
                </c:pt>
                <c:pt idx="39">
                  <c:v>3600</c:v>
                </c:pt>
                <c:pt idx="40">
                  <c:v>3601</c:v>
                </c:pt>
                <c:pt idx="41">
                  <c:v>3602</c:v>
                </c:pt>
                <c:pt idx="42">
                  <c:v>3603</c:v>
                </c:pt>
                <c:pt idx="43">
                  <c:v>3604</c:v>
                </c:pt>
                <c:pt idx="44">
                  <c:v>3605</c:v>
                </c:pt>
                <c:pt idx="45">
                  <c:v>3606</c:v>
                </c:pt>
                <c:pt idx="46">
                  <c:v>3607</c:v>
                </c:pt>
                <c:pt idx="47">
                  <c:v>3608</c:v>
                </c:pt>
                <c:pt idx="48">
                  <c:v>3609</c:v>
                </c:pt>
                <c:pt idx="49">
                  <c:v>3610</c:v>
                </c:pt>
                <c:pt idx="50">
                  <c:v>3611</c:v>
                </c:pt>
                <c:pt idx="51">
                  <c:v>3612</c:v>
                </c:pt>
                <c:pt idx="52">
                  <c:v>3613</c:v>
                </c:pt>
                <c:pt idx="53">
                  <c:v>3614</c:v>
                </c:pt>
                <c:pt idx="54">
                  <c:v>3615</c:v>
                </c:pt>
                <c:pt idx="55">
                  <c:v>3616</c:v>
                </c:pt>
                <c:pt idx="56">
                  <c:v>3617</c:v>
                </c:pt>
                <c:pt idx="57">
                  <c:v>3618</c:v>
                </c:pt>
                <c:pt idx="58">
                  <c:v>3619</c:v>
                </c:pt>
                <c:pt idx="59">
                  <c:v>3620</c:v>
                </c:pt>
                <c:pt idx="60">
                  <c:v>3621</c:v>
                </c:pt>
                <c:pt idx="61">
                  <c:v>3622</c:v>
                </c:pt>
                <c:pt idx="62">
                  <c:v>3623</c:v>
                </c:pt>
                <c:pt idx="63">
                  <c:v>3624</c:v>
                </c:pt>
                <c:pt idx="64">
                  <c:v>3625</c:v>
                </c:pt>
                <c:pt idx="65">
                  <c:v>3626</c:v>
                </c:pt>
                <c:pt idx="66">
                  <c:v>3627</c:v>
                </c:pt>
                <c:pt idx="67">
                  <c:v>3628</c:v>
                </c:pt>
                <c:pt idx="68">
                  <c:v>3629</c:v>
                </c:pt>
                <c:pt idx="69">
                  <c:v>3630</c:v>
                </c:pt>
                <c:pt idx="70">
                  <c:v>3631</c:v>
                </c:pt>
                <c:pt idx="71">
                  <c:v>3632</c:v>
                </c:pt>
                <c:pt idx="72">
                  <c:v>3633</c:v>
                </c:pt>
                <c:pt idx="73">
                  <c:v>3634</c:v>
                </c:pt>
                <c:pt idx="74">
                  <c:v>3635</c:v>
                </c:pt>
                <c:pt idx="75">
                  <c:v>3636</c:v>
                </c:pt>
                <c:pt idx="76">
                  <c:v>3637</c:v>
                </c:pt>
                <c:pt idx="77">
                  <c:v>3638</c:v>
                </c:pt>
                <c:pt idx="78">
                  <c:v>3639</c:v>
                </c:pt>
                <c:pt idx="79">
                  <c:v>3640</c:v>
                </c:pt>
                <c:pt idx="80">
                  <c:v>3641</c:v>
                </c:pt>
                <c:pt idx="81">
                  <c:v>3642</c:v>
                </c:pt>
                <c:pt idx="82">
                  <c:v>3643</c:v>
                </c:pt>
                <c:pt idx="83">
                  <c:v>3644</c:v>
                </c:pt>
                <c:pt idx="84">
                  <c:v>3645</c:v>
                </c:pt>
                <c:pt idx="85">
                  <c:v>3646</c:v>
                </c:pt>
                <c:pt idx="86">
                  <c:v>3647</c:v>
                </c:pt>
                <c:pt idx="87">
                  <c:v>3648</c:v>
                </c:pt>
                <c:pt idx="88">
                  <c:v>3649</c:v>
                </c:pt>
                <c:pt idx="89">
                  <c:v>3650</c:v>
                </c:pt>
                <c:pt idx="90">
                  <c:v>3651</c:v>
                </c:pt>
                <c:pt idx="91">
                  <c:v>3652</c:v>
                </c:pt>
                <c:pt idx="92">
                  <c:v>3653</c:v>
                </c:pt>
                <c:pt idx="93">
                  <c:v>3654</c:v>
                </c:pt>
                <c:pt idx="94">
                  <c:v>3655</c:v>
                </c:pt>
                <c:pt idx="95">
                  <c:v>3656</c:v>
                </c:pt>
                <c:pt idx="96">
                  <c:v>3657</c:v>
                </c:pt>
                <c:pt idx="97">
                  <c:v>3658</c:v>
                </c:pt>
                <c:pt idx="98">
                  <c:v>3659</c:v>
                </c:pt>
                <c:pt idx="99">
                  <c:v>3660</c:v>
                </c:pt>
                <c:pt idx="100">
                  <c:v>3661</c:v>
                </c:pt>
                <c:pt idx="101">
                  <c:v>3662</c:v>
                </c:pt>
                <c:pt idx="102">
                  <c:v>3663</c:v>
                </c:pt>
                <c:pt idx="103">
                  <c:v>3664</c:v>
                </c:pt>
                <c:pt idx="104">
                  <c:v>3665</c:v>
                </c:pt>
                <c:pt idx="105">
                  <c:v>3666</c:v>
                </c:pt>
                <c:pt idx="106">
                  <c:v>3667</c:v>
                </c:pt>
                <c:pt idx="107">
                  <c:v>3668</c:v>
                </c:pt>
                <c:pt idx="108">
                  <c:v>3669</c:v>
                </c:pt>
                <c:pt idx="109">
                  <c:v>3670</c:v>
                </c:pt>
                <c:pt idx="110">
                  <c:v>3671</c:v>
                </c:pt>
                <c:pt idx="111">
                  <c:v>3672</c:v>
                </c:pt>
                <c:pt idx="112">
                  <c:v>3673</c:v>
                </c:pt>
                <c:pt idx="113">
                  <c:v>3674</c:v>
                </c:pt>
                <c:pt idx="114">
                  <c:v>3675</c:v>
                </c:pt>
                <c:pt idx="115">
                  <c:v>3676</c:v>
                </c:pt>
                <c:pt idx="116">
                  <c:v>3677</c:v>
                </c:pt>
                <c:pt idx="117">
                  <c:v>3678</c:v>
                </c:pt>
                <c:pt idx="118">
                  <c:v>3679</c:v>
                </c:pt>
                <c:pt idx="119">
                  <c:v>3680</c:v>
                </c:pt>
                <c:pt idx="120">
                  <c:v>3681</c:v>
                </c:pt>
                <c:pt idx="121">
                  <c:v>3682</c:v>
                </c:pt>
                <c:pt idx="122">
                  <c:v>3683</c:v>
                </c:pt>
                <c:pt idx="123">
                  <c:v>3684</c:v>
                </c:pt>
                <c:pt idx="124">
                  <c:v>3685</c:v>
                </c:pt>
                <c:pt idx="125">
                  <c:v>3686</c:v>
                </c:pt>
                <c:pt idx="126">
                  <c:v>3687</c:v>
                </c:pt>
                <c:pt idx="127">
                  <c:v>3688</c:v>
                </c:pt>
                <c:pt idx="128">
                  <c:v>3689</c:v>
                </c:pt>
                <c:pt idx="129">
                  <c:v>3690</c:v>
                </c:pt>
                <c:pt idx="130">
                  <c:v>3691</c:v>
                </c:pt>
                <c:pt idx="131">
                  <c:v>3692</c:v>
                </c:pt>
                <c:pt idx="132">
                  <c:v>3693</c:v>
                </c:pt>
                <c:pt idx="133">
                  <c:v>3694</c:v>
                </c:pt>
                <c:pt idx="134">
                  <c:v>3695</c:v>
                </c:pt>
                <c:pt idx="135">
                  <c:v>3696</c:v>
                </c:pt>
                <c:pt idx="136">
                  <c:v>3697</c:v>
                </c:pt>
                <c:pt idx="137">
                  <c:v>3698</c:v>
                </c:pt>
                <c:pt idx="138">
                  <c:v>3699</c:v>
                </c:pt>
                <c:pt idx="139">
                  <c:v>3700</c:v>
                </c:pt>
                <c:pt idx="140">
                  <c:v>3701</c:v>
                </c:pt>
                <c:pt idx="141">
                  <c:v>3702</c:v>
                </c:pt>
                <c:pt idx="142">
                  <c:v>3703</c:v>
                </c:pt>
                <c:pt idx="143">
                  <c:v>3704</c:v>
                </c:pt>
                <c:pt idx="144">
                  <c:v>3705</c:v>
                </c:pt>
                <c:pt idx="145">
                  <c:v>3706</c:v>
                </c:pt>
                <c:pt idx="146">
                  <c:v>3707</c:v>
                </c:pt>
                <c:pt idx="147">
                  <c:v>3708</c:v>
                </c:pt>
                <c:pt idx="148">
                  <c:v>3709</c:v>
                </c:pt>
                <c:pt idx="149">
                  <c:v>3710</c:v>
                </c:pt>
                <c:pt idx="150">
                  <c:v>3711</c:v>
                </c:pt>
                <c:pt idx="151">
                  <c:v>3712</c:v>
                </c:pt>
                <c:pt idx="152">
                  <c:v>3713</c:v>
                </c:pt>
                <c:pt idx="153">
                  <c:v>3714</c:v>
                </c:pt>
                <c:pt idx="154">
                  <c:v>3715</c:v>
                </c:pt>
                <c:pt idx="155">
                  <c:v>3716</c:v>
                </c:pt>
                <c:pt idx="156">
                  <c:v>3717</c:v>
                </c:pt>
                <c:pt idx="157">
                  <c:v>3718</c:v>
                </c:pt>
                <c:pt idx="158">
                  <c:v>3719</c:v>
                </c:pt>
                <c:pt idx="159">
                  <c:v>3720</c:v>
                </c:pt>
                <c:pt idx="160">
                  <c:v>3721</c:v>
                </c:pt>
                <c:pt idx="161">
                  <c:v>3722</c:v>
                </c:pt>
                <c:pt idx="162">
                  <c:v>3723</c:v>
                </c:pt>
                <c:pt idx="163">
                  <c:v>3724</c:v>
                </c:pt>
                <c:pt idx="164">
                  <c:v>3725</c:v>
                </c:pt>
                <c:pt idx="165">
                  <c:v>3726</c:v>
                </c:pt>
                <c:pt idx="166">
                  <c:v>3727</c:v>
                </c:pt>
                <c:pt idx="167">
                  <c:v>3728</c:v>
                </c:pt>
                <c:pt idx="168">
                  <c:v>3729</c:v>
                </c:pt>
                <c:pt idx="169">
                  <c:v>3730</c:v>
                </c:pt>
                <c:pt idx="170">
                  <c:v>3731</c:v>
                </c:pt>
                <c:pt idx="171">
                  <c:v>3732</c:v>
                </c:pt>
                <c:pt idx="172">
                  <c:v>3733</c:v>
                </c:pt>
                <c:pt idx="173">
                  <c:v>3734</c:v>
                </c:pt>
                <c:pt idx="174">
                  <c:v>3735</c:v>
                </c:pt>
                <c:pt idx="175">
                  <c:v>3736</c:v>
                </c:pt>
                <c:pt idx="176">
                  <c:v>3737</c:v>
                </c:pt>
                <c:pt idx="177">
                  <c:v>3738</c:v>
                </c:pt>
                <c:pt idx="178">
                  <c:v>3739</c:v>
                </c:pt>
                <c:pt idx="179">
                  <c:v>3740</c:v>
                </c:pt>
                <c:pt idx="180">
                  <c:v>3741</c:v>
                </c:pt>
                <c:pt idx="181">
                  <c:v>3742</c:v>
                </c:pt>
                <c:pt idx="182">
                  <c:v>3743</c:v>
                </c:pt>
                <c:pt idx="183">
                  <c:v>3744</c:v>
                </c:pt>
                <c:pt idx="184">
                  <c:v>3745</c:v>
                </c:pt>
                <c:pt idx="185">
                  <c:v>3746</c:v>
                </c:pt>
                <c:pt idx="186">
                  <c:v>3747</c:v>
                </c:pt>
              </c:numCache>
            </c:numRef>
          </c:xVal>
          <c:yVal>
            <c:numRef>
              <c:f>Graph!$E$3104:$E$3288</c:f>
              <c:numCache>
                <c:formatCode>General</c:formatCode>
                <c:ptCount val="185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8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2F-41AA-BD74-29863358C4B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Graph!$A$3103:$A$3289</c:f>
              <c:numCache>
                <c:formatCode>General</c:formatCode>
                <c:ptCount val="187"/>
                <c:pt idx="0">
                  <c:v>3561</c:v>
                </c:pt>
                <c:pt idx="1">
                  <c:v>3562</c:v>
                </c:pt>
                <c:pt idx="2">
                  <c:v>3563</c:v>
                </c:pt>
                <c:pt idx="3">
                  <c:v>3564</c:v>
                </c:pt>
                <c:pt idx="4">
                  <c:v>3565</c:v>
                </c:pt>
                <c:pt idx="5">
                  <c:v>3566</c:v>
                </c:pt>
                <c:pt idx="6">
                  <c:v>3567</c:v>
                </c:pt>
                <c:pt idx="7">
                  <c:v>3568</c:v>
                </c:pt>
                <c:pt idx="8">
                  <c:v>3569</c:v>
                </c:pt>
                <c:pt idx="9">
                  <c:v>3570</c:v>
                </c:pt>
                <c:pt idx="10">
                  <c:v>3571</c:v>
                </c:pt>
                <c:pt idx="11">
                  <c:v>3572</c:v>
                </c:pt>
                <c:pt idx="12">
                  <c:v>3573</c:v>
                </c:pt>
                <c:pt idx="13">
                  <c:v>3574</c:v>
                </c:pt>
                <c:pt idx="14">
                  <c:v>3575</c:v>
                </c:pt>
                <c:pt idx="15">
                  <c:v>3576</c:v>
                </c:pt>
                <c:pt idx="16">
                  <c:v>3577</c:v>
                </c:pt>
                <c:pt idx="17">
                  <c:v>3578</c:v>
                </c:pt>
                <c:pt idx="18">
                  <c:v>3579</c:v>
                </c:pt>
                <c:pt idx="19">
                  <c:v>3580</c:v>
                </c:pt>
                <c:pt idx="20">
                  <c:v>3581</c:v>
                </c:pt>
                <c:pt idx="21">
                  <c:v>3582</c:v>
                </c:pt>
                <c:pt idx="22">
                  <c:v>3583</c:v>
                </c:pt>
                <c:pt idx="23">
                  <c:v>3584</c:v>
                </c:pt>
                <c:pt idx="24">
                  <c:v>3585</c:v>
                </c:pt>
                <c:pt idx="25">
                  <c:v>3586</c:v>
                </c:pt>
                <c:pt idx="26">
                  <c:v>3587</c:v>
                </c:pt>
                <c:pt idx="27">
                  <c:v>3588</c:v>
                </c:pt>
                <c:pt idx="28">
                  <c:v>3589</c:v>
                </c:pt>
                <c:pt idx="29">
                  <c:v>3590</c:v>
                </c:pt>
                <c:pt idx="30">
                  <c:v>3591</c:v>
                </c:pt>
                <c:pt idx="31">
                  <c:v>3592</c:v>
                </c:pt>
                <c:pt idx="32">
                  <c:v>3593</c:v>
                </c:pt>
                <c:pt idx="33">
                  <c:v>3594</c:v>
                </c:pt>
                <c:pt idx="34">
                  <c:v>3595</c:v>
                </c:pt>
                <c:pt idx="35">
                  <c:v>3596</c:v>
                </c:pt>
                <c:pt idx="36">
                  <c:v>3597</c:v>
                </c:pt>
                <c:pt idx="37">
                  <c:v>3598</c:v>
                </c:pt>
                <c:pt idx="38">
                  <c:v>3599</c:v>
                </c:pt>
                <c:pt idx="39">
                  <c:v>3600</c:v>
                </c:pt>
                <c:pt idx="40">
                  <c:v>3601</c:v>
                </c:pt>
                <c:pt idx="41">
                  <c:v>3602</c:v>
                </c:pt>
                <c:pt idx="42">
                  <c:v>3603</c:v>
                </c:pt>
                <c:pt idx="43">
                  <c:v>3604</c:v>
                </c:pt>
                <c:pt idx="44">
                  <c:v>3605</c:v>
                </c:pt>
                <c:pt idx="45">
                  <c:v>3606</c:v>
                </c:pt>
                <c:pt idx="46">
                  <c:v>3607</c:v>
                </c:pt>
                <c:pt idx="47">
                  <c:v>3608</c:v>
                </c:pt>
                <c:pt idx="48">
                  <c:v>3609</c:v>
                </c:pt>
                <c:pt idx="49">
                  <c:v>3610</c:v>
                </c:pt>
                <c:pt idx="50">
                  <c:v>3611</c:v>
                </c:pt>
                <c:pt idx="51">
                  <c:v>3612</c:v>
                </c:pt>
                <c:pt idx="52">
                  <c:v>3613</c:v>
                </c:pt>
                <c:pt idx="53">
                  <c:v>3614</c:v>
                </c:pt>
                <c:pt idx="54">
                  <c:v>3615</c:v>
                </c:pt>
                <c:pt idx="55">
                  <c:v>3616</c:v>
                </c:pt>
                <c:pt idx="56">
                  <c:v>3617</c:v>
                </c:pt>
                <c:pt idx="57">
                  <c:v>3618</c:v>
                </c:pt>
                <c:pt idx="58">
                  <c:v>3619</c:v>
                </c:pt>
                <c:pt idx="59">
                  <c:v>3620</c:v>
                </c:pt>
                <c:pt idx="60">
                  <c:v>3621</c:v>
                </c:pt>
                <c:pt idx="61">
                  <c:v>3622</c:v>
                </c:pt>
                <c:pt idx="62">
                  <c:v>3623</c:v>
                </c:pt>
                <c:pt idx="63">
                  <c:v>3624</c:v>
                </c:pt>
                <c:pt idx="64">
                  <c:v>3625</c:v>
                </c:pt>
                <c:pt idx="65">
                  <c:v>3626</c:v>
                </c:pt>
                <c:pt idx="66">
                  <c:v>3627</c:v>
                </c:pt>
                <c:pt idx="67">
                  <c:v>3628</c:v>
                </c:pt>
                <c:pt idx="68">
                  <c:v>3629</c:v>
                </c:pt>
                <c:pt idx="69">
                  <c:v>3630</c:v>
                </c:pt>
                <c:pt idx="70">
                  <c:v>3631</c:v>
                </c:pt>
                <c:pt idx="71">
                  <c:v>3632</c:v>
                </c:pt>
                <c:pt idx="72">
                  <c:v>3633</c:v>
                </c:pt>
                <c:pt idx="73">
                  <c:v>3634</c:v>
                </c:pt>
                <c:pt idx="74">
                  <c:v>3635</c:v>
                </c:pt>
                <c:pt idx="75">
                  <c:v>3636</c:v>
                </c:pt>
                <c:pt idx="76">
                  <c:v>3637</c:v>
                </c:pt>
                <c:pt idx="77">
                  <c:v>3638</c:v>
                </c:pt>
                <c:pt idx="78">
                  <c:v>3639</c:v>
                </c:pt>
                <c:pt idx="79">
                  <c:v>3640</c:v>
                </c:pt>
                <c:pt idx="80">
                  <c:v>3641</c:v>
                </c:pt>
                <c:pt idx="81">
                  <c:v>3642</c:v>
                </c:pt>
                <c:pt idx="82">
                  <c:v>3643</c:v>
                </c:pt>
                <c:pt idx="83">
                  <c:v>3644</c:v>
                </c:pt>
                <c:pt idx="84">
                  <c:v>3645</c:v>
                </c:pt>
                <c:pt idx="85">
                  <c:v>3646</c:v>
                </c:pt>
                <c:pt idx="86">
                  <c:v>3647</c:v>
                </c:pt>
                <c:pt idx="87">
                  <c:v>3648</c:v>
                </c:pt>
                <c:pt idx="88">
                  <c:v>3649</c:v>
                </c:pt>
                <c:pt idx="89">
                  <c:v>3650</c:v>
                </c:pt>
                <c:pt idx="90">
                  <c:v>3651</c:v>
                </c:pt>
                <c:pt idx="91">
                  <c:v>3652</c:v>
                </c:pt>
                <c:pt idx="92">
                  <c:v>3653</c:v>
                </c:pt>
                <c:pt idx="93">
                  <c:v>3654</c:v>
                </c:pt>
                <c:pt idx="94">
                  <c:v>3655</c:v>
                </c:pt>
                <c:pt idx="95">
                  <c:v>3656</c:v>
                </c:pt>
                <c:pt idx="96">
                  <c:v>3657</c:v>
                </c:pt>
                <c:pt idx="97">
                  <c:v>3658</c:v>
                </c:pt>
                <c:pt idx="98">
                  <c:v>3659</c:v>
                </c:pt>
                <c:pt idx="99">
                  <c:v>3660</c:v>
                </c:pt>
                <c:pt idx="100">
                  <c:v>3661</c:v>
                </c:pt>
                <c:pt idx="101">
                  <c:v>3662</c:v>
                </c:pt>
                <c:pt idx="102">
                  <c:v>3663</c:v>
                </c:pt>
                <c:pt idx="103">
                  <c:v>3664</c:v>
                </c:pt>
                <c:pt idx="104">
                  <c:v>3665</c:v>
                </c:pt>
                <c:pt idx="105">
                  <c:v>3666</c:v>
                </c:pt>
                <c:pt idx="106">
                  <c:v>3667</c:v>
                </c:pt>
                <c:pt idx="107">
                  <c:v>3668</c:v>
                </c:pt>
                <c:pt idx="108">
                  <c:v>3669</c:v>
                </c:pt>
                <c:pt idx="109">
                  <c:v>3670</c:v>
                </c:pt>
                <c:pt idx="110">
                  <c:v>3671</c:v>
                </c:pt>
                <c:pt idx="111">
                  <c:v>3672</c:v>
                </c:pt>
                <c:pt idx="112">
                  <c:v>3673</c:v>
                </c:pt>
                <c:pt idx="113">
                  <c:v>3674</c:v>
                </c:pt>
                <c:pt idx="114">
                  <c:v>3675</c:v>
                </c:pt>
                <c:pt idx="115">
                  <c:v>3676</c:v>
                </c:pt>
                <c:pt idx="116">
                  <c:v>3677</c:v>
                </c:pt>
                <c:pt idx="117">
                  <c:v>3678</c:v>
                </c:pt>
                <c:pt idx="118">
                  <c:v>3679</c:v>
                </c:pt>
                <c:pt idx="119">
                  <c:v>3680</c:v>
                </c:pt>
                <c:pt idx="120">
                  <c:v>3681</c:v>
                </c:pt>
                <c:pt idx="121">
                  <c:v>3682</c:v>
                </c:pt>
                <c:pt idx="122">
                  <c:v>3683</c:v>
                </c:pt>
                <c:pt idx="123">
                  <c:v>3684</c:v>
                </c:pt>
                <c:pt idx="124">
                  <c:v>3685</c:v>
                </c:pt>
                <c:pt idx="125">
                  <c:v>3686</c:v>
                </c:pt>
                <c:pt idx="126">
                  <c:v>3687</c:v>
                </c:pt>
                <c:pt idx="127">
                  <c:v>3688</c:v>
                </c:pt>
                <c:pt idx="128">
                  <c:v>3689</c:v>
                </c:pt>
                <c:pt idx="129">
                  <c:v>3690</c:v>
                </c:pt>
                <c:pt idx="130">
                  <c:v>3691</c:v>
                </c:pt>
                <c:pt idx="131">
                  <c:v>3692</c:v>
                </c:pt>
                <c:pt idx="132">
                  <c:v>3693</c:v>
                </c:pt>
                <c:pt idx="133">
                  <c:v>3694</c:v>
                </c:pt>
                <c:pt idx="134">
                  <c:v>3695</c:v>
                </c:pt>
                <c:pt idx="135">
                  <c:v>3696</c:v>
                </c:pt>
                <c:pt idx="136">
                  <c:v>3697</c:v>
                </c:pt>
                <c:pt idx="137">
                  <c:v>3698</c:v>
                </c:pt>
                <c:pt idx="138">
                  <c:v>3699</c:v>
                </c:pt>
                <c:pt idx="139">
                  <c:v>3700</c:v>
                </c:pt>
                <c:pt idx="140">
                  <c:v>3701</c:v>
                </c:pt>
                <c:pt idx="141">
                  <c:v>3702</c:v>
                </c:pt>
                <c:pt idx="142">
                  <c:v>3703</c:v>
                </c:pt>
                <c:pt idx="143">
                  <c:v>3704</c:v>
                </c:pt>
                <c:pt idx="144">
                  <c:v>3705</c:v>
                </c:pt>
                <c:pt idx="145">
                  <c:v>3706</c:v>
                </c:pt>
                <c:pt idx="146">
                  <c:v>3707</c:v>
                </c:pt>
                <c:pt idx="147">
                  <c:v>3708</c:v>
                </c:pt>
                <c:pt idx="148">
                  <c:v>3709</c:v>
                </c:pt>
                <c:pt idx="149">
                  <c:v>3710</c:v>
                </c:pt>
                <c:pt idx="150">
                  <c:v>3711</c:v>
                </c:pt>
                <c:pt idx="151">
                  <c:v>3712</c:v>
                </c:pt>
                <c:pt idx="152">
                  <c:v>3713</c:v>
                </c:pt>
                <c:pt idx="153">
                  <c:v>3714</c:v>
                </c:pt>
                <c:pt idx="154">
                  <c:v>3715</c:v>
                </c:pt>
                <c:pt idx="155">
                  <c:v>3716</c:v>
                </c:pt>
                <c:pt idx="156">
                  <c:v>3717</c:v>
                </c:pt>
                <c:pt idx="157">
                  <c:v>3718</c:v>
                </c:pt>
                <c:pt idx="158">
                  <c:v>3719</c:v>
                </c:pt>
                <c:pt idx="159">
                  <c:v>3720</c:v>
                </c:pt>
                <c:pt idx="160">
                  <c:v>3721</c:v>
                </c:pt>
                <c:pt idx="161">
                  <c:v>3722</c:v>
                </c:pt>
                <c:pt idx="162">
                  <c:v>3723</c:v>
                </c:pt>
                <c:pt idx="163">
                  <c:v>3724</c:v>
                </c:pt>
                <c:pt idx="164">
                  <c:v>3725</c:v>
                </c:pt>
                <c:pt idx="165">
                  <c:v>3726</c:v>
                </c:pt>
                <c:pt idx="166">
                  <c:v>3727</c:v>
                </c:pt>
                <c:pt idx="167">
                  <c:v>3728</c:v>
                </c:pt>
                <c:pt idx="168">
                  <c:v>3729</c:v>
                </c:pt>
                <c:pt idx="169">
                  <c:v>3730</c:v>
                </c:pt>
                <c:pt idx="170">
                  <c:v>3731</c:v>
                </c:pt>
                <c:pt idx="171">
                  <c:v>3732</c:v>
                </c:pt>
                <c:pt idx="172">
                  <c:v>3733</c:v>
                </c:pt>
                <c:pt idx="173">
                  <c:v>3734</c:v>
                </c:pt>
                <c:pt idx="174">
                  <c:v>3735</c:v>
                </c:pt>
                <c:pt idx="175">
                  <c:v>3736</c:v>
                </c:pt>
                <c:pt idx="176">
                  <c:v>3737</c:v>
                </c:pt>
                <c:pt idx="177">
                  <c:v>3738</c:v>
                </c:pt>
                <c:pt idx="178">
                  <c:v>3739</c:v>
                </c:pt>
                <c:pt idx="179">
                  <c:v>3740</c:v>
                </c:pt>
                <c:pt idx="180">
                  <c:v>3741</c:v>
                </c:pt>
                <c:pt idx="181">
                  <c:v>3742</c:v>
                </c:pt>
                <c:pt idx="182">
                  <c:v>3743</c:v>
                </c:pt>
                <c:pt idx="183">
                  <c:v>3744</c:v>
                </c:pt>
                <c:pt idx="184">
                  <c:v>3745</c:v>
                </c:pt>
                <c:pt idx="185">
                  <c:v>3746</c:v>
                </c:pt>
                <c:pt idx="186">
                  <c:v>3747</c:v>
                </c:pt>
              </c:numCache>
            </c:numRef>
          </c:xVal>
          <c:yVal>
            <c:numRef>
              <c:f>Graph!$G$3104:$G$3288</c:f>
              <c:numCache>
                <c:formatCode>General</c:formatCode>
                <c:ptCount val="1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2F-41AA-BD74-29863358C4B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Graph!$A$3103:$A$3289</c:f>
              <c:numCache>
                <c:formatCode>General</c:formatCode>
                <c:ptCount val="187"/>
                <c:pt idx="0">
                  <c:v>3561</c:v>
                </c:pt>
                <c:pt idx="1">
                  <c:v>3562</c:v>
                </c:pt>
                <c:pt idx="2">
                  <c:v>3563</c:v>
                </c:pt>
                <c:pt idx="3">
                  <c:v>3564</c:v>
                </c:pt>
                <c:pt idx="4">
                  <c:v>3565</c:v>
                </c:pt>
                <c:pt idx="5">
                  <c:v>3566</c:v>
                </c:pt>
                <c:pt idx="6">
                  <c:v>3567</c:v>
                </c:pt>
                <c:pt idx="7">
                  <c:v>3568</c:v>
                </c:pt>
                <c:pt idx="8">
                  <c:v>3569</c:v>
                </c:pt>
                <c:pt idx="9">
                  <c:v>3570</c:v>
                </c:pt>
                <c:pt idx="10">
                  <c:v>3571</c:v>
                </c:pt>
                <c:pt idx="11">
                  <c:v>3572</c:v>
                </c:pt>
                <c:pt idx="12">
                  <c:v>3573</c:v>
                </c:pt>
                <c:pt idx="13">
                  <c:v>3574</c:v>
                </c:pt>
                <c:pt idx="14">
                  <c:v>3575</c:v>
                </c:pt>
                <c:pt idx="15">
                  <c:v>3576</c:v>
                </c:pt>
                <c:pt idx="16">
                  <c:v>3577</c:v>
                </c:pt>
                <c:pt idx="17">
                  <c:v>3578</c:v>
                </c:pt>
                <c:pt idx="18">
                  <c:v>3579</c:v>
                </c:pt>
                <c:pt idx="19">
                  <c:v>3580</c:v>
                </c:pt>
                <c:pt idx="20">
                  <c:v>3581</c:v>
                </c:pt>
                <c:pt idx="21">
                  <c:v>3582</c:v>
                </c:pt>
                <c:pt idx="22">
                  <c:v>3583</c:v>
                </c:pt>
                <c:pt idx="23">
                  <c:v>3584</c:v>
                </c:pt>
                <c:pt idx="24">
                  <c:v>3585</c:v>
                </c:pt>
                <c:pt idx="25">
                  <c:v>3586</c:v>
                </c:pt>
                <c:pt idx="26">
                  <c:v>3587</c:v>
                </c:pt>
                <c:pt idx="27">
                  <c:v>3588</c:v>
                </c:pt>
                <c:pt idx="28">
                  <c:v>3589</c:v>
                </c:pt>
                <c:pt idx="29">
                  <c:v>3590</c:v>
                </c:pt>
                <c:pt idx="30">
                  <c:v>3591</c:v>
                </c:pt>
                <c:pt idx="31">
                  <c:v>3592</c:v>
                </c:pt>
                <c:pt idx="32">
                  <c:v>3593</c:v>
                </c:pt>
                <c:pt idx="33">
                  <c:v>3594</c:v>
                </c:pt>
                <c:pt idx="34">
                  <c:v>3595</c:v>
                </c:pt>
                <c:pt idx="35">
                  <c:v>3596</c:v>
                </c:pt>
                <c:pt idx="36">
                  <c:v>3597</c:v>
                </c:pt>
                <c:pt idx="37">
                  <c:v>3598</c:v>
                </c:pt>
                <c:pt idx="38">
                  <c:v>3599</c:v>
                </c:pt>
                <c:pt idx="39">
                  <c:v>3600</c:v>
                </c:pt>
                <c:pt idx="40">
                  <c:v>3601</c:v>
                </c:pt>
                <c:pt idx="41">
                  <c:v>3602</c:v>
                </c:pt>
                <c:pt idx="42">
                  <c:v>3603</c:v>
                </c:pt>
                <c:pt idx="43">
                  <c:v>3604</c:v>
                </c:pt>
                <c:pt idx="44">
                  <c:v>3605</c:v>
                </c:pt>
                <c:pt idx="45">
                  <c:v>3606</c:v>
                </c:pt>
                <c:pt idx="46">
                  <c:v>3607</c:v>
                </c:pt>
                <c:pt idx="47">
                  <c:v>3608</c:v>
                </c:pt>
                <c:pt idx="48">
                  <c:v>3609</c:v>
                </c:pt>
                <c:pt idx="49">
                  <c:v>3610</c:v>
                </c:pt>
                <c:pt idx="50">
                  <c:v>3611</c:v>
                </c:pt>
                <c:pt idx="51">
                  <c:v>3612</c:v>
                </c:pt>
                <c:pt idx="52">
                  <c:v>3613</c:v>
                </c:pt>
                <c:pt idx="53">
                  <c:v>3614</c:v>
                </c:pt>
                <c:pt idx="54">
                  <c:v>3615</c:v>
                </c:pt>
                <c:pt idx="55">
                  <c:v>3616</c:v>
                </c:pt>
                <c:pt idx="56">
                  <c:v>3617</c:v>
                </c:pt>
                <c:pt idx="57">
                  <c:v>3618</c:v>
                </c:pt>
                <c:pt idx="58">
                  <c:v>3619</c:v>
                </c:pt>
                <c:pt idx="59">
                  <c:v>3620</c:v>
                </c:pt>
                <c:pt idx="60">
                  <c:v>3621</c:v>
                </c:pt>
                <c:pt idx="61">
                  <c:v>3622</c:v>
                </c:pt>
                <c:pt idx="62">
                  <c:v>3623</c:v>
                </c:pt>
                <c:pt idx="63">
                  <c:v>3624</c:v>
                </c:pt>
                <c:pt idx="64">
                  <c:v>3625</c:v>
                </c:pt>
                <c:pt idx="65">
                  <c:v>3626</c:v>
                </c:pt>
                <c:pt idx="66">
                  <c:v>3627</c:v>
                </c:pt>
                <c:pt idx="67">
                  <c:v>3628</c:v>
                </c:pt>
                <c:pt idx="68">
                  <c:v>3629</c:v>
                </c:pt>
                <c:pt idx="69">
                  <c:v>3630</c:v>
                </c:pt>
                <c:pt idx="70">
                  <c:v>3631</c:v>
                </c:pt>
                <c:pt idx="71">
                  <c:v>3632</c:v>
                </c:pt>
                <c:pt idx="72">
                  <c:v>3633</c:v>
                </c:pt>
                <c:pt idx="73">
                  <c:v>3634</c:v>
                </c:pt>
                <c:pt idx="74">
                  <c:v>3635</c:v>
                </c:pt>
                <c:pt idx="75">
                  <c:v>3636</c:v>
                </c:pt>
                <c:pt idx="76">
                  <c:v>3637</c:v>
                </c:pt>
                <c:pt idx="77">
                  <c:v>3638</c:v>
                </c:pt>
                <c:pt idx="78">
                  <c:v>3639</c:v>
                </c:pt>
                <c:pt idx="79">
                  <c:v>3640</c:v>
                </c:pt>
                <c:pt idx="80">
                  <c:v>3641</c:v>
                </c:pt>
                <c:pt idx="81">
                  <c:v>3642</c:v>
                </c:pt>
                <c:pt idx="82">
                  <c:v>3643</c:v>
                </c:pt>
                <c:pt idx="83">
                  <c:v>3644</c:v>
                </c:pt>
                <c:pt idx="84">
                  <c:v>3645</c:v>
                </c:pt>
                <c:pt idx="85">
                  <c:v>3646</c:v>
                </c:pt>
                <c:pt idx="86">
                  <c:v>3647</c:v>
                </c:pt>
                <c:pt idx="87">
                  <c:v>3648</c:v>
                </c:pt>
                <c:pt idx="88">
                  <c:v>3649</c:v>
                </c:pt>
                <c:pt idx="89">
                  <c:v>3650</c:v>
                </c:pt>
                <c:pt idx="90">
                  <c:v>3651</c:v>
                </c:pt>
                <c:pt idx="91">
                  <c:v>3652</c:v>
                </c:pt>
                <c:pt idx="92">
                  <c:v>3653</c:v>
                </c:pt>
                <c:pt idx="93">
                  <c:v>3654</c:v>
                </c:pt>
                <c:pt idx="94">
                  <c:v>3655</c:v>
                </c:pt>
                <c:pt idx="95">
                  <c:v>3656</c:v>
                </c:pt>
                <c:pt idx="96">
                  <c:v>3657</c:v>
                </c:pt>
                <c:pt idx="97">
                  <c:v>3658</c:v>
                </c:pt>
                <c:pt idx="98">
                  <c:v>3659</c:v>
                </c:pt>
                <c:pt idx="99">
                  <c:v>3660</c:v>
                </c:pt>
                <c:pt idx="100">
                  <c:v>3661</c:v>
                </c:pt>
                <c:pt idx="101">
                  <c:v>3662</c:v>
                </c:pt>
                <c:pt idx="102">
                  <c:v>3663</c:v>
                </c:pt>
                <c:pt idx="103">
                  <c:v>3664</c:v>
                </c:pt>
                <c:pt idx="104">
                  <c:v>3665</c:v>
                </c:pt>
                <c:pt idx="105">
                  <c:v>3666</c:v>
                </c:pt>
                <c:pt idx="106">
                  <c:v>3667</c:v>
                </c:pt>
                <c:pt idx="107">
                  <c:v>3668</c:v>
                </c:pt>
                <c:pt idx="108">
                  <c:v>3669</c:v>
                </c:pt>
                <c:pt idx="109">
                  <c:v>3670</c:v>
                </c:pt>
                <c:pt idx="110">
                  <c:v>3671</c:v>
                </c:pt>
                <c:pt idx="111">
                  <c:v>3672</c:v>
                </c:pt>
                <c:pt idx="112">
                  <c:v>3673</c:v>
                </c:pt>
                <c:pt idx="113">
                  <c:v>3674</c:v>
                </c:pt>
                <c:pt idx="114">
                  <c:v>3675</c:v>
                </c:pt>
                <c:pt idx="115">
                  <c:v>3676</c:v>
                </c:pt>
                <c:pt idx="116">
                  <c:v>3677</c:v>
                </c:pt>
                <c:pt idx="117">
                  <c:v>3678</c:v>
                </c:pt>
                <c:pt idx="118">
                  <c:v>3679</c:v>
                </c:pt>
                <c:pt idx="119">
                  <c:v>3680</c:v>
                </c:pt>
                <c:pt idx="120">
                  <c:v>3681</c:v>
                </c:pt>
                <c:pt idx="121">
                  <c:v>3682</c:v>
                </c:pt>
                <c:pt idx="122">
                  <c:v>3683</c:v>
                </c:pt>
                <c:pt idx="123">
                  <c:v>3684</c:v>
                </c:pt>
                <c:pt idx="124">
                  <c:v>3685</c:v>
                </c:pt>
                <c:pt idx="125">
                  <c:v>3686</c:v>
                </c:pt>
                <c:pt idx="126">
                  <c:v>3687</c:v>
                </c:pt>
                <c:pt idx="127">
                  <c:v>3688</c:v>
                </c:pt>
                <c:pt idx="128">
                  <c:v>3689</c:v>
                </c:pt>
                <c:pt idx="129">
                  <c:v>3690</c:v>
                </c:pt>
                <c:pt idx="130">
                  <c:v>3691</c:v>
                </c:pt>
                <c:pt idx="131">
                  <c:v>3692</c:v>
                </c:pt>
                <c:pt idx="132">
                  <c:v>3693</c:v>
                </c:pt>
                <c:pt idx="133">
                  <c:v>3694</c:v>
                </c:pt>
                <c:pt idx="134">
                  <c:v>3695</c:v>
                </c:pt>
                <c:pt idx="135">
                  <c:v>3696</c:v>
                </c:pt>
                <c:pt idx="136">
                  <c:v>3697</c:v>
                </c:pt>
                <c:pt idx="137">
                  <c:v>3698</c:v>
                </c:pt>
                <c:pt idx="138">
                  <c:v>3699</c:v>
                </c:pt>
                <c:pt idx="139">
                  <c:v>3700</c:v>
                </c:pt>
                <c:pt idx="140">
                  <c:v>3701</c:v>
                </c:pt>
                <c:pt idx="141">
                  <c:v>3702</c:v>
                </c:pt>
                <c:pt idx="142">
                  <c:v>3703</c:v>
                </c:pt>
                <c:pt idx="143">
                  <c:v>3704</c:v>
                </c:pt>
                <c:pt idx="144">
                  <c:v>3705</c:v>
                </c:pt>
                <c:pt idx="145">
                  <c:v>3706</c:v>
                </c:pt>
                <c:pt idx="146">
                  <c:v>3707</c:v>
                </c:pt>
                <c:pt idx="147">
                  <c:v>3708</c:v>
                </c:pt>
                <c:pt idx="148">
                  <c:v>3709</c:v>
                </c:pt>
                <c:pt idx="149">
                  <c:v>3710</c:v>
                </c:pt>
                <c:pt idx="150">
                  <c:v>3711</c:v>
                </c:pt>
                <c:pt idx="151">
                  <c:v>3712</c:v>
                </c:pt>
                <c:pt idx="152">
                  <c:v>3713</c:v>
                </c:pt>
                <c:pt idx="153">
                  <c:v>3714</c:v>
                </c:pt>
                <c:pt idx="154">
                  <c:v>3715</c:v>
                </c:pt>
                <c:pt idx="155">
                  <c:v>3716</c:v>
                </c:pt>
                <c:pt idx="156">
                  <c:v>3717</c:v>
                </c:pt>
                <c:pt idx="157">
                  <c:v>3718</c:v>
                </c:pt>
                <c:pt idx="158">
                  <c:v>3719</c:v>
                </c:pt>
                <c:pt idx="159">
                  <c:v>3720</c:v>
                </c:pt>
                <c:pt idx="160">
                  <c:v>3721</c:v>
                </c:pt>
                <c:pt idx="161">
                  <c:v>3722</c:v>
                </c:pt>
                <c:pt idx="162">
                  <c:v>3723</c:v>
                </c:pt>
                <c:pt idx="163">
                  <c:v>3724</c:v>
                </c:pt>
                <c:pt idx="164">
                  <c:v>3725</c:v>
                </c:pt>
                <c:pt idx="165">
                  <c:v>3726</c:v>
                </c:pt>
                <c:pt idx="166">
                  <c:v>3727</c:v>
                </c:pt>
                <c:pt idx="167">
                  <c:v>3728</c:v>
                </c:pt>
                <c:pt idx="168">
                  <c:v>3729</c:v>
                </c:pt>
                <c:pt idx="169">
                  <c:v>3730</c:v>
                </c:pt>
                <c:pt idx="170">
                  <c:v>3731</c:v>
                </c:pt>
                <c:pt idx="171">
                  <c:v>3732</c:v>
                </c:pt>
                <c:pt idx="172">
                  <c:v>3733</c:v>
                </c:pt>
                <c:pt idx="173">
                  <c:v>3734</c:v>
                </c:pt>
                <c:pt idx="174">
                  <c:v>3735</c:v>
                </c:pt>
                <c:pt idx="175">
                  <c:v>3736</c:v>
                </c:pt>
                <c:pt idx="176">
                  <c:v>3737</c:v>
                </c:pt>
                <c:pt idx="177">
                  <c:v>3738</c:v>
                </c:pt>
                <c:pt idx="178">
                  <c:v>3739</c:v>
                </c:pt>
                <c:pt idx="179">
                  <c:v>3740</c:v>
                </c:pt>
                <c:pt idx="180">
                  <c:v>3741</c:v>
                </c:pt>
                <c:pt idx="181">
                  <c:v>3742</c:v>
                </c:pt>
                <c:pt idx="182">
                  <c:v>3743</c:v>
                </c:pt>
                <c:pt idx="183">
                  <c:v>3744</c:v>
                </c:pt>
                <c:pt idx="184">
                  <c:v>3745</c:v>
                </c:pt>
                <c:pt idx="185">
                  <c:v>3746</c:v>
                </c:pt>
                <c:pt idx="186">
                  <c:v>3747</c:v>
                </c:pt>
              </c:numCache>
            </c:numRef>
          </c:xVal>
          <c:yVal>
            <c:numRef>
              <c:f>Graph!$H$3104:$H$3288</c:f>
              <c:numCache>
                <c:formatCode>General</c:formatCode>
                <c:ptCount val="1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2F-41AA-BD74-29863358C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54223"/>
        <c:axId val="1885152303"/>
      </c:scatterChart>
      <c:valAx>
        <c:axId val="1885154223"/>
        <c:scaling>
          <c:orientation val="minMax"/>
          <c:max val="3747"/>
          <c:min val="3561"/>
        </c:scaling>
        <c:delete val="0"/>
        <c:axPos val="b"/>
        <c:numFmt formatCode="General" sourceLinked="1"/>
        <c:majorTickMark val="out"/>
        <c:minorTickMark val="none"/>
        <c:tickLblPos val="nextTo"/>
        <c:crossAx val="1885152303"/>
        <c:crosses val="autoZero"/>
        <c:crossBetween val="midCat"/>
      </c:valAx>
      <c:valAx>
        <c:axId val="1885152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5154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Graph!$A$3292:$A$3463</c:f>
              <c:numCache>
                <c:formatCode>General</c:formatCode>
                <c:ptCount val="172"/>
                <c:pt idx="0">
                  <c:v>3781</c:v>
                </c:pt>
                <c:pt idx="1">
                  <c:v>3782</c:v>
                </c:pt>
                <c:pt idx="2">
                  <c:v>3783</c:v>
                </c:pt>
                <c:pt idx="3">
                  <c:v>3784</c:v>
                </c:pt>
                <c:pt idx="4">
                  <c:v>3785</c:v>
                </c:pt>
                <c:pt idx="5">
                  <c:v>3786</c:v>
                </c:pt>
                <c:pt idx="6">
                  <c:v>3787</c:v>
                </c:pt>
                <c:pt idx="7">
                  <c:v>3788</c:v>
                </c:pt>
                <c:pt idx="8">
                  <c:v>3789</c:v>
                </c:pt>
                <c:pt idx="9">
                  <c:v>3790</c:v>
                </c:pt>
                <c:pt idx="10">
                  <c:v>3791</c:v>
                </c:pt>
                <c:pt idx="11">
                  <c:v>3792</c:v>
                </c:pt>
                <c:pt idx="12">
                  <c:v>3793</c:v>
                </c:pt>
                <c:pt idx="13">
                  <c:v>3794</c:v>
                </c:pt>
                <c:pt idx="14">
                  <c:v>3795</c:v>
                </c:pt>
                <c:pt idx="15">
                  <c:v>3796</c:v>
                </c:pt>
                <c:pt idx="16">
                  <c:v>3797</c:v>
                </c:pt>
                <c:pt idx="17">
                  <c:v>3798</c:v>
                </c:pt>
                <c:pt idx="18">
                  <c:v>3799</c:v>
                </c:pt>
                <c:pt idx="19">
                  <c:v>3800</c:v>
                </c:pt>
                <c:pt idx="20">
                  <c:v>3801</c:v>
                </c:pt>
                <c:pt idx="21">
                  <c:v>3802</c:v>
                </c:pt>
                <c:pt idx="22">
                  <c:v>3803</c:v>
                </c:pt>
                <c:pt idx="23">
                  <c:v>3804</c:v>
                </c:pt>
                <c:pt idx="24">
                  <c:v>3805</c:v>
                </c:pt>
                <c:pt idx="25">
                  <c:v>3806</c:v>
                </c:pt>
                <c:pt idx="26">
                  <c:v>3807</c:v>
                </c:pt>
                <c:pt idx="27">
                  <c:v>3808</c:v>
                </c:pt>
                <c:pt idx="28">
                  <c:v>3809</c:v>
                </c:pt>
                <c:pt idx="29">
                  <c:v>3810</c:v>
                </c:pt>
                <c:pt idx="30">
                  <c:v>3811</c:v>
                </c:pt>
                <c:pt idx="31">
                  <c:v>3812</c:v>
                </c:pt>
                <c:pt idx="32">
                  <c:v>3813</c:v>
                </c:pt>
                <c:pt idx="33">
                  <c:v>3814</c:v>
                </c:pt>
                <c:pt idx="34">
                  <c:v>3815</c:v>
                </c:pt>
                <c:pt idx="35">
                  <c:v>3816</c:v>
                </c:pt>
                <c:pt idx="36">
                  <c:v>3817</c:v>
                </c:pt>
                <c:pt idx="37">
                  <c:v>3818</c:v>
                </c:pt>
                <c:pt idx="38">
                  <c:v>3819</c:v>
                </c:pt>
                <c:pt idx="39">
                  <c:v>3820</c:v>
                </c:pt>
                <c:pt idx="40">
                  <c:v>3821</c:v>
                </c:pt>
                <c:pt idx="41">
                  <c:v>3822</c:v>
                </c:pt>
                <c:pt idx="42">
                  <c:v>3823</c:v>
                </c:pt>
                <c:pt idx="43">
                  <c:v>3824</c:v>
                </c:pt>
                <c:pt idx="44">
                  <c:v>3825</c:v>
                </c:pt>
                <c:pt idx="45">
                  <c:v>3826</c:v>
                </c:pt>
                <c:pt idx="46">
                  <c:v>3827</c:v>
                </c:pt>
                <c:pt idx="47">
                  <c:v>3828</c:v>
                </c:pt>
                <c:pt idx="48">
                  <c:v>3829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3833</c:v>
                </c:pt>
                <c:pt idx="53">
                  <c:v>3834</c:v>
                </c:pt>
                <c:pt idx="54">
                  <c:v>3835</c:v>
                </c:pt>
                <c:pt idx="55">
                  <c:v>3836</c:v>
                </c:pt>
                <c:pt idx="56">
                  <c:v>3837</c:v>
                </c:pt>
                <c:pt idx="57">
                  <c:v>3838</c:v>
                </c:pt>
                <c:pt idx="58">
                  <c:v>3839</c:v>
                </c:pt>
                <c:pt idx="59">
                  <c:v>3840</c:v>
                </c:pt>
                <c:pt idx="60">
                  <c:v>3841</c:v>
                </c:pt>
                <c:pt idx="61">
                  <c:v>3842</c:v>
                </c:pt>
                <c:pt idx="62">
                  <c:v>3843</c:v>
                </c:pt>
                <c:pt idx="63">
                  <c:v>3844</c:v>
                </c:pt>
                <c:pt idx="64">
                  <c:v>3845</c:v>
                </c:pt>
                <c:pt idx="65">
                  <c:v>3846</c:v>
                </c:pt>
                <c:pt idx="66">
                  <c:v>3847</c:v>
                </c:pt>
                <c:pt idx="67">
                  <c:v>3848</c:v>
                </c:pt>
                <c:pt idx="68">
                  <c:v>3849</c:v>
                </c:pt>
                <c:pt idx="69">
                  <c:v>3850</c:v>
                </c:pt>
                <c:pt idx="70">
                  <c:v>3851</c:v>
                </c:pt>
                <c:pt idx="71">
                  <c:v>3852</c:v>
                </c:pt>
                <c:pt idx="72">
                  <c:v>3853</c:v>
                </c:pt>
                <c:pt idx="73">
                  <c:v>3854</c:v>
                </c:pt>
                <c:pt idx="74">
                  <c:v>3855</c:v>
                </c:pt>
                <c:pt idx="75">
                  <c:v>3856</c:v>
                </c:pt>
                <c:pt idx="76">
                  <c:v>3857</c:v>
                </c:pt>
                <c:pt idx="77">
                  <c:v>3858</c:v>
                </c:pt>
                <c:pt idx="78">
                  <c:v>3859</c:v>
                </c:pt>
                <c:pt idx="79">
                  <c:v>3860</c:v>
                </c:pt>
                <c:pt idx="80">
                  <c:v>3861</c:v>
                </c:pt>
                <c:pt idx="81">
                  <c:v>3862</c:v>
                </c:pt>
                <c:pt idx="82">
                  <c:v>3863</c:v>
                </c:pt>
                <c:pt idx="83">
                  <c:v>3864</c:v>
                </c:pt>
                <c:pt idx="84">
                  <c:v>3865</c:v>
                </c:pt>
                <c:pt idx="85">
                  <c:v>3866</c:v>
                </c:pt>
                <c:pt idx="86">
                  <c:v>3867</c:v>
                </c:pt>
                <c:pt idx="87">
                  <c:v>3868</c:v>
                </c:pt>
                <c:pt idx="88">
                  <c:v>3869</c:v>
                </c:pt>
                <c:pt idx="89">
                  <c:v>3870</c:v>
                </c:pt>
                <c:pt idx="90">
                  <c:v>3871</c:v>
                </c:pt>
                <c:pt idx="91">
                  <c:v>3872</c:v>
                </c:pt>
                <c:pt idx="92">
                  <c:v>3873</c:v>
                </c:pt>
                <c:pt idx="93">
                  <c:v>3874</c:v>
                </c:pt>
                <c:pt idx="94">
                  <c:v>3875</c:v>
                </c:pt>
                <c:pt idx="95">
                  <c:v>3876</c:v>
                </c:pt>
                <c:pt idx="96">
                  <c:v>3877</c:v>
                </c:pt>
                <c:pt idx="97">
                  <c:v>3878</c:v>
                </c:pt>
                <c:pt idx="98">
                  <c:v>3879</c:v>
                </c:pt>
                <c:pt idx="99">
                  <c:v>3880</c:v>
                </c:pt>
                <c:pt idx="100">
                  <c:v>3881</c:v>
                </c:pt>
                <c:pt idx="101">
                  <c:v>3882</c:v>
                </c:pt>
                <c:pt idx="102">
                  <c:v>3883</c:v>
                </c:pt>
                <c:pt idx="103">
                  <c:v>3884</c:v>
                </c:pt>
                <c:pt idx="104">
                  <c:v>3885</c:v>
                </c:pt>
                <c:pt idx="105">
                  <c:v>3886</c:v>
                </c:pt>
                <c:pt idx="106">
                  <c:v>3887</c:v>
                </c:pt>
                <c:pt idx="107">
                  <c:v>3888</c:v>
                </c:pt>
                <c:pt idx="108">
                  <c:v>3889</c:v>
                </c:pt>
                <c:pt idx="109">
                  <c:v>3890</c:v>
                </c:pt>
                <c:pt idx="110">
                  <c:v>3891</c:v>
                </c:pt>
                <c:pt idx="111">
                  <c:v>3892</c:v>
                </c:pt>
                <c:pt idx="112">
                  <c:v>3893</c:v>
                </c:pt>
                <c:pt idx="113">
                  <c:v>3894</c:v>
                </c:pt>
                <c:pt idx="114">
                  <c:v>3895</c:v>
                </c:pt>
                <c:pt idx="115">
                  <c:v>3896</c:v>
                </c:pt>
                <c:pt idx="116">
                  <c:v>3897</c:v>
                </c:pt>
                <c:pt idx="117">
                  <c:v>3898</c:v>
                </c:pt>
                <c:pt idx="118">
                  <c:v>3899</c:v>
                </c:pt>
                <c:pt idx="119">
                  <c:v>3900</c:v>
                </c:pt>
                <c:pt idx="120">
                  <c:v>3901</c:v>
                </c:pt>
                <c:pt idx="121">
                  <c:v>3902</c:v>
                </c:pt>
                <c:pt idx="122">
                  <c:v>3903</c:v>
                </c:pt>
                <c:pt idx="123">
                  <c:v>3904</c:v>
                </c:pt>
                <c:pt idx="124">
                  <c:v>3905</c:v>
                </c:pt>
                <c:pt idx="125">
                  <c:v>3906</c:v>
                </c:pt>
                <c:pt idx="126">
                  <c:v>3907</c:v>
                </c:pt>
                <c:pt idx="127">
                  <c:v>3908</c:v>
                </c:pt>
                <c:pt idx="128">
                  <c:v>3909</c:v>
                </c:pt>
                <c:pt idx="129">
                  <c:v>3910</c:v>
                </c:pt>
                <c:pt idx="130">
                  <c:v>3911</c:v>
                </c:pt>
                <c:pt idx="131">
                  <c:v>3912</c:v>
                </c:pt>
                <c:pt idx="132">
                  <c:v>3913</c:v>
                </c:pt>
                <c:pt idx="133">
                  <c:v>3914</c:v>
                </c:pt>
                <c:pt idx="134">
                  <c:v>3915</c:v>
                </c:pt>
                <c:pt idx="135">
                  <c:v>3916</c:v>
                </c:pt>
                <c:pt idx="136">
                  <c:v>3917</c:v>
                </c:pt>
                <c:pt idx="137">
                  <c:v>3918</c:v>
                </c:pt>
                <c:pt idx="138">
                  <c:v>3919</c:v>
                </c:pt>
                <c:pt idx="139">
                  <c:v>3920</c:v>
                </c:pt>
                <c:pt idx="140">
                  <c:v>3921</c:v>
                </c:pt>
                <c:pt idx="141">
                  <c:v>3922</c:v>
                </c:pt>
                <c:pt idx="142">
                  <c:v>3923</c:v>
                </c:pt>
                <c:pt idx="143">
                  <c:v>3924</c:v>
                </c:pt>
                <c:pt idx="144">
                  <c:v>3925</c:v>
                </c:pt>
                <c:pt idx="145">
                  <c:v>3926</c:v>
                </c:pt>
                <c:pt idx="146">
                  <c:v>3927</c:v>
                </c:pt>
                <c:pt idx="147">
                  <c:v>3928</c:v>
                </c:pt>
                <c:pt idx="148">
                  <c:v>3929</c:v>
                </c:pt>
                <c:pt idx="149">
                  <c:v>3930</c:v>
                </c:pt>
                <c:pt idx="150">
                  <c:v>3931</c:v>
                </c:pt>
                <c:pt idx="151">
                  <c:v>3932</c:v>
                </c:pt>
                <c:pt idx="152">
                  <c:v>3933</c:v>
                </c:pt>
                <c:pt idx="153">
                  <c:v>3934</c:v>
                </c:pt>
                <c:pt idx="154">
                  <c:v>3935</c:v>
                </c:pt>
                <c:pt idx="155">
                  <c:v>3936</c:v>
                </c:pt>
                <c:pt idx="156">
                  <c:v>3937</c:v>
                </c:pt>
                <c:pt idx="157">
                  <c:v>3938</c:v>
                </c:pt>
                <c:pt idx="158">
                  <c:v>3939</c:v>
                </c:pt>
                <c:pt idx="159">
                  <c:v>3940</c:v>
                </c:pt>
                <c:pt idx="160">
                  <c:v>3941</c:v>
                </c:pt>
                <c:pt idx="161">
                  <c:v>3942</c:v>
                </c:pt>
                <c:pt idx="162">
                  <c:v>3943</c:v>
                </c:pt>
                <c:pt idx="163">
                  <c:v>3944</c:v>
                </c:pt>
                <c:pt idx="164">
                  <c:v>3945</c:v>
                </c:pt>
                <c:pt idx="165">
                  <c:v>3946</c:v>
                </c:pt>
                <c:pt idx="166">
                  <c:v>3947</c:v>
                </c:pt>
                <c:pt idx="167">
                  <c:v>3948</c:v>
                </c:pt>
                <c:pt idx="168">
                  <c:v>3949</c:v>
                </c:pt>
                <c:pt idx="169">
                  <c:v>3950</c:v>
                </c:pt>
                <c:pt idx="170">
                  <c:v>3951</c:v>
                </c:pt>
                <c:pt idx="171">
                  <c:v>3952</c:v>
                </c:pt>
              </c:numCache>
            </c:numRef>
          </c:xVal>
          <c:yVal>
            <c:numRef>
              <c:f>Graph!$D$3293:$D$3462</c:f>
              <c:numCache>
                <c:formatCode>General</c:formatCode>
                <c:ptCount val="170"/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8-815F-39F55FBEF6C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Graph!$A$3292:$A$3463</c:f>
              <c:numCache>
                <c:formatCode>General</c:formatCode>
                <c:ptCount val="172"/>
                <c:pt idx="0">
                  <c:v>3781</c:v>
                </c:pt>
                <c:pt idx="1">
                  <c:v>3782</c:v>
                </c:pt>
                <c:pt idx="2">
                  <c:v>3783</c:v>
                </c:pt>
                <c:pt idx="3">
                  <c:v>3784</c:v>
                </c:pt>
                <c:pt idx="4">
                  <c:v>3785</c:v>
                </c:pt>
                <c:pt idx="5">
                  <c:v>3786</c:v>
                </c:pt>
                <c:pt idx="6">
                  <c:v>3787</c:v>
                </c:pt>
                <c:pt idx="7">
                  <c:v>3788</c:v>
                </c:pt>
                <c:pt idx="8">
                  <c:v>3789</c:v>
                </c:pt>
                <c:pt idx="9">
                  <c:v>3790</c:v>
                </c:pt>
                <c:pt idx="10">
                  <c:v>3791</c:v>
                </c:pt>
                <c:pt idx="11">
                  <c:v>3792</c:v>
                </c:pt>
                <c:pt idx="12">
                  <c:v>3793</c:v>
                </c:pt>
                <c:pt idx="13">
                  <c:v>3794</c:v>
                </c:pt>
                <c:pt idx="14">
                  <c:v>3795</c:v>
                </c:pt>
                <c:pt idx="15">
                  <c:v>3796</c:v>
                </c:pt>
                <c:pt idx="16">
                  <c:v>3797</c:v>
                </c:pt>
                <c:pt idx="17">
                  <c:v>3798</c:v>
                </c:pt>
                <c:pt idx="18">
                  <c:v>3799</c:v>
                </c:pt>
                <c:pt idx="19">
                  <c:v>3800</c:v>
                </c:pt>
                <c:pt idx="20">
                  <c:v>3801</c:v>
                </c:pt>
                <c:pt idx="21">
                  <c:v>3802</c:v>
                </c:pt>
                <c:pt idx="22">
                  <c:v>3803</c:v>
                </c:pt>
                <c:pt idx="23">
                  <c:v>3804</c:v>
                </c:pt>
                <c:pt idx="24">
                  <c:v>3805</c:v>
                </c:pt>
                <c:pt idx="25">
                  <c:v>3806</c:v>
                </c:pt>
                <c:pt idx="26">
                  <c:v>3807</c:v>
                </c:pt>
                <c:pt idx="27">
                  <c:v>3808</c:v>
                </c:pt>
                <c:pt idx="28">
                  <c:v>3809</c:v>
                </c:pt>
                <c:pt idx="29">
                  <c:v>3810</c:v>
                </c:pt>
                <c:pt idx="30">
                  <c:v>3811</c:v>
                </c:pt>
                <c:pt idx="31">
                  <c:v>3812</c:v>
                </c:pt>
                <c:pt idx="32">
                  <c:v>3813</c:v>
                </c:pt>
                <c:pt idx="33">
                  <c:v>3814</c:v>
                </c:pt>
                <c:pt idx="34">
                  <c:v>3815</c:v>
                </c:pt>
                <c:pt idx="35">
                  <c:v>3816</c:v>
                </c:pt>
                <c:pt idx="36">
                  <c:v>3817</c:v>
                </c:pt>
                <c:pt idx="37">
                  <c:v>3818</c:v>
                </c:pt>
                <c:pt idx="38">
                  <c:v>3819</c:v>
                </c:pt>
                <c:pt idx="39">
                  <c:v>3820</c:v>
                </c:pt>
                <c:pt idx="40">
                  <c:v>3821</c:v>
                </c:pt>
                <c:pt idx="41">
                  <c:v>3822</c:v>
                </c:pt>
                <c:pt idx="42">
                  <c:v>3823</c:v>
                </c:pt>
                <c:pt idx="43">
                  <c:v>3824</c:v>
                </c:pt>
                <c:pt idx="44">
                  <c:v>3825</c:v>
                </c:pt>
                <c:pt idx="45">
                  <c:v>3826</c:v>
                </c:pt>
                <c:pt idx="46">
                  <c:v>3827</c:v>
                </c:pt>
                <c:pt idx="47">
                  <c:v>3828</c:v>
                </c:pt>
                <c:pt idx="48">
                  <c:v>3829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3833</c:v>
                </c:pt>
                <c:pt idx="53">
                  <c:v>3834</c:v>
                </c:pt>
                <c:pt idx="54">
                  <c:v>3835</c:v>
                </c:pt>
                <c:pt idx="55">
                  <c:v>3836</c:v>
                </c:pt>
                <c:pt idx="56">
                  <c:v>3837</c:v>
                </c:pt>
                <c:pt idx="57">
                  <c:v>3838</c:v>
                </c:pt>
                <c:pt idx="58">
                  <c:v>3839</c:v>
                </c:pt>
                <c:pt idx="59">
                  <c:v>3840</c:v>
                </c:pt>
                <c:pt idx="60">
                  <c:v>3841</c:v>
                </c:pt>
                <c:pt idx="61">
                  <c:v>3842</c:v>
                </c:pt>
                <c:pt idx="62">
                  <c:v>3843</c:v>
                </c:pt>
                <c:pt idx="63">
                  <c:v>3844</c:v>
                </c:pt>
                <c:pt idx="64">
                  <c:v>3845</c:v>
                </c:pt>
                <c:pt idx="65">
                  <c:v>3846</c:v>
                </c:pt>
                <c:pt idx="66">
                  <c:v>3847</c:v>
                </c:pt>
                <c:pt idx="67">
                  <c:v>3848</c:v>
                </c:pt>
                <c:pt idx="68">
                  <c:v>3849</c:v>
                </c:pt>
                <c:pt idx="69">
                  <c:v>3850</c:v>
                </c:pt>
                <c:pt idx="70">
                  <c:v>3851</c:v>
                </c:pt>
                <c:pt idx="71">
                  <c:v>3852</c:v>
                </c:pt>
                <c:pt idx="72">
                  <c:v>3853</c:v>
                </c:pt>
                <c:pt idx="73">
                  <c:v>3854</c:v>
                </c:pt>
                <c:pt idx="74">
                  <c:v>3855</c:v>
                </c:pt>
                <c:pt idx="75">
                  <c:v>3856</c:v>
                </c:pt>
                <c:pt idx="76">
                  <c:v>3857</c:v>
                </c:pt>
                <c:pt idx="77">
                  <c:v>3858</c:v>
                </c:pt>
                <c:pt idx="78">
                  <c:v>3859</c:v>
                </c:pt>
                <c:pt idx="79">
                  <c:v>3860</c:v>
                </c:pt>
                <c:pt idx="80">
                  <c:v>3861</c:v>
                </c:pt>
                <c:pt idx="81">
                  <c:v>3862</c:v>
                </c:pt>
                <c:pt idx="82">
                  <c:v>3863</c:v>
                </c:pt>
                <c:pt idx="83">
                  <c:v>3864</c:v>
                </c:pt>
                <c:pt idx="84">
                  <c:v>3865</c:v>
                </c:pt>
                <c:pt idx="85">
                  <c:v>3866</c:v>
                </c:pt>
                <c:pt idx="86">
                  <c:v>3867</c:v>
                </c:pt>
                <c:pt idx="87">
                  <c:v>3868</c:v>
                </c:pt>
                <c:pt idx="88">
                  <c:v>3869</c:v>
                </c:pt>
                <c:pt idx="89">
                  <c:v>3870</c:v>
                </c:pt>
                <c:pt idx="90">
                  <c:v>3871</c:v>
                </c:pt>
                <c:pt idx="91">
                  <c:v>3872</c:v>
                </c:pt>
                <c:pt idx="92">
                  <c:v>3873</c:v>
                </c:pt>
                <c:pt idx="93">
                  <c:v>3874</c:v>
                </c:pt>
                <c:pt idx="94">
                  <c:v>3875</c:v>
                </c:pt>
                <c:pt idx="95">
                  <c:v>3876</c:v>
                </c:pt>
                <c:pt idx="96">
                  <c:v>3877</c:v>
                </c:pt>
                <c:pt idx="97">
                  <c:v>3878</c:v>
                </c:pt>
                <c:pt idx="98">
                  <c:v>3879</c:v>
                </c:pt>
                <c:pt idx="99">
                  <c:v>3880</c:v>
                </c:pt>
                <c:pt idx="100">
                  <c:v>3881</c:v>
                </c:pt>
                <c:pt idx="101">
                  <c:v>3882</c:v>
                </c:pt>
                <c:pt idx="102">
                  <c:v>3883</c:v>
                </c:pt>
                <c:pt idx="103">
                  <c:v>3884</c:v>
                </c:pt>
                <c:pt idx="104">
                  <c:v>3885</c:v>
                </c:pt>
                <c:pt idx="105">
                  <c:v>3886</c:v>
                </c:pt>
                <c:pt idx="106">
                  <c:v>3887</c:v>
                </c:pt>
                <c:pt idx="107">
                  <c:v>3888</c:v>
                </c:pt>
                <c:pt idx="108">
                  <c:v>3889</c:v>
                </c:pt>
                <c:pt idx="109">
                  <c:v>3890</c:v>
                </c:pt>
                <c:pt idx="110">
                  <c:v>3891</c:v>
                </c:pt>
                <c:pt idx="111">
                  <c:v>3892</c:v>
                </c:pt>
                <c:pt idx="112">
                  <c:v>3893</c:v>
                </c:pt>
                <c:pt idx="113">
                  <c:v>3894</c:v>
                </c:pt>
                <c:pt idx="114">
                  <c:v>3895</c:v>
                </c:pt>
                <c:pt idx="115">
                  <c:v>3896</c:v>
                </c:pt>
                <c:pt idx="116">
                  <c:v>3897</c:v>
                </c:pt>
                <c:pt idx="117">
                  <c:v>3898</c:v>
                </c:pt>
                <c:pt idx="118">
                  <c:v>3899</c:v>
                </c:pt>
                <c:pt idx="119">
                  <c:v>3900</c:v>
                </c:pt>
                <c:pt idx="120">
                  <c:v>3901</c:v>
                </c:pt>
                <c:pt idx="121">
                  <c:v>3902</c:v>
                </c:pt>
                <c:pt idx="122">
                  <c:v>3903</c:v>
                </c:pt>
                <c:pt idx="123">
                  <c:v>3904</c:v>
                </c:pt>
                <c:pt idx="124">
                  <c:v>3905</c:v>
                </c:pt>
                <c:pt idx="125">
                  <c:v>3906</c:v>
                </c:pt>
                <c:pt idx="126">
                  <c:v>3907</c:v>
                </c:pt>
                <c:pt idx="127">
                  <c:v>3908</c:v>
                </c:pt>
                <c:pt idx="128">
                  <c:v>3909</c:v>
                </c:pt>
                <c:pt idx="129">
                  <c:v>3910</c:v>
                </c:pt>
                <c:pt idx="130">
                  <c:v>3911</c:v>
                </c:pt>
                <c:pt idx="131">
                  <c:v>3912</c:v>
                </c:pt>
                <c:pt idx="132">
                  <c:v>3913</c:v>
                </c:pt>
                <c:pt idx="133">
                  <c:v>3914</c:v>
                </c:pt>
                <c:pt idx="134">
                  <c:v>3915</c:v>
                </c:pt>
                <c:pt idx="135">
                  <c:v>3916</c:v>
                </c:pt>
                <c:pt idx="136">
                  <c:v>3917</c:v>
                </c:pt>
                <c:pt idx="137">
                  <c:v>3918</c:v>
                </c:pt>
                <c:pt idx="138">
                  <c:v>3919</c:v>
                </c:pt>
                <c:pt idx="139">
                  <c:v>3920</c:v>
                </c:pt>
                <c:pt idx="140">
                  <c:v>3921</c:v>
                </c:pt>
                <c:pt idx="141">
                  <c:v>3922</c:v>
                </c:pt>
                <c:pt idx="142">
                  <c:v>3923</c:v>
                </c:pt>
                <c:pt idx="143">
                  <c:v>3924</c:v>
                </c:pt>
                <c:pt idx="144">
                  <c:v>3925</c:v>
                </c:pt>
                <c:pt idx="145">
                  <c:v>3926</c:v>
                </c:pt>
                <c:pt idx="146">
                  <c:v>3927</c:v>
                </c:pt>
                <c:pt idx="147">
                  <c:v>3928</c:v>
                </c:pt>
                <c:pt idx="148">
                  <c:v>3929</c:v>
                </c:pt>
                <c:pt idx="149">
                  <c:v>3930</c:v>
                </c:pt>
                <c:pt idx="150">
                  <c:v>3931</c:v>
                </c:pt>
                <c:pt idx="151">
                  <c:v>3932</c:v>
                </c:pt>
                <c:pt idx="152">
                  <c:v>3933</c:v>
                </c:pt>
                <c:pt idx="153">
                  <c:v>3934</c:v>
                </c:pt>
                <c:pt idx="154">
                  <c:v>3935</c:v>
                </c:pt>
                <c:pt idx="155">
                  <c:v>3936</c:v>
                </c:pt>
                <c:pt idx="156">
                  <c:v>3937</c:v>
                </c:pt>
                <c:pt idx="157">
                  <c:v>3938</c:v>
                </c:pt>
                <c:pt idx="158">
                  <c:v>3939</c:v>
                </c:pt>
                <c:pt idx="159">
                  <c:v>3940</c:v>
                </c:pt>
                <c:pt idx="160">
                  <c:v>3941</c:v>
                </c:pt>
                <c:pt idx="161">
                  <c:v>3942</c:v>
                </c:pt>
                <c:pt idx="162">
                  <c:v>3943</c:v>
                </c:pt>
                <c:pt idx="163">
                  <c:v>3944</c:v>
                </c:pt>
                <c:pt idx="164">
                  <c:v>3945</c:v>
                </c:pt>
                <c:pt idx="165">
                  <c:v>3946</c:v>
                </c:pt>
                <c:pt idx="166">
                  <c:v>3947</c:v>
                </c:pt>
                <c:pt idx="167">
                  <c:v>3948</c:v>
                </c:pt>
                <c:pt idx="168">
                  <c:v>3949</c:v>
                </c:pt>
                <c:pt idx="169">
                  <c:v>3950</c:v>
                </c:pt>
                <c:pt idx="170">
                  <c:v>3951</c:v>
                </c:pt>
                <c:pt idx="171">
                  <c:v>3952</c:v>
                </c:pt>
              </c:numCache>
            </c:numRef>
          </c:xVal>
          <c:yVal>
            <c:numRef>
              <c:f>Graph!$B$3293:$B$3462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C-4D78-815F-39F55FBEF6C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Graph!$A$3292:$A$3463</c:f>
              <c:numCache>
                <c:formatCode>General</c:formatCode>
                <c:ptCount val="172"/>
                <c:pt idx="0">
                  <c:v>3781</c:v>
                </c:pt>
                <c:pt idx="1">
                  <c:v>3782</c:v>
                </c:pt>
                <c:pt idx="2">
                  <c:v>3783</c:v>
                </c:pt>
                <c:pt idx="3">
                  <c:v>3784</c:v>
                </c:pt>
                <c:pt idx="4">
                  <c:v>3785</c:v>
                </c:pt>
                <c:pt idx="5">
                  <c:v>3786</c:v>
                </c:pt>
                <c:pt idx="6">
                  <c:v>3787</c:v>
                </c:pt>
                <c:pt idx="7">
                  <c:v>3788</c:v>
                </c:pt>
                <c:pt idx="8">
                  <c:v>3789</c:v>
                </c:pt>
                <c:pt idx="9">
                  <c:v>3790</c:v>
                </c:pt>
                <c:pt idx="10">
                  <c:v>3791</c:v>
                </c:pt>
                <c:pt idx="11">
                  <c:v>3792</c:v>
                </c:pt>
                <c:pt idx="12">
                  <c:v>3793</c:v>
                </c:pt>
                <c:pt idx="13">
                  <c:v>3794</c:v>
                </c:pt>
                <c:pt idx="14">
                  <c:v>3795</c:v>
                </c:pt>
                <c:pt idx="15">
                  <c:v>3796</c:v>
                </c:pt>
                <c:pt idx="16">
                  <c:v>3797</c:v>
                </c:pt>
                <c:pt idx="17">
                  <c:v>3798</c:v>
                </c:pt>
                <c:pt idx="18">
                  <c:v>3799</c:v>
                </c:pt>
                <c:pt idx="19">
                  <c:v>3800</c:v>
                </c:pt>
                <c:pt idx="20">
                  <c:v>3801</c:v>
                </c:pt>
                <c:pt idx="21">
                  <c:v>3802</c:v>
                </c:pt>
                <c:pt idx="22">
                  <c:v>3803</c:v>
                </c:pt>
                <c:pt idx="23">
                  <c:v>3804</c:v>
                </c:pt>
                <c:pt idx="24">
                  <c:v>3805</c:v>
                </c:pt>
                <c:pt idx="25">
                  <c:v>3806</c:v>
                </c:pt>
                <c:pt idx="26">
                  <c:v>3807</c:v>
                </c:pt>
                <c:pt idx="27">
                  <c:v>3808</c:v>
                </c:pt>
                <c:pt idx="28">
                  <c:v>3809</c:v>
                </c:pt>
                <c:pt idx="29">
                  <c:v>3810</c:v>
                </c:pt>
                <c:pt idx="30">
                  <c:v>3811</c:v>
                </c:pt>
                <c:pt idx="31">
                  <c:v>3812</c:v>
                </c:pt>
                <c:pt idx="32">
                  <c:v>3813</c:v>
                </c:pt>
                <c:pt idx="33">
                  <c:v>3814</c:v>
                </c:pt>
                <c:pt idx="34">
                  <c:v>3815</c:v>
                </c:pt>
                <c:pt idx="35">
                  <c:v>3816</c:v>
                </c:pt>
                <c:pt idx="36">
                  <c:v>3817</c:v>
                </c:pt>
                <c:pt idx="37">
                  <c:v>3818</c:v>
                </c:pt>
                <c:pt idx="38">
                  <c:v>3819</c:v>
                </c:pt>
                <c:pt idx="39">
                  <c:v>3820</c:v>
                </c:pt>
                <c:pt idx="40">
                  <c:v>3821</c:v>
                </c:pt>
                <c:pt idx="41">
                  <c:v>3822</c:v>
                </c:pt>
                <c:pt idx="42">
                  <c:v>3823</c:v>
                </c:pt>
                <c:pt idx="43">
                  <c:v>3824</c:v>
                </c:pt>
                <c:pt idx="44">
                  <c:v>3825</c:v>
                </c:pt>
                <c:pt idx="45">
                  <c:v>3826</c:v>
                </c:pt>
                <c:pt idx="46">
                  <c:v>3827</c:v>
                </c:pt>
                <c:pt idx="47">
                  <c:v>3828</c:v>
                </c:pt>
                <c:pt idx="48">
                  <c:v>3829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3833</c:v>
                </c:pt>
                <c:pt idx="53">
                  <c:v>3834</c:v>
                </c:pt>
                <c:pt idx="54">
                  <c:v>3835</c:v>
                </c:pt>
                <c:pt idx="55">
                  <c:v>3836</c:v>
                </c:pt>
                <c:pt idx="56">
                  <c:v>3837</c:v>
                </c:pt>
                <c:pt idx="57">
                  <c:v>3838</c:v>
                </c:pt>
                <c:pt idx="58">
                  <c:v>3839</c:v>
                </c:pt>
                <c:pt idx="59">
                  <c:v>3840</c:v>
                </c:pt>
                <c:pt idx="60">
                  <c:v>3841</c:v>
                </c:pt>
                <c:pt idx="61">
                  <c:v>3842</c:v>
                </c:pt>
                <c:pt idx="62">
                  <c:v>3843</c:v>
                </c:pt>
                <c:pt idx="63">
                  <c:v>3844</c:v>
                </c:pt>
                <c:pt idx="64">
                  <c:v>3845</c:v>
                </c:pt>
                <c:pt idx="65">
                  <c:v>3846</c:v>
                </c:pt>
                <c:pt idx="66">
                  <c:v>3847</c:v>
                </c:pt>
                <c:pt idx="67">
                  <c:v>3848</c:v>
                </c:pt>
                <c:pt idx="68">
                  <c:v>3849</c:v>
                </c:pt>
                <c:pt idx="69">
                  <c:v>3850</c:v>
                </c:pt>
                <c:pt idx="70">
                  <c:v>3851</c:v>
                </c:pt>
                <c:pt idx="71">
                  <c:v>3852</c:v>
                </c:pt>
                <c:pt idx="72">
                  <c:v>3853</c:v>
                </c:pt>
                <c:pt idx="73">
                  <c:v>3854</c:v>
                </c:pt>
                <c:pt idx="74">
                  <c:v>3855</c:v>
                </c:pt>
                <c:pt idx="75">
                  <c:v>3856</c:v>
                </c:pt>
                <c:pt idx="76">
                  <c:v>3857</c:v>
                </c:pt>
                <c:pt idx="77">
                  <c:v>3858</c:v>
                </c:pt>
                <c:pt idx="78">
                  <c:v>3859</c:v>
                </c:pt>
                <c:pt idx="79">
                  <c:v>3860</c:v>
                </c:pt>
                <c:pt idx="80">
                  <c:v>3861</c:v>
                </c:pt>
                <c:pt idx="81">
                  <c:v>3862</c:v>
                </c:pt>
                <c:pt idx="82">
                  <c:v>3863</c:v>
                </c:pt>
                <c:pt idx="83">
                  <c:v>3864</c:v>
                </c:pt>
                <c:pt idx="84">
                  <c:v>3865</c:v>
                </c:pt>
                <c:pt idx="85">
                  <c:v>3866</c:v>
                </c:pt>
                <c:pt idx="86">
                  <c:v>3867</c:v>
                </c:pt>
                <c:pt idx="87">
                  <c:v>3868</c:v>
                </c:pt>
                <c:pt idx="88">
                  <c:v>3869</c:v>
                </c:pt>
                <c:pt idx="89">
                  <c:v>3870</c:v>
                </c:pt>
                <c:pt idx="90">
                  <c:v>3871</c:v>
                </c:pt>
                <c:pt idx="91">
                  <c:v>3872</c:v>
                </c:pt>
                <c:pt idx="92">
                  <c:v>3873</c:v>
                </c:pt>
                <c:pt idx="93">
                  <c:v>3874</c:v>
                </c:pt>
                <c:pt idx="94">
                  <c:v>3875</c:v>
                </c:pt>
                <c:pt idx="95">
                  <c:v>3876</c:v>
                </c:pt>
                <c:pt idx="96">
                  <c:v>3877</c:v>
                </c:pt>
                <c:pt idx="97">
                  <c:v>3878</c:v>
                </c:pt>
                <c:pt idx="98">
                  <c:v>3879</c:v>
                </c:pt>
                <c:pt idx="99">
                  <c:v>3880</c:v>
                </c:pt>
                <c:pt idx="100">
                  <c:v>3881</c:v>
                </c:pt>
                <c:pt idx="101">
                  <c:v>3882</c:v>
                </c:pt>
                <c:pt idx="102">
                  <c:v>3883</c:v>
                </c:pt>
                <c:pt idx="103">
                  <c:v>3884</c:v>
                </c:pt>
                <c:pt idx="104">
                  <c:v>3885</c:v>
                </c:pt>
                <c:pt idx="105">
                  <c:v>3886</c:v>
                </c:pt>
                <c:pt idx="106">
                  <c:v>3887</c:v>
                </c:pt>
                <c:pt idx="107">
                  <c:v>3888</c:v>
                </c:pt>
                <c:pt idx="108">
                  <c:v>3889</c:v>
                </c:pt>
                <c:pt idx="109">
                  <c:v>3890</c:v>
                </c:pt>
                <c:pt idx="110">
                  <c:v>3891</c:v>
                </c:pt>
                <c:pt idx="111">
                  <c:v>3892</c:v>
                </c:pt>
                <c:pt idx="112">
                  <c:v>3893</c:v>
                </c:pt>
                <c:pt idx="113">
                  <c:v>3894</c:v>
                </c:pt>
                <c:pt idx="114">
                  <c:v>3895</c:v>
                </c:pt>
                <c:pt idx="115">
                  <c:v>3896</c:v>
                </c:pt>
                <c:pt idx="116">
                  <c:v>3897</c:v>
                </c:pt>
                <c:pt idx="117">
                  <c:v>3898</c:v>
                </c:pt>
                <c:pt idx="118">
                  <c:v>3899</c:v>
                </c:pt>
                <c:pt idx="119">
                  <c:v>3900</c:v>
                </c:pt>
                <c:pt idx="120">
                  <c:v>3901</c:v>
                </c:pt>
                <c:pt idx="121">
                  <c:v>3902</c:v>
                </c:pt>
                <c:pt idx="122">
                  <c:v>3903</c:v>
                </c:pt>
                <c:pt idx="123">
                  <c:v>3904</c:v>
                </c:pt>
                <c:pt idx="124">
                  <c:v>3905</c:v>
                </c:pt>
                <c:pt idx="125">
                  <c:v>3906</c:v>
                </c:pt>
                <c:pt idx="126">
                  <c:v>3907</c:v>
                </c:pt>
                <c:pt idx="127">
                  <c:v>3908</c:v>
                </c:pt>
                <c:pt idx="128">
                  <c:v>3909</c:v>
                </c:pt>
                <c:pt idx="129">
                  <c:v>3910</c:v>
                </c:pt>
                <c:pt idx="130">
                  <c:v>3911</c:v>
                </c:pt>
                <c:pt idx="131">
                  <c:v>3912</c:v>
                </c:pt>
                <c:pt idx="132">
                  <c:v>3913</c:v>
                </c:pt>
                <c:pt idx="133">
                  <c:v>3914</c:v>
                </c:pt>
                <c:pt idx="134">
                  <c:v>3915</c:v>
                </c:pt>
                <c:pt idx="135">
                  <c:v>3916</c:v>
                </c:pt>
                <c:pt idx="136">
                  <c:v>3917</c:v>
                </c:pt>
                <c:pt idx="137">
                  <c:v>3918</c:v>
                </c:pt>
                <c:pt idx="138">
                  <c:v>3919</c:v>
                </c:pt>
                <c:pt idx="139">
                  <c:v>3920</c:v>
                </c:pt>
                <c:pt idx="140">
                  <c:v>3921</c:v>
                </c:pt>
                <c:pt idx="141">
                  <c:v>3922</c:v>
                </c:pt>
                <c:pt idx="142">
                  <c:v>3923</c:v>
                </c:pt>
                <c:pt idx="143">
                  <c:v>3924</c:v>
                </c:pt>
                <c:pt idx="144">
                  <c:v>3925</c:v>
                </c:pt>
                <c:pt idx="145">
                  <c:v>3926</c:v>
                </c:pt>
                <c:pt idx="146">
                  <c:v>3927</c:v>
                </c:pt>
                <c:pt idx="147">
                  <c:v>3928</c:v>
                </c:pt>
                <c:pt idx="148">
                  <c:v>3929</c:v>
                </c:pt>
                <c:pt idx="149">
                  <c:v>3930</c:v>
                </c:pt>
                <c:pt idx="150">
                  <c:v>3931</c:v>
                </c:pt>
                <c:pt idx="151">
                  <c:v>3932</c:v>
                </c:pt>
                <c:pt idx="152">
                  <c:v>3933</c:v>
                </c:pt>
                <c:pt idx="153">
                  <c:v>3934</c:v>
                </c:pt>
                <c:pt idx="154">
                  <c:v>3935</c:v>
                </c:pt>
                <c:pt idx="155">
                  <c:v>3936</c:v>
                </c:pt>
                <c:pt idx="156">
                  <c:v>3937</c:v>
                </c:pt>
                <c:pt idx="157">
                  <c:v>3938</c:v>
                </c:pt>
                <c:pt idx="158">
                  <c:v>3939</c:v>
                </c:pt>
                <c:pt idx="159">
                  <c:v>3940</c:v>
                </c:pt>
                <c:pt idx="160">
                  <c:v>3941</c:v>
                </c:pt>
                <c:pt idx="161">
                  <c:v>3942</c:v>
                </c:pt>
                <c:pt idx="162">
                  <c:v>3943</c:v>
                </c:pt>
                <c:pt idx="163">
                  <c:v>3944</c:v>
                </c:pt>
                <c:pt idx="164">
                  <c:v>3945</c:v>
                </c:pt>
                <c:pt idx="165">
                  <c:v>3946</c:v>
                </c:pt>
                <c:pt idx="166">
                  <c:v>3947</c:v>
                </c:pt>
                <c:pt idx="167">
                  <c:v>3948</c:v>
                </c:pt>
                <c:pt idx="168">
                  <c:v>3949</c:v>
                </c:pt>
                <c:pt idx="169">
                  <c:v>3950</c:v>
                </c:pt>
                <c:pt idx="170">
                  <c:v>3951</c:v>
                </c:pt>
                <c:pt idx="171">
                  <c:v>3952</c:v>
                </c:pt>
              </c:numCache>
            </c:numRef>
          </c:xVal>
          <c:yVal>
            <c:numRef>
              <c:f>Graph!$C$3293:$C$3462</c:f>
              <c:numCache>
                <c:formatCode>General</c:formatCode>
                <c:ptCount val="170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C-4D78-815F-39F55FBEF6C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Graph!$A$3292:$A$3463</c:f>
              <c:numCache>
                <c:formatCode>General</c:formatCode>
                <c:ptCount val="172"/>
                <c:pt idx="0">
                  <c:v>3781</c:v>
                </c:pt>
                <c:pt idx="1">
                  <c:v>3782</c:v>
                </c:pt>
                <c:pt idx="2">
                  <c:v>3783</c:v>
                </c:pt>
                <c:pt idx="3">
                  <c:v>3784</c:v>
                </c:pt>
                <c:pt idx="4">
                  <c:v>3785</c:v>
                </c:pt>
                <c:pt idx="5">
                  <c:v>3786</c:v>
                </c:pt>
                <c:pt idx="6">
                  <c:v>3787</c:v>
                </c:pt>
                <c:pt idx="7">
                  <c:v>3788</c:v>
                </c:pt>
                <c:pt idx="8">
                  <c:v>3789</c:v>
                </c:pt>
                <c:pt idx="9">
                  <c:v>3790</c:v>
                </c:pt>
                <c:pt idx="10">
                  <c:v>3791</c:v>
                </c:pt>
                <c:pt idx="11">
                  <c:v>3792</c:v>
                </c:pt>
                <c:pt idx="12">
                  <c:v>3793</c:v>
                </c:pt>
                <c:pt idx="13">
                  <c:v>3794</c:v>
                </c:pt>
                <c:pt idx="14">
                  <c:v>3795</c:v>
                </c:pt>
                <c:pt idx="15">
                  <c:v>3796</c:v>
                </c:pt>
                <c:pt idx="16">
                  <c:v>3797</c:v>
                </c:pt>
                <c:pt idx="17">
                  <c:v>3798</c:v>
                </c:pt>
                <c:pt idx="18">
                  <c:v>3799</c:v>
                </c:pt>
                <c:pt idx="19">
                  <c:v>3800</c:v>
                </c:pt>
                <c:pt idx="20">
                  <c:v>3801</c:v>
                </c:pt>
                <c:pt idx="21">
                  <c:v>3802</c:v>
                </c:pt>
                <c:pt idx="22">
                  <c:v>3803</c:v>
                </c:pt>
                <c:pt idx="23">
                  <c:v>3804</c:v>
                </c:pt>
                <c:pt idx="24">
                  <c:v>3805</c:v>
                </c:pt>
                <c:pt idx="25">
                  <c:v>3806</c:v>
                </c:pt>
                <c:pt idx="26">
                  <c:v>3807</c:v>
                </c:pt>
                <c:pt idx="27">
                  <c:v>3808</c:v>
                </c:pt>
                <c:pt idx="28">
                  <c:v>3809</c:v>
                </c:pt>
                <c:pt idx="29">
                  <c:v>3810</c:v>
                </c:pt>
                <c:pt idx="30">
                  <c:v>3811</c:v>
                </c:pt>
                <c:pt idx="31">
                  <c:v>3812</c:v>
                </c:pt>
                <c:pt idx="32">
                  <c:v>3813</c:v>
                </c:pt>
                <c:pt idx="33">
                  <c:v>3814</c:v>
                </c:pt>
                <c:pt idx="34">
                  <c:v>3815</c:v>
                </c:pt>
                <c:pt idx="35">
                  <c:v>3816</c:v>
                </c:pt>
                <c:pt idx="36">
                  <c:v>3817</c:v>
                </c:pt>
                <c:pt idx="37">
                  <c:v>3818</c:v>
                </c:pt>
                <c:pt idx="38">
                  <c:v>3819</c:v>
                </c:pt>
                <c:pt idx="39">
                  <c:v>3820</c:v>
                </c:pt>
                <c:pt idx="40">
                  <c:v>3821</c:v>
                </c:pt>
                <c:pt idx="41">
                  <c:v>3822</c:v>
                </c:pt>
                <c:pt idx="42">
                  <c:v>3823</c:v>
                </c:pt>
                <c:pt idx="43">
                  <c:v>3824</c:v>
                </c:pt>
                <c:pt idx="44">
                  <c:v>3825</c:v>
                </c:pt>
                <c:pt idx="45">
                  <c:v>3826</c:v>
                </c:pt>
                <c:pt idx="46">
                  <c:v>3827</c:v>
                </c:pt>
                <c:pt idx="47">
                  <c:v>3828</c:v>
                </c:pt>
                <c:pt idx="48">
                  <c:v>3829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3833</c:v>
                </c:pt>
                <c:pt idx="53">
                  <c:v>3834</c:v>
                </c:pt>
                <c:pt idx="54">
                  <c:v>3835</c:v>
                </c:pt>
                <c:pt idx="55">
                  <c:v>3836</c:v>
                </c:pt>
                <c:pt idx="56">
                  <c:v>3837</c:v>
                </c:pt>
                <c:pt idx="57">
                  <c:v>3838</c:v>
                </c:pt>
                <c:pt idx="58">
                  <c:v>3839</c:v>
                </c:pt>
                <c:pt idx="59">
                  <c:v>3840</c:v>
                </c:pt>
                <c:pt idx="60">
                  <c:v>3841</c:v>
                </c:pt>
                <c:pt idx="61">
                  <c:v>3842</c:v>
                </c:pt>
                <c:pt idx="62">
                  <c:v>3843</c:v>
                </c:pt>
                <c:pt idx="63">
                  <c:v>3844</c:v>
                </c:pt>
                <c:pt idx="64">
                  <c:v>3845</c:v>
                </c:pt>
                <c:pt idx="65">
                  <c:v>3846</c:v>
                </c:pt>
                <c:pt idx="66">
                  <c:v>3847</c:v>
                </c:pt>
                <c:pt idx="67">
                  <c:v>3848</c:v>
                </c:pt>
                <c:pt idx="68">
                  <c:v>3849</c:v>
                </c:pt>
                <c:pt idx="69">
                  <c:v>3850</c:v>
                </c:pt>
                <c:pt idx="70">
                  <c:v>3851</c:v>
                </c:pt>
                <c:pt idx="71">
                  <c:v>3852</c:v>
                </c:pt>
                <c:pt idx="72">
                  <c:v>3853</c:v>
                </c:pt>
                <c:pt idx="73">
                  <c:v>3854</c:v>
                </c:pt>
                <c:pt idx="74">
                  <c:v>3855</c:v>
                </c:pt>
                <c:pt idx="75">
                  <c:v>3856</c:v>
                </c:pt>
                <c:pt idx="76">
                  <c:v>3857</c:v>
                </c:pt>
                <c:pt idx="77">
                  <c:v>3858</c:v>
                </c:pt>
                <c:pt idx="78">
                  <c:v>3859</c:v>
                </c:pt>
                <c:pt idx="79">
                  <c:v>3860</c:v>
                </c:pt>
                <c:pt idx="80">
                  <c:v>3861</c:v>
                </c:pt>
                <c:pt idx="81">
                  <c:v>3862</c:v>
                </c:pt>
                <c:pt idx="82">
                  <c:v>3863</c:v>
                </c:pt>
                <c:pt idx="83">
                  <c:v>3864</c:v>
                </c:pt>
                <c:pt idx="84">
                  <c:v>3865</c:v>
                </c:pt>
                <c:pt idx="85">
                  <c:v>3866</c:v>
                </c:pt>
                <c:pt idx="86">
                  <c:v>3867</c:v>
                </c:pt>
                <c:pt idx="87">
                  <c:v>3868</c:v>
                </c:pt>
                <c:pt idx="88">
                  <c:v>3869</c:v>
                </c:pt>
                <c:pt idx="89">
                  <c:v>3870</c:v>
                </c:pt>
                <c:pt idx="90">
                  <c:v>3871</c:v>
                </c:pt>
                <c:pt idx="91">
                  <c:v>3872</c:v>
                </c:pt>
                <c:pt idx="92">
                  <c:v>3873</c:v>
                </c:pt>
                <c:pt idx="93">
                  <c:v>3874</c:v>
                </c:pt>
                <c:pt idx="94">
                  <c:v>3875</c:v>
                </c:pt>
                <c:pt idx="95">
                  <c:v>3876</c:v>
                </c:pt>
                <c:pt idx="96">
                  <c:v>3877</c:v>
                </c:pt>
                <c:pt idx="97">
                  <c:v>3878</c:v>
                </c:pt>
                <c:pt idx="98">
                  <c:v>3879</c:v>
                </c:pt>
                <c:pt idx="99">
                  <c:v>3880</c:v>
                </c:pt>
                <c:pt idx="100">
                  <c:v>3881</c:v>
                </c:pt>
                <c:pt idx="101">
                  <c:v>3882</c:v>
                </c:pt>
                <c:pt idx="102">
                  <c:v>3883</c:v>
                </c:pt>
                <c:pt idx="103">
                  <c:v>3884</c:v>
                </c:pt>
                <c:pt idx="104">
                  <c:v>3885</c:v>
                </c:pt>
                <c:pt idx="105">
                  <c:v>3886</c:v>
                </c:pt>
                <c:pt idx="106">
                  <c:v>3887</c:v>
                </c:pt>
                <c:pt idx="107">
                  <c:v>3888</c:v>
                </c:pt>
                <c:pt idx="108">
                  <c:v>3889</c:v>
                </c:pt>
                <c:pt idx="109">
                  <c:v>3890</c:v>
                </c:pt>
                <c:pt idx="110">
                  <c:v>3891</c:v>
                </c:pt>
                <c:pt idx="111">
                  <c:v>3892</c:v>
                </c:pt>
                <c:pt idx="112">
                  <c:v>3893</c:v>
                </c:pt>
                <c:pt idx="113">
                  <c:v>3894</c:v>
                </c:pt>
                <c:pt idx="114">
                  <c:v>3895</c:v>
                </c:pt>
                <c:pt idx="115">
                  <c:v>3896</c:v>
                </c:pt>
                <c:pt idx="116">
                  <c:v>3897</c:v>
                </c:pt>
                <c:pt idx="117">
                  <c:v>3898</c:v>
                </c:pt>
                <c:pt idx="118">
                  <c:v>3899</c:v>
                </c:pt>
                <c:pt idx="119">
                  <c:v>3900</c:v>
                </c:pt>
                <c:pt idx="120">
                  <c:v>3901</c:v>
                </c:pt>
                <c:pt idx="121">
                  <c:v>3902</c:v>
                </c:pt>
                <c:pt idx="122">
                  <c:v>3903</c:v>
                </c:pt>
                <c:pt idx="123">
                  <c:v>3904</c:v>
                </c:pt>
                <c:pt idx="124">
                  <c:v>3905</c:v>
                </c:pt>
                <c:pt idx="125">
                  <c:v>3906</c:v>
                </c:pt>
                <c:pt idx="126">
                  <c:v>3907</c:v>
                </c:pt>
                <c:pt idx="127">
                  <c:v>3908</c:v>
                </c:pt>
                <c:pt idx="128">
                  <c:v>3909</c:v>
                </c:pt>
                <c:pt idx="129">
                  <c:v>3910</c:v>
                </c:pt>
                <c:pt idx="130">
                  <c:v>3911</c:v>
                </c:pt>
                <c:pt idx="131">
                  <c:v>3912</c:v>
                </c:pt>
                <c:pt idx="132">
                  <c:v>3913</c:v>
                </c:pt>
                <c:pt idx="133">
                  <c:v>3914</c:v>
                </c:pt>
                <c:pt idx="134">
                  <c:v>3915</c:v>
                </c:pt>
                <c:pt idx="135">
                  <c:v>3916</c:v>
                </c:pt>
                <c:pt idx="136">
                  <c:v>3917</c:v>
                </c:pt>
                <c:pt idx="137">
                  <c:v>3918</c:v>
                </c:pt>
                <c:pt idx="138">
                  <c:v>3919</c:v>
                </c:pt>
                <c:pt idx="139">
                  <c:v>3920</c:v>
                </c:pt>
                <c:pt idx="140">
                  <c:v>3921</c:v>
                </c:pt>
                <c:pt idx="141">
                  <c:v>3922</c:v>
                </c:pt>
                <c:pt idx="142">
                  <c:v>3923</c:v>
                </c:pt>
                <c:pt idx="143">
                  <c:v>3924</c:v>
                </c:pt>
                <c:pt idx="144">
                  <c:v>3925</c:v>
                </c:pt>
                <c:pt idx="145">
                  <c:v>3926</c:v>
                </c:pt>
                <c:pt idx="146">
                  <c:v>3927</c:v>
                </c:pt>
                <c:pt idx="147">
                  <c:v>3928</c:v>
                </c:pt>
                <c:pt idx="148">
                  <c:v>3929</c:v>
                </c:pt>
                <c:pt idx="149">
                  <c:v>3930</c:v>
                </c:pt>
                <c:pt idx="150">
                  <c:v>3931</c:v>
                </c:pt>
                <c:pt idx="151">
                  <c:v>3932</c:v>
                </c:pt>
                <c:pt idx="152">
                  <c:v>3933</c:v>
                </c:pt>
                <c:pt idx="153">
                  <c:v>3934</c:v>
                </c:pt>
                <c:pt idx="154">
                  <c:v>3935</c:v>
                </c:pt>
                <c:pt idx="155">
                  <c:v>3936</c:v>
                </c:pt>
                <c:pt idx="156">
                  <c:v>3937</c:v>
                </c:pt>
                <c:pt idx="157">
                  <c:v>3938</c:v>
                </c:pt>
                <c:pt idx="158">
                  <c:v>3939</c:v>
                </c:pt>
                <c:pt idx="159">
                  <c:v>3940</c:v>
                </c:pt>
                <c:pt idx="160">
                  <c:v>3941</c:v>
                </c:pt>
                <c:pt idx="161">
                  <c:v>3942</c:v>
                </c:pt>
                <c:pt idx="162">
                  <c:v>3943</c:v>
                </c:pt>
                <c:pt idx="163">
                  <c:v>3944</c:v>
                </c:pt>
                <c:pt idx="164">
                  <c:v>3945</c:v>
                </c:pt>
                <c:pt idx="165">
                  <c:v>3946</c:v>
                </c:pt>
                <c:pt idx="166">
                  <c:v>3947</c:v>
                </c:pt>
                <c:pt idx="167">
                  <c:v>3948</c:v>
                </c:pt>
                <c:pt idx="168">
                  <c:v>3949</c:v>
                </c:pt>
                <c:pt idx="169">
                  <c:v>3950</c:v>
                </c:pt>
                <c:pt idx="170">
                  <c:v>3951</c:v>
                </c:pt>
                <c:pt idx="171">
                  <c:v>3952</c:v>
                </c:pt>
              </c:numCache>
            </c:numRef>
          </c:xVal>
          <c:yVal>
            <c:numRef>
              <c:f>Graph!$E$3293:$E$3462</c:f>
              <c:numCache>
                <c:formatCode>General</c:formatCode>
                <c:ptCount val="170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8">
                  <c:v>4</c:v>
                </c:pt>
                <c:pt idx="16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C-4D78-815F-39F55FBEF6C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Graph!$A$3292:$A$3463</c:f>
              <c:numCache>
                <c:formatCode>General</c:formatCode>
                <c:ptCount val="172"/>
                <c:pt idx="0">
                  <c:v>3781</c:v>
                </c:pt>
                <c:pt idx="1">
                  <c:v>3782</c:v>
                </c:pt>
                <c:pt idx="2">
                  <c:v>3783</c:v>
                </c:pt>
                <c:pt idx="3">
                  <c:v>3784</c:v>
                </c:pt>
                <c:pt idx="4">
                  <c:v>3785</c:v>
                </c:pt>
                <c:pt idx="5">
                  <c:v>3786</c:v>
                </c:pt>
                <c:pt idx="6">
                  <c:v>3787</c:v>
                </c:pt>
                <c:pt idx="7">
                  <c:v>3788</c:v>
                </c:pt>
                <c:pt idx="8">
                  <c:v>3789</c:v>
                </c:pt>
                <c:pt idx="9">
                  <c:v>3790</c:v>
                </c:pt>
                <c:pt idx="10">
                  <c:v>3791</c:v>
                </c:pt>
                <c:pt idx="11">
                  <c:v>3792</c:v>
                </c:pt>
                <c:pt idx="12">
                  <c:v>3793</c:v>
                </c:pt>
                <c:pt idx="13">
                  <c:v>3794</c:v>
                </c:pt>
                <c:pt idx="14">
                  <c:v>3795</c:v>
                </c:pt>
                <c:pt idx="15">
                  <c:v>3796</c:v>
                </c:pt>
                <c:pt idx="16">
                  <c:v>3797</c:v>
                </c:pt>
                <c:pt idx="17">
                  <c:v>3798</c:v>
                </c:pt>
                <c:pt idx="18">
                  <c:v>3799</c:v>
                </c:pt>
                <c:pt idx="19">
                  <c:v>3800</c:v>
                </c:pt>
                <c:pt idx="20">
                  <c:v>3801</c:v>
                </c:pt>
                <c:pt idx="21">
                  <c:v>3802</c:v>
                </c:pt>
                <c:pt idx="22">
                  <c:v>3803</c:v>
                </c:pt>
                <c:pt idx="23">
                  <c:v>3804</c:v>
                </c:pt>
                <c:pt idx="24">
                  <c:v>3805</c:v>
                </c:pt>
                <c:pt idx="25">
                  <c:v>3806</c:v>
                </c:pt>
                <c:pt idx="26">
                  <c:v>3807</c:v>
                </c:pt>
                <c:pt idx="27">
                  <c:v>3808</c:v>
                </c:pt>
                <c:pt idx="28">
                  <c:v>3809</c:v>
                </c:pt>
                <c:pt idx="29">
                  <c:v>3810</c:v>
                </c:pt>
                <c:pt idx="30">
                  <c:v>3811</c:v>
                </c:pt>
                <c:pt idx="31">
                  <c:v>3812</c:v>
                </c:pt>
                <c:pt idx="32">
                  <c:v>3813</c:v>
                </c:pt>
                <c:pt idx="33">
                  <c:v>3814</c:v>
                </c:pt>
                <c:pt idx="34">
                  <c:v>3815</c:v>
                </c:pt>
                <c:pt idx="35">
                  <c:v>3816</c:v>
                </c:pt>
                <c:pt idx="36">
                  <c:v>3817</c:v>
                </c:pt>
                <c:pt idx="37">
                  <c:v>3818</c:v>
                </c:pt>
                <c:pt idx="38">
                  <c:v>3819</c:v>
                </c:pt>
                <c:pt idx="39">
                  <c:v>3820</c:v>
                </c:pt>
                <c:pt idx="40">
                  <c:v>3821</c:v>
                </c:pt>
                <c:pt idx="41">
                  <c:v>3822</c:v>
                </c:pt>
                <c:pt idx="42">
                  <c:v>3823</c:v>
                </c:pt>
                <c:pt idx="43">
                  <c:v>3824</c:v>
                </c:pt>
                <c:pt idx="44">
                  <c:v>3825</c:v>
                </c:pt>
                <c:pt idx="45">
                  <c:v>3826</c:v>
                </c:pt>
                <c:pt idx="46">
                  <c:v>3827</c:v>
                </c:pt>
                <c:pt idx="47">
                  <c:v>3828</c:v>
                </c:pt>
                <c:pt idx="48">
                  <c:v>3829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3833</c:v>
                </c:pt>
                <c:pt idx="53">
                  <c:v>3834</c:v>
                </c:pt>
                <c:pt idx="54">
                  <c:v>3835</c:v>
                </c:pt>
                <c:pt idx="55">
                  <c:v>3836</c:v>
                </c:pt>
                <c:pt idx="56">
                  <c:v>3837</c:v>
                </c:pt>
                <c:pt idx="57">
                  <c:v>3838</c:v>
                </c:pt>
                <c:pt idx="58">
                  <c:v>3839</c:v>
                </c:pt>
                <c:pt idx="59">
                  <c:v>3840</c:v>
                </c:pt>
                <c:pt idx="60">
                  <c:v>3841</c:v>
                </c:pt>
                <c:pt idx="61">
                  <c:v>3842</c:v>
                </c:pt>
                <c:pt idx="62">
                  <c:v>3843</c:v>
                </c:pt>
                <c:pt idx="63">
                  <c:v>3844</c:v>
                </c:pt>
                <c:pt idx="64">
                  <c:v>3845</c:v>
                </c:pt>
                <c:pt idx="65">
                  <c:v>3846</c:v>
                </c:pt>
                <c:pt idx="66">
                  <c:v>3847</c:v>
                </c:pt>
                <c:pt idx="67">
                  <c:v>3848</c:v>
                </c:pt>
                <c:pt idx="68">
                  <c:v>3849</c:v>
                </c:pt>
                <c:pt idx="69">
                  <c:v>3850</c:v>
                </c:pt>
                <c:pt idx="70">
                  <c:v>3851</c:v>
                </c:pt>
                <c:pt idx="71">
                  <c:v>3852</c:v>
                </c:pt>
                <c:pt idx="72">
                  <c:v>3853</c:v>
                </c:pt>
                <c:pt idx="73">
                  <c:v>3854</c:v>
                </c:pt>
                <c:pt idx="74">
                  <c:v>3855</c:v>
                </c:pt>
                <c:pt idx="75">
                  <c:v>3856</c:v>
                </c:pt>
                <c:pt idx="76">
                  <c:v>3857</c:v>
                </c:pt>
                <c:pt idx="77">
                  <c:v>3858</c:v>
                </c:pt>
                <c:pt idx="78">
                  <c:v>3859</c:v>
                </c:pt>
                <c:pt idx="79">
                  <c:v>3860</c:v>
                </c:pt>
                <c:pt idx="80">
                  <c:v>3861</c:v>
                </c:pt>
                <c:pt idx="81">
                  <c:v>3862</c:v>
                </c:pt>
                <c:pt idx="82">
                  <c:v>3863</c:v>
                </c:pt>
                <c:pt idx="83">
                  <c:v>3864</c:v>
                </c:pt>
                <c:pt idx="84">
                  <c:v>3865</c:v>
                </c:pt>
                <c:pt idx="85">
                  <c:v>3866</c:v>
                </c:pt>
                <c:pt idx="86">
                  <c:v>3867</c:v>
                </c:pt>
                <c:pt idx="87">
                  <c:v>3868</c:v>
                </c:pt>
                <c:pt idx="88">
                  <c:v>3869</c:v>
                </c:pt>
                <c:pt idx="89">
                  <c:v>3870</c:v>
                </c:pt>
                <c:pt idx="90">
                  <c:v>3871</c:v>
                </c:pt>
                <c:pt idx="91">
                  <c:v>3872</c:v>
                </c:pt>
                <c:pt idx="92">
                  <c:v>3873</c:v>
                </c:pt>
                <c:pt idx="93">
                  <c:v>3874</c:v>
                </c:pt>
                <c:pt idx="94">
                  <c:v>3875</c:v>
                </c:pt>
                <c:pt idx="95">
                  <c:v>3876</c:v>
                </c:pt>
                <c:pt idx="96">
                  <c:v>3877</c:v>
                </c:pt>
                <c:pt idx="97">
                  <c:v>3878</c:v>
                </c:pt>
                <c:pt idx="98">
                  <c:v>3879</c:v>
                </c:pt>
                <c:pt idx="99">
                  <c:v>3880</c:v>
                </c:pt>
                <c:pt idx="100">
                  <c:v>3881</c:v>
                </c:pt>
                <c:pt idx="101">
                  <c:v>3882</c:v>
                </c:pt>
                <c:pt idx="102">
                  <c:v>3883</c:v>
                </c:pt>
                <c:pt idx="103">
                  <c:v>3884</c:v>
                </c:pt>
                <c:pt idx="104">
                  <c:v>3885</c:v>
                </c:pt>
                <c:pt idx="105">
                  <c:v>3886</c:v>
                </c:pt>
                <c:pt idx="106">
                  <c:v>3887</c:v>
                </c:pt>
                <c:pt idx="107">
                  <c:v>3888</c:v>
                </c:pt>
                <c:pt idx="108">
                  <c:v>3889</c:v>
                </c:pt>
                <c:pt idx="109">
                  <c:v>3890</c:v>
                </c:pt>
                <c:pt idx="110">
                  <c:v>3891</c:v>
                </c:pt>
                <c:pt idx="111">
                  <c:v>3892</c:v>
                </c:pt>
                <c:pt idx="112">
                  <c:v>3893</c:v>
                </c:pt>
                <c:pt idx="113">
                  <c:v>3894</c:v>
                </c:pt>
                <c:pt idx="114">
                  <c:v>3895</c:v>
                </c:pt>
                <c:pt idx="115">
                  <c:v>3896</c:v>
                </c:pt>
                <c:pt idx="116">
                  <c:v>3897</c:v>
                </c:pt>
                <c:pt idx="117">
                  <c:v>3898</c:v>
                </c:pt>
                <c:pt idx="118">
                  <c:v>3899</c:v>
                </c:pt>
                <c:pt idx="119">
                  <c:v>3900</c:v>
                </c:pt>
                <c:pt idx="120">
                  <c:v>3901</c:v>
                </c:pt>
                <c:pt idx="121">
                  <c:v>3902</c:v>
                </c:pt>
                <c:pt idx="122">
                  <c:v>3903</c:v>
                </c:pt>
                <c:pt idx="123">
                  <c:v>3904</c:v>
                </c:pt>
                <c:pt idx="124">
                  <c:v>3905</c:v>
                </c:pt>
                <c:pt idx="125">
                  <c:v>3906</c:v>
                </c:pt>
                <c:pt idx="126">
                  <c:v>3907</c:v>
                </c:pt>
                <c:pt idx="127">
                  <c:v>3908</c:v>
                </c:pt>
                <c:pt idx="128">
                  <c:v>3909</c:v>
                </c:pt>
                <c:pt idx="129">
                  <c:v>3910</c:v>
                </c:pt>
                <c:pt idx="130">
                  <c:v>3911</c:v>
                </c:pt>
                <c:pt idx="131">
                  <c:v>3912</c:v>
                </c:pt>
                <c:pt idx="132">
                  <c:v>3913</c:v>
                </c:pt>
                <c:pt idx="133">
                  <c:v>3914</c:v>
                </c:pt>
                <c:pt idx="134">
                  <c:v>3915</c:v>
                </c:pt>
                <c:pt idx="135">
                  <c:v>3916</c:v>
                </c:pt>
                <c:pt idx="136">
                  <c:v>3917</c:v>
                </c:pt>
                <c:pt idx="137">
                  <c:v>3918</c:v>
                </c:pt>
                <c:pt idx="138">
                  <c:v>3919</c:v>
                </c:pt>
                <c:pt idx="139">
                  <c:v>3920</c:v>
                </c:pt>
                <c:pt idx="140">
                  <c:v>3921</c:v>
                </c:pt>
                <c:pt idx="141">
                  <c:v>3922</c:v>
                </c:pt>
                <c:pt idx="142">
                  <c:v>3923</c:v>
                </c:pt>
                <c:pt idx="143">
                  <c:v>3924</c:v>
                </c:pt>
                <c:pt idx="144">
                  <c:v>3925</c:v>
                </c:pt>
                <c:pt idx="145">
                  <c:v>3926</c:v>
                </c:pt>
                <c:pt idx="146">
                  <c:v>3927</c:v>
                </c:pt>
                <c:pt idx="147">
                  <c:v>3928</c:v>
                </c:pt>
                <c:pt idx="148">
                  <c:v>3929</c:v>
                </c:pt>
                <c:pt idx="149">
                  <c:v>3930</c:v>
                </c:pt>
                <c:pt idx="150">
                  <c:v>3931</c:v>
                </c:pt>
                <c:pt idx="151">
                  <c:v>3932</c:v>
                </c:pt>
                <c:pt idx="152">
                  <c:v>3933</c:v>
                </c:pt>
                <c:pt idx="153">
                  <c:v>3934</c:v>
                </c:pt>
                <c:pt idx="154">
                  <c:v>3935</c:v>
                </c:pt>
                <c:pt idx="155">
                  <c:v>3936</c:v>
                </c:pt>
                <c:pt idx="156">
                  <c:v>3937</c:v>
                </c:pt>
                <c:pt idx="157">
                  <c:v>3938</c:v>
                </c:pt>
                <c:pt idx="158">
                  <c:v>3939</c:v>
                </c:pt>
                <c:pt idx="159">
                  <c:v>3940</c:v>
                </c:pt>
                <c:pt idx="160">
                  <c:v>3941</c:v>
                </c:pt>
                <c:pt idx="161">
                  <c:v>3942</c:v>
                </c:pt>
                <c:pt idx="162">
                  <c:v>3943</c:v>
                </c:pt>
                <c:pt idx="163">
                  <c:v>3944</c:v>
                </c:pt>
                <c:pt idx="164">
                  <c:v>3945</c:v>
                </c:pt>
                <c:pt idx="165">
                  <c:v>3946</c:v>
                </c:pt>
                <c:pt idx="166">
                  <c:v>3947</c:v>
                </c:pt>
                <c:pt idx="167">
                  <c:v>3948</c:v>
                </c:pt>
                <c:pt idx="168">
                  <c:v>3949</c:v>
                </c:pt>
                <c:pt idx="169">
                  <c:v>3950</c:v>
                </c:pt>
                <c:pt idx="170">
                  <c:v>3951</c:v>
                </c:pt>
                <c:pt idx="171">
                  <c:v>3952</c:v>
                </c:pt>
              </c:numCache>
            </c:numRef>
          </c:xVal>
          <c:yVal>
            <c:numRef>
              <c:f>Graph!$G$3293:$G$3462</c:f>
              <c:numCache>
                <c:formatCode>General</c:formatCode>
                <c:ptCount val="1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8C-4D78-815F-39F55FBEF6C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Graph!$A$3292:$A$3463</c:f>
              <c:numCache>
                <c:formatCode>General</c:formatCode>
                <c:ptCount val="172"/>
                <c:pt idx="0">
                  <c:v>3781</c:v>
                </c:pt>
                <c:pt idx="1">
                  <c:v>3782</c:v>
                </c:pt>
                <c:pt idx="2">
                  <c:v>3783</c:v>
                </c:pt>
                <c:pt idx="3">
                  <c:v>3784</c:v>
                </c:pt>
                <c:pt idx="4">
                  <c:v>3785</c:v>
                </c:pt>
                <c:pt idx="5">
                  <c:v>3786</c:v>
                </c:pt>
                <c:pt idx="6">
                  <c:v>3787</c:v>
                </c:pt>
                <c:pt idx="7">
                  <c:v>3788</c:v>
                </c:pt>
                <c:pt idx="8">
                  <c:v>3789</c:v>
                </c:pt>
                <c:pt idx="9">
                  <c:v>3790</c:v>
                </c:pt>
                <c:pt idx="10">
                  <c:v>3791</c:v>
                </c:pt>
                <c:pt idx="11">
                  <c:v>3792</c:v>
                </c:pt>
                <c:pt idx="12">
                  <c:v>3793</c:v>
                </c:pt>
                <c:pt idx="13">
                  <c:v>3794</c:v>
                </c:pt>
                <c:pt idx="14">
                  <c:v>3795</c:v>
                </c:pt>
                <c:pt idx="15">
                  <c:v>3796</c:v>
                </c:pt>
                <c:pt idx="16">
                  <c:v>3797</c:v>
                </c:pt>
                <c:pt idx="17">
                  <c:v>3798</c:v>
                </c:pt>
                <c:pt idx="18">
                  <c:v>3799</c:v>
                </c:pt>
                <c:pt idx="19">
                  <c:v>3800</c:v>
                </c:pt>
                <c:pt idx="20">
                  <c:v>3801</c:v>
                </c:pt>
                <c:pt idx="21">
                  <c:v>3802</c:v>
                </c:pt>
                <c:pt idx="22">
                  <c:v>3803</c:v>
                </c:pt>
                <c:pt idx="23">
                  <c:v>3804</c:v>
                </c:pt>
                <c:pt idx="24">
                  <c:v>3805</c:v>
                </c:pt>
                <c:pt idx="25">
                  <c:v>3806</c:v>
                </c:pt>
                <c:pt idx="26">
                  <c:v>3807</c:v>
                </c:pt>
                <c:pt idx="27">
                  <c:v>3808</c:v>
                </c:pt>
                <c:pt idx="28">
                  <c:v>3809</c:v>
                </c:pt>
                <c:pt idx="29">
                  <c:v>3810</c:v>
                </c:pt>
                <c:pt idx="30">
                  <c:v>3811</c:v>
                </c:pt>
                <c:pt idx="31">
                  <c:v>3812</c:v>
                </c:pt>
                <c:pt idx="32">
                  <c:v>3813</c:v>
                </c:pt>
                <c:pt idx="33">
                  <c:v>3814</c:v>
                </c:pt>
                <c:pt idx="34">
                  <c:v>3815</c:v>
                </c:pt>
                <c:pt idx="35">
                  <c:v>3816</c:v>
                </c:pt>
                <c:pt idx="36">
                  <c:v>3817</c:v>
                </c:pt>
                <c:pt idx="37">
                  <c:v>3818</c:v>
                </c:pt>
                <c:pt idx="38">
                  <c:v>3819</c:v>
                </c:pt>
                <c:pt idx="39">
                  <c:v>3820</c:v>
                </c:pt>
                <c:pt idx="40">
                  <c:v>3821</c:v>
                </c:pt>
                <c:pt idx="41">
                  <c:v>3822</c:v>
                </c:pt>
                <c:pt idx="42">
                  <c:v>3823</c:v>
                </c:pt>
                <c:pt idx="43">
                  <c:v>3824</c:v>
                </c:pt>
                <c:pt idx="44">
                  <c:v>3825</c:v>
                </c:pt>
                <c:pt idx="45">
                  <c:v>3826</c:v>
                </c:pt>
                <c:pt idx="46">
                  <c:v>3827</c:v>
                </c:pt>
                <c:pt idx="47">
                  <c:v>3828</c:v>
                </c:pt>
                <c:pt idx="48">
                  <c:v>3829</c:v>
                </c:pt>
                <c:pt idx="49">
                  <c:v>3830</c:v>
                </c:pt>
                <c:pt idx="50">
                  <c:v>3831</c:v>
                </c:pt>
                <c:pt idx="51">
                  <c:v>3832</c:v>
                </c:pt>
                <c:pt idx="52">
                  <c:v>3833</c:v>
                </c:pt>
                <c:pt idx="53">
                  <c:v>3834</c:v>
                </c:pt>
                <c:pt idx="54">
                  <c:v>3835</c:v>
                </c:pt>
                <c:pt idx="55">
                  <c:v>3836</c:v>
                </c:pt>
                <c:pt idx="56">
                  <c:v>3837</c:v>
                </c:pt>
                <c:pt idx="57">
                  <c:v>3838</c:v>
                </c:pt>
                <c:pt idx="58">
                  <c:v>3839</c:v>
                </c:pt>
                <c:pt idx="59">
                  <c:v>3840</c:v>
                </c:pt>
                <c:pt idx="60">
                  <c:v>3841</c:v>
                </c:pt>
                <c:pt idx="61">
                  <c:v>3842</c:v>
                </c:pt>
                <c:pt idx="62">
                  <c:v>3843</c:v>
                </c:pt>
                <c:pt idx="63">
                  <c:v>3844</c:v>
                </c:pt>
                <c:pt idx="64">
                  <c:v>3845</c:v>
                </c:pt>
                <c:pt idx="65">
                  <c:v>3846</c:v>
                </c:pt>
                <c:pt idx="66">
                  <c:v>3847</c:v>
                </c:pt>
                <c:pt idx="67">
                  <c:v>3848</c:v>
                </c:pt>
                <c:pt idx="68">
                  <c:v>3849</c:v>
                </c:pt>
                <c:pt idx="69">
                  <c:v>3850</c:v>
                </c:pt>
                <c:pt idx="70">
                  <c:v>3851</c:v>
                </c:pt>
                <c:pt idx="71">
                  <c:v>3852</c:v>
                </c:pt>
                <c:pt idx="72">
                  <c:v>3853</c:v>
                </c:pt>
                <c:pt idx="73">
                  <c:v>3854</c:v>
                </c:pt>
                <c:pt idx="74">
                  <c:v>3855</c:v>
                </c:pt>
                <c:pt idx="75">
                  <c:v>3856</c:v>
                </c:pt>
                <c:pt idx="76">
                  <c:v>3857</c:v>
                </c:pt>
                <c:pt idx="77">
                  <c:v>3858</c:v>
                </c:pt>
                <c:pt idx="78">
                  <c:v>3859</c:v>
                </c:pt>
                <c:pt idx="79">
                  <c:v>3860</c:v>
                </c:pt>
                <c:pt idx="80">
                  <c:v>3861</c:v>
                </c:pt>
                <c:pt idx="81">
                  <c:v>3862</c:v>
                </c:pt>
                <c:pt idx="82">
                  <c:v>3863</c:v>
                </c:pt>
                <c:pt idx="83">
                  <c:v>3864</c:v>
                </c:pt>
                <c:pt idx="84">
                  <c:v>3865</c:v>
                </c:pt>
                <c:pt idx="85">
                  <c:v>3866</c:v>
                </c:pt>
                <c:pt idx="86">
                  <c:v>3867</c:v>
                </c:pt>
                <c:pt idx="87">
                  <c:v>3868</c:v>
                </c:pt>
                <c:pt idx="88">
                  <c:v>3869</c:v>
                </c:pt>
                <c:pt idx="89">
                  <c:v>3870</c:v>
                </c:pt>
                <c:pt idx="90">
                  <c:v>3871</c:v>
                </c:pt>
                <c:pt idx="91">
                  <c:v>3872</c:v>
                </c:pt>
                <c:pt idx="92">
                  <c:v>3873</c:v>
                </c:pt>
                <c:pt idx="93">
                  <c:v>3874</c:v>
                </c:pt>
                <c:pt idx="94">
                  <c:v>3875</c:v>
                </c:pt>
                <c:pt idx="95">
                  <c:v>3876</c:v>
                </c:pt>
                <c:pt idx="96">
                  <c:v>3877</c:v>
                </c:pt>
                <c:pt idx="97">
                  <c:v>3878</c:v>
                </c:pt>
                <c:pt idx="98">
                  <c:v>3879</c:v>
                </c:pt>
                <c:pt idx="99">
                  <c:v>3880</c:v>
                </c:pt>
                <c:pt idx="100">
                  <c:v>3881</c:v>
                </c:pt>
                <c:pt idx="101">
                  <c:v>3882</c:v>
                </c:pt>
                <c:pt idx="102">
                  <c:v>3883</c:v>
                </c:pt>
                <c:pt idx="103">
                  <c:v>3884</c:v>
                </c:pt>
                <c:pt idx="104">
                  <c:v>3885</c:v>
                </c:pt>
                <c:pt idx="105">
                  <c:v>3886</c:v>
                </c:pt>
                <c:pt idx="106">
                  <c:v>3887</c:v>
                </c:pt>
                <c:pt idx="107">
                  <c:v>3888</c:v>
                </c:pt>
                <c:pt idx="108">
                  <c:v>3889</c:v>
                </c:pt>
                <c:pt idx="109">
                  <c:v>3890</c:v>
                </c:pt>
                <c:pt idx="110">
                  <c:v>3891</c:v>
                </c:pt>
                <c:pt idx="111">
                  <c:v>3892</c:v>
                </c:pt>
                <c:pt idx="112">
                  <c:v>3893</c:v>
                </c:pt>
                <c:pt idx="113">
                  <c:v>3894</c:v>
                </c:pt>
                <c:pt idx="114">
                  <c:v>3895</c:v>
                </c:pt>
                <c:pt idx="115">
                  <c:v>3896</c:v>
                </c:pt>
                <c:pt idx="116">
                  <c:v>3897</c:v>
                </c:pt>
                <c:pt idx="117">
                  <c:v>3898</c:v>
                </c:pt>
                <c:pt idx="118">
                  <c:v>3899</c:v>
                </c:pt>
                <c:pt idx="119">
                  <c:v>3900</c:v>
                </c:pt>
                <c:pt idx="120">
                  <c:v>3901</c:v>
                </c:pt>
                <c:pt idx="121">
                  <c:v>3902</c:v>
                </c:pt>
                <c:pt idx="122">
                  <c:v>3903</c:v>
                </c:pt>
                <c:pt idx="123">
                  <c:v>3904</c:v>
                </c:pt>
                <c:pt idx="124">
                  <c:v>3905</c:v>
                </c:pt>
                <c:pt idx="125">
                  <c:v>3906</c:v>
                </c:pt>
                <c:pt idx="126">
                  <c:v>3907</c:v>
                </c:pt>
                <c:pt idx="127">
                  <c:v>3908</c:v>
                </c:pt>
                <c:pt idx="128">
                  <c:v>3909</c:v>
                </c:pt>
                <c:pt idx="129">
                  <c:v>3910</c:v>
                </c:pt>
                <c:pt idx="130">
                  <c:v>3911</c:v>
                </c:pt>
                <c:pt idx="131">
                  <c:v>3912</c:v>
                </c:pt>
                <c:pt idx="132">
                  <c:v>3913</c:v>
                </c:pt>
                <c:pt idx="133">
                  <c:v>3914</c:v>
                </c:pt>
                <c:pt idx="134">
                  <c:v>3915</c:v>
                </c:pt>
                <c:pt idx="135">
                  <c:v>3916</c:v>
                </c:pt>
                <c:pt idx="136">
                  <c:v>3917</c:v>
                </c:pt>
                <c:pt idx="137">
                  <c:v>3918</c:v>
                </c:pt>
                <c:pt idx="138">
                  <c:v>3919</c:v>
                </c:pt>
                <c:pt idx="139">
                  <c:v>3920</c:v>
                </c:pt>
                <c:pt idx="140">
                  <c:v>3921</c:v>
                </c:pt>
                <c:pt idx="141">
                  <c:v>3922</c:v>
                </c:pt>
                <c:pt idx="142">
                  <c:v>3923</c:v>
                </c:pt>
                <c:pt idx="143">
                  <c:v>3924</c:v>
                </c:pt>
                <c:pt idx="144">
                  <c:v>3925</c:v>
                </c:pt>
                <c:pt idx="145">
                  <c:v>3926</c:v>
                </c:pt>
                <c:pt idx="146">
                  <c:v>3927</c:v>
                </c:pt>
                <c:pt idx="147">
                  <c:v>3928</c:v>
                </c:pt>
                <c:pt idx="148">
                  <c:v>3929</c:v>
                </c:pt>
                <c:pt idx="149">
                  <c:v>3930</c:v>
                </c:pt>
                <c:pt idx="150">
                  <c:v>3931</c:v>
                </c:pt>
                <c:pt idx="151">
                  <c:v>3932</c:v>
                </c:pt>
                <c:pt idx="152">
                  <c:v>3933</c:v>
                </c:pt>
                <c:pt idx="153">
                  <c:v>3934</c:v>
                </c:pt>
                <c:pt idx="154">
                  <c:v>3935</c:v>
                </c:pt>
                <c:pt idx="155">
                  <c:v>3936</c:v>
                </c:pt>
                <c:pt idx="156">
                  <c:v>3937</c:v>
                </c:pt>
                <c:pt idx="157">
                  <c:v>3938</c:v>
                </c:pt>
                <c:pt idx="158">
                  <c:v>3939</c:v>
                </c:pt>
                <c:pt idx="159">
                  <c:v>3940</c:v>
                </c:pt>
                <c:pt idx="160">
                  <c:v>3941</c:v>
                </c:pt>
                <c:pt idx="161">
                  <c:v>3942</c:v>
                </c:pt>
                <c:pt idx="162">
                  <c:v>3943</c:v>
                </c:pt>
                <c:pt idx="163">
                  <c:v>3944</c:v>
                </c:pt>
                <c:pt idx="164">
                  <c:v>3945</c:v>
                </c:pt>
                <c:pt idx="165">
                  <c:v>3946</c:v>
                </c:pt>
                <c:pt idx="166">
                  <c:v>3947</c:v>
                </c:pt>
                <c:pt idx="167">
                  <c:v>3948</c:v>
                </c:pt>
                <c:pt idx="168">
                  <c:v>3949</c:v>
                </c:pt>
                <c:pt idx="169">
                  <c:v>3950</c:v>
                </c:pt>
                <c:pt idx="170">
                  <c:v>3951</c:v>
                </c:pt>
                <c:pt idx="171">
                  <c:v>3952</c:v>
                </c:pt>
              </c:numCache>
            </c:numRef>
          </c:xVal>
          <c:yVal>
            <c:numRef>
              <c:f>Graph!$H$3293:$H$3462</c:f>
              <c:numCache>
                <c:formatCode>General</c:formatCode>
                <c:ptCount val="17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8C-4D78-815F-39F55FBEF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166703"/>
        <c:axId val="1885167183"/>
      </c:scatterChart>
      <c:valAx>
        <c:axId val="1885166703"/>
        <c:scaling>
          <c:orientation val="minMax"/>
          <c:max val="3952"/>
          <c:min val="3781"/>
        </c:scaling>
        <c:delete val="0"/>
        <c:axPos val="b"/>
        <c:numFmt formatCode="General" sourceLinked="1"/>
        <c:majorTickMark val="out"/>
        <c:minorTickMark val="none"/>
        <c:tickLblPos val="nextTo"/>
        <c:crossAx val="1885167183"/>
        <c:crosses val="autoZero"/>
        <c:crossBetween val="midCat"/>
      </c:valAx>
      <c:valAx>
        <c:axId val="1885167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516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Graph!$A$3466:$A$3710</c:f>
              <c:numCache>
                <c:formatCode>General</c:formatCode>
                <c:ptCount val="245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  <c:pt idx="237">
                  <c:v>4222</c:v>
                </c:pt>
                <c:pt idx="238">
                  <c:v>4223</c:v>
                </c:pt>
                <c:pt idx="239">
                  <c:v>4224</c:v>
                </c:pt>
                <c:pt idx="240">
                  <c:v>4225</c:v>
                </c:pt>
                <c:pt idx="241">
                  <c:v>4226</c:v>
                </c:pt>
                <c:pt idx="242">
                  <c:v>4227</c:v>
                </c:pt>
                <c:pt idx="243">
                  <c:v>4228</c:v>
                </c:pt>
                <c:pt idx="244">
                  <c:v>4229</c:v>
                </c:pt>
              </c:numCache>
            </c:numRef>
          </c:xVal>
          <c:yVal>
            <c:numRef>
              <c:f>Graph!$D$3467:$D$3709</c:f>
              <c:numCache>
                <c:formatCode>General</c:formatCode>
                <c:ptCount val="243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2-465B-A0A2-13AD9484BC55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Graph!$A$3466:$A$3710</c:f>
              <c:numCache>
                <c:formatCode>General</c:formatCode>
                <c:ptCount val="245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  <c:pt idx="237">
                  <c:v>4222</c:v>
                </c:pt>
                <c:pt idx="238">
                  <c:v>4223</c:v>
                </c:pt>
                <c:pt idx="239">
                  <c:v>4224</c:v>
                </c:pt>
                <c:pt idx="240">
                  <c:v>4225</c:v>
                </c:pt>
                <c:pt idx="241">
                  <c:v>4226</c:v>
                </c:pt>
                <c:pt idx="242">
                  <c:v>4227</c:v>
                </c:pt>
                <c:pt idx="243">
                  <c:v>4228</c:v>
                </c:pt>
                <c:pt idx="244">
                  <c:v>4229</c:v>
                </c:pt>
              </c:numCache>
            </c:numRef>
          </c:xVal>
          <c:yVal>
            <c:numRef>
              <c:f>Graph!$B$3467:$B$3709</c:f>
              <c:numCache>
                <c:formatCode>General</c:formatCode>
                <c:ptCount val="243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2-465B-A0A2-13AD9484BC55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Graph!$A$3466:$A$3710</c:f>
              <c:numCache>
                <c:formatCode>General</c:formatCode>
                <c:ptCount val="245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  <c:pt idx="237">
                  <c:v>4222</c:v>
                </c:pt>
                <c:pt idx="238">
                  <c:v>4223</c:v>
                </c:pt>
                <c:pt idx="239">
                  <c:v>4224</c:v>
                </c:pt>
                <c:pt idx="240">
                  <c:v>4225</c:v>
                </c:pt>
                <c:pt idx="241">
                  <c:v>4226</c:v>
                </c:pt>
                <c:pt idx="242">
                  <c:v>4227</c:v>
                </c:pt>
                <c:pt idx="243">
                  <c:v>4228</c:v>
                </c:pt>
                <c:pt idx="244">
                  <c:v>4229</c:v>
                </c:pt>
              </c:numCache>
            </c:numRef>
          </c:xVal>
          <c:yVal>
            <c:numRef>
              <c:f>Graph!$C$3467:$C$3709</c:f>
              <c:numCache>
                <c:formatCode>General</c:formatCode>
                <c:ptCount val="24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2-465B-A0A2-13AD9484BC55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Graph!$A$3466:$A$3710</c:f>
              <c:numCache>
                <c:formatCode>General</c:formatCode>
                <c:ptCount val="245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  <c:pt idx="237">
                  <c:v>4222</c:v>
                </c:pt>
                <c:pt idx="238">
                  <c:v>4223</c:v>
                </c:pt>
                <c:pt idx="239">
                  <c:v>4224</c:v>
                </c:pt>
                <c:pt idx="240">
                  <c:v>4225</c:v>
                </c:pt>
                <c:pt idx="241">
                  <c:v>4226</c:v>
                </c:pt>
                <c:pt idx="242">
                  <c:v>4227</c:v>
                </c:pt>
                <c:pt idx="243">
                  <c:v>4228</c:v>
                </c:pt>
                <c:pt idx="244">
                  <c:v>4229</c:v>
                </c:pt>
              </c:numCache>
            </c:numRef>
          </c:xVal>
          <c:yVal>
            <c:numRef>
              <c:f>Graph!$E$3467:$E$3709</c:f>
              <c:numCache>
                <c:formatCode>General</c:formatCode>
                <c:ptCount val="243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F2-465B-A0A2-13AD9484BC55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Graph!$A$3466:$A$3710</c:f>
              <c:numCache>
                <c:formatCode>General</c:formatCode>
                <c:ptCount val="245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  <c:pt idx="237">
                  <c:v>4222</c:v>
                </c:pt>
                <c:pt idx="238">
                  <c:v>4223</c:v>
                </c:pt>
                <c:pt idx="239">
                  <c:v>4224</c:v>
                </c:pt>
                <c:pt idx="240">
                  <c:v>4225</c:v>
                </c:pt>
                <c:pt idx="241">
                  <c:v>4226</c:v>
                </c:pt>
                <c:pt idx="242">
                  <c:v>4227</c:v>
                </c:pt>
                <c:pt idx="243">
                  <c:v>4228</c:v>
                </c:pt>
                <c:pt idx="244">
                  <c:v>4229</c:v>
                </c:pt>
              </c:numCache>
            </c:numRef>
          </c:xVal>
          <c:yVal>
            <c:numRef>
              <c:f>Graph!$G$3467:$G$3709</c:f>
              <c:numCache>
                <c:formatCode>General</c:formatCode>
                <c:ptCount val="2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2-465B-A0A2-13AD9484BC55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Graph!$A$3466:$A$3710</c:f>
              <c:numCache>
                <c:formatCode>General</c:formatCode>
                <c:ptCount val="245"/>
                <c:pt idx="0">
                  <c:v>3985</c:v>
                </c:pt>
                <c:pt idx="1">
                  <c:v>3986</c:v>
                </c:pt>
                <c:pt idx="2">
                  <c:v>3987</c:v>
                </c:pt>
                <c:pt idx="3">
                  <c:v>3988</c:v>
                </c:pt>
                <c:pt idx="4">
                  <c:v>3989</c:v>
                </c:pt>
                <c:pt idx="5">
                  <c:v>3990</c:v>
                </c:pt>
                <c:pt idx="6">
                  <c:v>3991</c:v>
                </c:pt>
                <c:pt idx="7">
                  <c:v>3992</c:v>
                </c:pt>
                <c:pt idx="8">
                  <c:v>3993</c:v>
                </c:pt>
                <c:pt idx="9">
                  <c:v>3994</c:v>
                </c:pt>
                <c:pt idx="10">
                  <c:v>3995</c:v>
                </c:pt>
                <c:pt idx="11">
                  <c:v>3996</c:v>
                </c:pt>
                <c:pt idx="12">
                  <c:v>3997</c:v>
                </c:pt>
                <c:pt idx="13">
                  <c:v>3998</c:v>
                </c:pt>
                <c:pt idx="14">
                  <c:v>3999</c:v>
                </c:pt>
                <c:pt idx="15">
                  <c:v>4000</c:v>
                </c:pt>
                <c:pt idx="16">
                  <c:v>4001</c:v>
                </c:pt>
                <c:pt idx="17">
                  <c:v>4002</c:v>
                </c:pt>
                <c:pt idx="18">
                  <c:v>4003</c:v>
                </c:pt>
                <c:pt idx="19">
                  <c:v>4004</c:v>
                </c:pt>
                <c:pt idx="20">
                  <c:v>4005</c:v>
                </c:pt>
                <c:pt idx="21">
                  <c:v>4006</c:v>
                </c:pt>
                <c:pt idx="22">
                  <c:v>4007</c:v>
                </c:pt>
                <c:pt idx="23">
                  <c:v>4008</c:v>
                </c:pt>
                <c:pt idx="24">
                  <c:v>4009</c:v>
                </c:pt>
                <c:pt idx="25">
                  <c:v>4010</c:v>
                </c:pt>
                <c:pt idx="26">
                  <c:v>4011</c:v>
                </c:pt>
                <c:pt idx="27">
                  <c:v>4012</c:v>
                </c:pt>
                <c:pt idx="28">
                  <c:v>4013</c:v>
                </c:pt>
                <c:pt idx="29">
                  <c:v>4014</c:v>
                </c:pt>
                <c:pt idx="30">
                  <c:v>4015</c:v>
                </c:pt>
                <c:pt idx="31">
                  <c:v>4016</c:v>
                </c:pt>
                <c:pt idx="32">
                  <c:v>4017</c:v>
                </c:pt>
                <c:pt idx="33">
                  <c:v>4018</c:v>
                </c:pt>
                <c:pt idx="34">
                  <c:v>4019</c:v>
                </c:pt>
                <c:pt idx="35">
                  <c:v>4020</c:v>
                </c:pt>
                <c:pt idx="36">
                  <c:v>4021</c:v>
                </c:pt>
                <c:pt idx="37">
                  <c:v>4022</c:v>
                </c:pt>
                <c:pt idx="38">
                  <c:v>4023</c:v>
                </c:pt>
                <c:pt idx="39">
                  <c:v>4024</c:v>
                </c:pt>
                <c:pt idx="40">
                  <c:v>4025</c:v>
                </c:pt>
                <c:pt idx="41">
                  <c:v>4026</c:v>
                </c:pt>
                <c:pt idx="42">
                  <c:v>4027</c:v>
                </c:pt>
                <c:pt idx="43">
                  <c:v>4028</c:v>
                </c:pt>
                <c:pt idx="44">
                  <c:v>4029</c:v>
                </c:pt>
                <c:pt idx="45">
                  <c:v>4030</c:v>
                </c:pt>
                <c:pt idx="46">
                  <c:v>4031</c:v>
                </c:pt>
                <c:pt idx="47">
                  <c:v>4032</c:v>
                </c:pt>
                <c:pt idx="48">
                  <c:v>4033</c:v>
                </c:pt>
                <c:pt idx="49">
                  <c:v>4034</c:v>
                </c:pt>
                <c:pt idx="50">
                  <c:v>4035</c:v>
                </c:pt>
                <c:pt idx="51">
                  <c:v>4036</c:v>
                </c:pt>
                <c:pt idx="52">
                  <c:v>4037</c:v>
                </c:pt>
                <c:pt idx="53">
                  <c:v>4038</c:v>
                </c:pt>
                <c:pt idx="54">
                  <c:v>4039</c:v>
                </c:pt>
                <c:pt idx="55">
                  <c:v>4040</c:v>
                </c:pt>
                <c:pt idx="56">
                  <c:v>4041</c:v>
                </c:pt>
                <c:pt idx="57">
                  <c:v>4042</c:v>
                </c:pt>
                <c:pt idx="58">
                  <c:v>4043</c:v>
                </c:pt>
                <c:pt idx="59">
                  <c:v>4044</c:v>
                </c:pt>
                <c:pt idx="60">
                  <c:v>4045</c:v>
                </c:pt>
                <c:pt idx="61">
                  <c:v>4046</c:v>
                </c:pt>
                <c:pt idx="62">
                  <c:v>4047</c:v>
                </c:pt>
                <c:pt idx="63">
                  <c:v>4048</c:v>
                </c:pt>
                <c:pt idx="64">
                  <c:v>4049</c:v>
                </c:pt>
                <c:pt idx="65">
                  <c:v>4050</c:v>
                </c:pt>
                <c:pt idx="66">
                  <c:v>4051</c:v>
                </c:pt>
                <c:pt idx="67">
                  <c:v>4052</c:v>
                </c:pt>
                <c:pt idx="68">
                  <c:v>4053</c:v>
                </c:pt>
                <c:pt idx="69">
                  <c:v>4054</c:v>
                </c:pt>
                <c:pt idx="70">
                  <c:v>4055</c:v>
                </c:pt>
                <c:pt idx="71">
                  <c:v>4056</c:v>
                </c:pt>
                <c:pt idx="72">
                  <c:v>4057</c:v>
                </c:pt>
                <c:pt idx="73">
                  <c:v>4058</c:v>
                </c:pt>
                <c:pt idx="74">
                  <c:v>4059</c:v>
                </c:pt>
                <c:pt idx="75">
                  <c:v>4060</c:v>
                </c:pt>
                <c:pt idx="76">
                  <c:v>4061</c:v>
                </c:pt>
                <c:pt idx="77">
                  <c:v>4062</c:v>
                </c:pt>
                <c:pt idx="78">
                  <c:v>4063</c:v>
                </c:pt>
                <c:pt idx="79">
                  <c:v>4064</c:v>
                </c:pt>
                <c:pt idx="80">
                  <c:v>4065</c:v>
                </c:pt>
                <c:pt idx="81">
                  <c:v>4066</c:v>
                </c:pt>
                <c:pt idx="82">
                  <c:v>4067</c:v>
                </c:pt>
                <c:pt idx="83">
                  <c:v>4068</c:v>
                </c:pt>
                <c:pt idx="84">
                  <c:v>4069</c:v>
                </c:pt>
                <c:pt idx="85">
                  <c:v>4070</c:v>
                </c:pt>
                <c:pt idx="86">
                  <c:v>4071</c:v>
                </c:pt>
                <c:pt idx="87">
                  <c:v>4072</c:v>
                </c:pt>
                <c:pt idx="88">
                  <c:v>4073</c:v>
                </c:pt>
                <c:pt idx="89">
                  <c:v>4074</c:v>
                </c:pt>
                <c:pt idx="90">
                  <c:v>4075</c:v>
                </c:pt>
                <c:pt idx="91">
                  <c:v>4076</c:v>
                </c:pt>
                <c:pt idx="92">
                  <c:v>4077</c:v>
                </c:pt>
                <c:pt idx="93">
                  <c:v>4078</c:v>
                </c:pt>
                <c:pt idx="94">
                  <c:v>4079</c:v>
                </c:pt>
                <c:pt idx="95">
                  <c:v>4080</c:v>
                </c:pt>
                <c:pt idx="96">
                  <c:v>4081</c:v>
                </c:pt>
                <c:pt idx="97">
                  <c:v>4082</c:v>
                </c:pt>
                <c:pt idx="98">
                  <c:v>4083</c:v>
                </c:pt>
                <c:pt idx="99">
                  <c:v>4084</c:v>
                </c:pt>
                <c:pt idx="100">
                  <c:v>4085</c:v>
                </c:pt>
                <c:pt idx="101">
                  <c:v>4086</c:v>
                </c:pt>
                <c:pt idx="102">
                  <c:v>4087</c:v>
                </c:pt>
                <c:pt idx="103">
                  <c:v>4088</c:v>
                </c:pt>
                <c:pt idx="104">
                  <c:v>4089</c:v>
                </c:pt>
                <c:pt idx="105">
                  <c:v>4090</c:v>
                </c:pt>
                <c:pt idx="106">
                  <c:v>4091</c:v>
                </c:pt>
                <c:pt idx="107">
                  <c:v>4092</c:v>
                </c:pt>
                <c:pt idx="108">
                  <c:v>4093</c:v>
                </c:pt>
                <c:pt idx="109">
                  <c:v>4094</c:v>
                </c:pt>
                <c:pt idx="110">
                  <c:v>4095</c:v>
                </c:pt>
                <c:pt idx="111">
                  <c:v>4096</c:v>
                </c:pt>
                <c:pt idx="112">
                  <c:v>4097</c:v>
                </c:pt>
                <c:pt idx="113">
                  <c:v>4098</c:v>
                </c:pt>
                <c:pt idx="114">
                  <c:v>4099</c:v>
                </c:pt>
                <c:pt idx="115">
                  <c:v>4100</c:v>
                </c:pt>
                <c:pt idx="116">
                  <c:v>4101</c:v>
                </c:pt>
                <c:pt idx="117">
                  <c:v>4102</c:v>
                </c:pt>
                <c:pt idx="118">
                  <c:v>4103</c:v>
                </c:pt>
                <c:pt idx="119">
                  <c:v>4104</c:v>
                </c:pt>
                <c:pt idx="120">
                  <c:v>4105</c:v>
                </c:pt>
                <c:pt idx="121">
                  <c:v>4106</c:v>
                </c:pt>
                <c:pt idx="122">
                  <c:v>4107</c:v>
                </c:pt>
                <c:pt idx="123">
                  <c:v>4108</c:v>
                </c:pt>
                <c:pt idx="124">
                  <c:v>4109</c:v>
                </c:pt>
                <c:pt idx="125">
                  <c:v>4110</c:v>
                </c:pt>
                <c:pt idx="126">
                  <c:v>4111</c:v>
                </c:pt>
                <c:pt idx="127">
                  <c:v>4112</c:v>
                </c:pt>
                <c:pt idx="128">
                  <c:v>4113</c:v>
                </c:pt>
                <c:pt idx="129">
                  <c:v>4114</c:v>
                </c:pt>
                <c:pt idx="130">
                  <c:v>4115</c:v>
                </c:pt>
                <c:pt idx="131">
                  <c:v>4116</c:v>
                </c:pt>
                <c:pt idx="132">
                  <c:v>4117</c:v>
                </c:pt>
                <c:pt idx="133">
                  <c:v>4118</c:v>
                </c:pt>
                <c:pt idx="134">
                  <c:v>4119</c:v>
                </c:pt>
                <c:pt idx="135">
                  <c:v>4120</c:v>
                </c:pt>
                <c:pt idx="136">
                  <c:v>4121</c:v>
                </c:pt>
                <c:pt idx="137">
                  <c:v>4122</c:v>
                </c:pt>
                <c:pt idx="138">
                  <c:v>4123</c:v>
                </c:pt>
                <c:pt idx="139">
                  <c:v>4124</c:v>
                </c:pt>
                <c:pt idx="140">
                  <c:v>4125</c:v>
                </c:pt>
                <c:pt idx="141">
                  <c:v>4126</c:v>
                </c:pt>
                <c:pt idx="142">
                  <c:v>4127</c:v>
                </c:pt>
                <c:pt idx="143">
                  <c:v>4128</c:v>
                </c:pt>
                <c:pt idx="144">
                  <c:v>4129</c:v>
                </c:pt>
                <c:pt idx="145">
                  <c:v>4130</c:v>
                </c:pt>
                <c:pt idx="146">
                  <c:v>4131</c:v>
                </c:pt>
                <c:pt idx="147">
                  <c:v>4132</c:v>
                </c:pt>
                <c:pt idx="148">
                  <c:v>4133</c:v>
                </c:pt>
                <c:pt idx="149">
                  <c:v>4134</c:v>
                </c:pt>
                <c:pt idx="150">
                  <c:v>4135</c:v>
                </c:pt>
                <c:pt idx="151">
                  <c:v>4136</c:v>
                </c:pt>
                <c:pt idx="152">
                  <c:v>4137</c:v>
                </c:pt>
                <c:pt idx="153">
                  <c:v>4138</c:v>
                </c:pt>
                <c:pt idx="154">
                  <c:v>4139</c:v>
                </c:pt>
                <c:pt idx="155">
                  <c:v>4140</c:v>
                </c:pt>
                <c:pt idx="156">
                  <c:v>4141</c:v>
                </c:pt>
                <c:pt idx="157">
                  <c:v>4142</c:v>
                </c:pt>
                <c:pt idx="158">
                  <c:v>4143</c:v>
                </c:pt>
                <c:pt idx="159">
                  <c:v>4144</c:v>
                </c:pt>
                <c:pt idx="160">
                  <c:v>4145</c:v>
                </c:pt>
                <c:pt idx="161">
                  <c:v>4146</c:v>
                </c:pt>
                <c:pt idx="162">
                  <c:v>4147</c:v>
                </c:pt>
                <c:pt idx="163">
                  <c:v>4148</c:v>
                </c:pt>
                <c:pt idx="164">
                  <c:v>4149</c:v>
                </c:pt>
                <c:pt idx="165">
                  <c:v>4150</c:v>
                </c:pt>
                <c:pt idx="166">
                  <c:v>4151</c:v>
                </c:pt>
                <c:pt idx="167">
                  <c:v>4152</c:v>
                </c:pt>
                <c:pt idx="168">
                  <c:v>4153</c:v>
                </c:pt>
                <c:pt idx="169">
                  <c:v>4154</c:v>
                </c:pt>
                <c:pt idx="170">
                  <c:v>4155</c:v>
                </c:pt>
                <c:pt idx="171">
                  <c:v>4156</c:v>
                </c:pt>
                <c:pt idx="172">
                  <c:v>4157</c:v>
                </c:pt>
                <c:pt idx="173">
                  <c:v>4158</c:v>
                </c:pt>
                <c:pt idx="174">
                  <c:v>4159</c:v>
                </c:pt>
                <c:pt idx="175">
                  <c:v>4160</c:v>
                </c:pt>
                <c:pt idx="176">
                  <c:v>4161</c:v>
                </c:pt>
                <c:pt idx="177">
                  <c:v>4162</c:v>
                </c:pt>
                <c:pt idx="178">
                  <c:v>4163</c:v>
                </c:pt>
                <c:pt idx="179">
                  <c:v>4164</c:v>
                </c:pt>
                <c:pt idx="180">
                  <c:v>4165</c:v>
                </c:pt>
                <c:pt idx="181">
                  <c:v>4166</c:v>
                </c:pt>
                <c:pt idx="182">
                  <c:v>4167</c:v>
                </c:pt>
                <c:pt idx="183">
                  <c:v>4168</c:v>
                </c:pt>
                <c:pt idx="184">
                  <c:v>4169</c:v>
                </c:pt>
                <c:pt idx="185">
                  <c:v>4170</c:v>
                </c:pt>
                <c:pt idx="186">
                  <c:v>4171</c:v>
                </c:pt>
                <c:pt idx="187">
                  <c:v>4172</c:v>
                </c:pt>
                <c:pt idx="188">
                  <c:v>4173</c:v>
                </c:pt>
                <c:pt idx="189">
                  <c:v>4174</c:v>
                </c:pt>
                <c:pt idx="190">
                  <c:v>4175</c:v>
                </c:pt>
                <c:pt idx="191">
                  <c:v>4176</c:v>
                </c:pt>
                <c:pt idx="192">
                  <c:v>4177</c:v>
                </c:pt>
                <c:pt idx="193">
                  <c:v>4178</c:v>
                </c:pt>
                <c:pt idx="194">
                  <c:v>4179</c:v>
                </c:pt>
                <c:pt idx="195">
                  <c:v>4180</c:v>
                </c:pt>
                <c:pt idx="196">
                  <c:v>4181</c:v>
                </c:pt>
                <c:pt idx="197">
                  <c:v>4182</c:v>
                </c:pt>
                <c:pt idx="198">
                  <c:v>4183</c:v>
                </c:pt>
                <c:pt idx="199">
                  <c:v>4184</c:v>
                </c:pt>
                <c:pt idx="200">
                  <c:v>4185</c:v>
                </c:pt>
                <c:pt idx="201">
                  <c:v>4186</c:v>
                </c:pt>
                <c:pt idx="202">
                  <c:v>4187</c:v>
                </c:pt>
                <c:pt idx="203">
                  <c:v>4188</c:v>
                </c:pt>
                <c:pt idx="204">
                  <c:v>4189</c:v>
                </c:pt>
                <c:pt idx="205">
                  <c:v>4190</c:v>
                </c:pt>
                <c:pt idx="206">
                  <c:v>4191</c:v>
                </c:pt>
                <c:pt idx="207">
                  <c:v>4192</c:v>
                </c:pt>
                <c:pt idx="208">
                  <c:v>4193</c:v>
                </c:pt>
                <c:pt idx="209">
                  <c:v>4194</c:v>
                </c:pt>
                <c:pt idx="210">
                  <c:v>4195</c:v>
                </c:pt>
                <c:pt idx="211">
                  <c:v>4196</c:v>
                </c:pt>
                <c:pt idx="212">
                  <c:v>4197</c:v>
                </c:pt>
                <c:pt idx="213">
                  <c:v>4198</c:v>
                </c:pt>
                <c:pt idx="214">
                  <c:v>4199</c:v>
                </c:pt>
                <c:pt idx="215">
                  <c:v>4200</c:v>
                </c:pt>
                <c:pt idx="216">
                  <c:v>4201</c:v>
                </c:pt>
                <c:pt idx="217">
                  <c:v>4202</c:v>
                </c:pt>
                <c:pt idx="218">
                  <c:v>4203</c:v>
                </c:pt>
                <c:pt idx="219">
                  <c:v>4204</c:v>
                </c:pt>
                <c:pt idx="220">
                  <c:v>4205</c:v>
                </c:pt>
                <c:pt idx="221">
                  <c:v>4206</c:v>
                </c:pt>
                <c:pt idx="222">
                  <c:v>4207</c:v>
                </c:pt>
                <c:pt idx="223">
                  <c:v>4208</c:v>
                </c:pt>
                <c:pt idx="224">
                  <c:v>4209</c:v>
                </c:pt>
                <c:pt idx="225">
                  <c:v>4210</c:v>
                </c:pt>
                <c:pt idx="226">
                  <c:v>4211</c:v>
                </c:pt>
                <c:pt idx="227">
                  <c:v>4212</c:v>
                </c:pt>
                <c:pt idx="228">
                  <c:v>4213</c:v>
                </c:pt>
                <c:pt idx="229">
                  <c:v>4214</c:v>
                </c:pt>
                <c:pt idx="230">
                  <c:v>4215</c:v>
                </c:pt>
                <c:pt idx="231">
                  <c:v>4216</c:v>
                </c:pt>
                <c:pt idx="232">
                  <c:v>4217</c:v>
                </c:pt>
                <c:pt idx="233">
                  <c:v>4218</c:v>
                </c:pt>
                <c:pt idx="234">
                  <c:v>4219</c:v>
                </c:pt>
                <c:pt idx="235">
                  <c:v>4220</c:v>
                </c:pt>
                <c:pt idx="236">
                  <c:v>4221</c:v>
                </c:pt>
                <c:pt idx="237">
                  <c:v>4222</c:v>
                </c:pt>
                <c:pt idx="238">
                  <c:v>4223</c:v>
                </c:pt>
                <c:pt idx="239">
                  <c:v>4224</c:v>
                </c:pt>
                <c:pt idx="240">
                  <c:v>4225</c:v>
                </c:pt>
                <c:pt idx="241">
                  <c:v>4226</c:v>
                </c:pt>
                <c:pt idx="242">
                  <c:v>4227</c:v>
                </c:pt>
                <c:pt idx="243">
                  <c:v>4228</c:v>
                </c:pt>
                <c:pt idx="244">
                  <c:v>4229</c:v>
                </c:pt>
              </c:numCache>
            </c:numRef>
          </c:xVal>
          <c:yVal>
            <c:numRef>
              <c:f>Graph!$H$3467:$H$3709</c:f>
              <c:numCache>
                <c:formatCode>General</c:formatCode>
                <c:ptCount val="24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F2-465B-A0A2-13AD9484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44639"/>
        <c:axId val="1887347999"/>
      </c:scatterChart>
      <c:valAx>
        <c:axId val="1887344639"/>
        <c:scaling>
          <c:orientation val="minMax"/>
          <c:max val="4229"/>
          <c:min val="3985"/>
        </c:scaling>
        <c:delete val="0"/>
        <c:axPos val="b"/>
        <c:numFmt formatCode="General" sourceLinked="1"/>
        <c:majorTickMark val="out"/>
        <c:minorTickMark val="none"/>
        <c:tickLblPos val="nextTo"/>
        <c:crossAx val="1887347999"/>
        <c:crosses val="autoZero"/>
        <c:crossBetween val="midCat"/>
      </c:valAx>
      <c:valAx>
        <c:axId val="18873479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7344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Graph!$A$246:$A$440</c:f>
              <c:numCache>
                <c:formatCode>General</c:formatCode>
                <c:ptCount val="195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</c:numCache>
            </c:numRef>
          </c:xVal>
          <c:yVal>
            <c:numRef>
              <c:f>Graph!$D$247:$D$439</c:f>
              <c:numCache>
                <c:formatCode>General</c:formatCode>
                <c:ptCount val="193"/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E8-4584-B627-F3C408335D8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Graph!$A$246:$A$440</c:f>
              <c:numCache>
                <c:formatCode>General</c:formatCode>
                <c:ptCount val="195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</c:numCache>
            </c:numRef>
          </c:xVal>
          <c:yVal>
            <c:numRef>
              <c:f>Graph!$B$247:$B$439</c:f>
              <c:numCache>
                <c:formatCode>General</c:formatCode>
                <c:ptCount val="193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9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E8-4584-B627-F3C408335D8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Graph!$A$246:$A$440</c:f>
              <c:numCache>
                <c:formatCode>General</c:formatCode>
                <c:ptCount val="195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</c:numCache>
            </c:numRef>
          </c:xVal>
          <c:yVal>
            <c:numRef>
              <c:f>Graph!$C$247:$C$439</c:f>
              <c:numCache>
                <c:formatCode>General</c:formatCode>
                <c:ptCount val="1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E8-4584-B627-F3C408335D8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Graph!$A$246:$A$440</c:f>
              <c:numCache>
                <c:formatCode>General</c:formatCode>
                <c:ptCount val="195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</c:numCache>
            </c:numRef>
          </c:xVal>
          <c:yVal>
            <c:numRef>
              <c:f>Graph!$E$247:$E$439</c:f>
              <c:numCache>
                <c:formatCode>General</c:formatCode>
                <c:ptCount val="193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E8-4584-B627-F3C408335D8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Graph!$A$246:$A$440</c:f>
              <c:numCache>
                <c:formatCode>General</c:formatCode>
                <c:ptCount val="195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</c:numCache>
            </c:numRef>
          </c:xVal>
          <c:yVal>
            <c:numRef>
              <c:f>Graph!$G$247:$G$439</c:f>
              <c:numCache>
                <c:formatCode>General</c:formatCode>
                <c:ptCount val="19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E8-4584-B627-F3C408335D8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Graph!$A$246:$A$440</c:f>
              <c:numCache>
                <c:formatCode>General</c:formatCode>
                <c:ptCount val="195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</c:numCache>
            </c:numRef>
          </c:xVal>
          <c:yVal>
            <c:numRef>
              <c:f>Graph!$H$247:$H$439</c:f>
              <c:numCache>
                <c:formatCode>General</c:formatCode>
                <c:ptCount val="19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E8-4584-B627-F3C408335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80015"/>
        <c:axId val="1927577759"/>
      </c:scatterChart>
      <c:valAx>
        <c:axId val="1922680015"/>
        <c:scaling>
          <c:orientation val="minMax"/>
          <c:max val="469"/>
          <c:min val="275"/>
        </c:scaling>
        <c:delete val="0"/>
        <c:axPos val="b"/>
        <c:numFmt formatCode="General" sourceLinked="1"/>
        <c:majorTickMark val="out"/>
        <c:minorTickMark val="none"/>
        <c:tickLblPos val="nextTo"/>
        <c:crossAx val="1927577759"/>
        <c:crosses val="autoZero"/>
        <c:crossBetween val="midCat"/>
      </c:valAx>
      <c:valAx>
        <c:axId val="1927577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2680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Graph!$A$443:$A$649</c:f>
              <c:numCache>
                <c:formatCode>General</c:formatCode>
                <c:ptCount val="207"/>
                <c:pt idx="0">
                  <c:v>504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508</c:v>
                </c:pt>
                <c:pt idx="5">
                  <c:v>509</c:v>
                </c:pt>
                <c:pt idx="6">
                  <c:v>510</c:v>
                </c:pt>
                <c:pt idx="7">
                  <c:v>511</c:v>
                </c:pt>
                <c:pt idx="8">
                  <c:v>512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523</c:v>
                </c:pt>
                <c:pt idx="20">
                  <c:v>524</c:v>
                </c:pt>
                <c:pt idx="21">
                  <c:v>525</c:v>
                </c:pt>
                <c:pt idx="22">
                  <c:v>526</c:v>
                </c:pt>
                <c:pt idx="23">
                  <c:v>527</c:v>
                </c:pt>
                <c:pt idx="24">
                  <c:v>528</c:v>
                </c:pt>
                <c:pt idx="25">
                  <c:v>529</c:v>
                </c:pt>
                <c:pt idx="26">
                  <c:v>530</c:v>
                </c:pt>
                <c:pt idx="27">
                  <c:v>531</c:v>
                </c:pt>
                <c:pt idx="28">
                  <c:v>532</c:v>
                </c:pt>
                <c:pt idx="29">
                  <c:v>533</c:v>
                </c:pt>
                <c:pt idx="30">
                  <c:v>534</c:v>
                </c:pt>
                <c:pt idx="31">
                  <c:v>535</c:v>
                </c:pt>
                <c:pt idx="32">
                  <c:v>536</c:v>
                </c:pt>
                <c:pt idx="33">
                  <c:v>537</c:v>
                </c:pt>
                <c:pt idx="34">
                  <c:v>538</c:v>
                </c:pt>
                <c:pt idx="35">
                  <c:v>539</c:v>
                </c:pt>
                <c:pt idx="36">
                  <c:v>540</c:v>
                </c:pt>
                <c:pt idx="37">
                  <c:v>541</c:v>
                </c:pt>
                <c:pt idx="38">
                  <c:v>542</c:v>
                </c:pt>
                <c:pt idx="39">
                  <c:v>543</c:v>
                </c:pt>
                <c:pt idx="40">
                  <c:v>544</c:v>
                </c:pt>
                <c:pt idx="41">
                  <c:v>545</c:v>
                </c:pt>
                <c:pt idx="42">
                  <c:v>546</c:v>
                </c:pt>
                <c:pt idx="43">
                  <c:v>547</c:v>
                </c:pt>
                <c:pt idx="44">
                  <c:v>548</c:v>
                </c:pt>
                <c:pt idx="45">
                  <c:v>549</c:v>
                </c:pt>
                <c:pt idx="46">
                  <c:v>550</c:v>
                </c:pt>
                <c:pt idx="47">
                  <c:v>551</c:v>
                </c:pt>
                <c:pt idx="48">
                  <c:v>552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556</c:v>
                </c:pt>
                <c:pt idx="53">
                  <c:v>557</c:v>
                </c:pt>
                <c:pt idx="54">
                  <c:v>558</c:v>
                </c:pt>
                <c:pt idx="55">
                  <c:v>559</c:v>
                </c:pt>
                <c:pt idx="56">
                  <c:v>560</c:v>
                </c:pt>
                <c:pt idx="57">
                  <c:v>561</c:v>
                </c:pt>
                <c:pt idx="58">
                  <c:v>562</c:v>
                </c:pt>
                <c:pt idx="59">
                  <c:v>563</c:v>
                </c:pt>
                <c:pt idx="60">
                  <c:v>564</c:v>
                </c:pt>
                <c:pt idx="61">
                  <c:v>565</c:v>
                </c:pt>
                <c:pt idx="62">
                  <c:v>566</c:v>
                </c:pt>
                <c:pt idx="63">
                  <c:v>567</c:v>
                </c:pt>
                <c:pt idx="64">
                  <c:v>568</c:v>
                </c:pt>
                <c:pt idx="65">
                  <c:v>569</c:v>
                </c:pt>
                <c:pt idx="66">
                  <c:v>570</c:v>
                </c:pt>
                <c:pt idx="67">
                  <c:v>571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575</c:v>
                </c:pt>
                <c:pt idx="72">
                  <c:v>576</c:v>
                </c:pt>
                <c:pt idx="73">
                  <c:v>577</c:v>
                </c:pt>
                <c:pt idx="74">
                  <c:v>578</c:v>
                </c:pt>
                <c:pt idx="75">
                  <c:v>579</c:v>
                </c:pt>
                <c:pt idx="76">
                  <c:v>580</c:v>
                </c:pt>
                <c:pt idx="77">
                  <c:v>581</c:v>
                </c:pt>
                <c:pt idx="78">
                  <c:v>582</c:v>
                </c:pt>
                <c:pt idx="79">
                  <c:v>583</c:v>
                </c:pt>
                <c:pt idx="80">
                  <c:v>584</c:v>
                </c:pt>
                <c:pt idx="81">
                  <c:v>585</c:v>
                </c:pt>
                <c:pt idx="82">
                  <c:v>586</c:v>
                </c:pt>
                <c:pt idx="83">
                  <c:v>587</c:v>
                </c:pt>
                <c:pt idx="84">
                  <c:v>588</c:v>
                </c:pt>
                <c:pt idx="85">
                  <c:v>589</c:v>
                </c:pt>
                <c:pt idx="86">
                  <c:v>590</c:v>
                </c:pt>
                <c:pt idx="87">
                  <c:v>591</c:v>
                </c:pt>
                <c:pt idx="88">
                  <c:v>592</c:v>
                </c:pt>
                <c:pt idx="89">
                  <c:v>593</c:v>
                </c:pt>
                <c:pt idx="90">
                  <c:v>594</c:v>
                </c:pt>
                <c:pt idx="91">
                  <c:v>595</c:v>
                </c:pt>
                <c:pt idx="92">
                  <c:v>596</c:v>
                </c:pt>
                <c:pt idx="93">
                  <c:v>597</c:v>
                </c:pt>
                <c:pt idx="94">
                  <c:v>598</c:v>
                </c:pt>
                <c:pt idx="95">
                  <c:v>599</c:v>
                </c:pt>
                <c:pt idx="96">
                  <c:v>600</c:v>
                </c:pt>
                <c:pt idx="97">
                  <c:v>601</c:v>
                </c:pt>
                <c:pt idx="98">
                  <c:v>602</c:v>
                </c:pt>
                <c:pt idx="99">
                  <c:v>603</c:v>
                </c:pt>
                <c:pt idx="100">
                  <c:v>604</c:v>
                </c:pt>
                <c:pt idx="101">
                  <c:v>605</c:v>
                </c:pt>
                <c:pt idx="102">
                  <c:v>606</c:v>
                </c:pt>
                <c:pt idx="103">
                  <c:v>607</c:v>
                </c:pt>
                <c:pt idx="104">
                  <c:v>608</c:v>
                </c:pt>
                <c:pt idx="105">
                  <c:v>609</c:v>
                </c:pt>
                <c:pt idx="106">
                  <c:v>610</c:v>
                </c:pt>
                <c:pt idx="107">
                  <c:v>611</c:v>
                </c:pt>
                <c:pt idx="108">
                  <c:v>612</c:v>
                </c:pt>
                <c:pt idx="109">
                  <c:v>613</c:v>
                </c:pt>
                <c:pt idx="110">
                  <c:v>614</c:v>
                </c:pt>
                <c:pt idx="111">
                  <c:v>615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620</c:v>
                </c:pt>
                <c:pt idx="117">
                  <c:v>621</c:v>
                </c:pt>
                <c:pt idx="118">
                  <c:v>622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626</c:v>
                </c:pt>
                <c:pt idx="123">
                  <c:v>627</c:v>
                </c:pt>
                <c:pt idx="124">
                  <c:v>628</c:v>
                </c:pt>
                <c:pt idx="125">
                  <c:v>629</c:v>
                </c:pt>
                <c:pt idx="126">
                  <c:v>630</c:v>
                </c:pt>
                <c:pt idx="127">
                  <c:v>631</c:v>
                </c:pt>
                <c:pt idx="128">
                  <c:v>632</c:v>
                </c:pt>
                <c:pt idx="129">
                  <c:v>633</c:v>
                </c:pt>
                <c:pt idx="130">
                  <c:v>634</c:v>
                </c:pt>
                <c:pt idx="131">
                  <c:v>635</c:v>
                </c:pt>
                <c:pt idx="132">
                  <c:v>636</c:v>
                </c:pt>
                <c:pt idx="133">
                  <c:v>637</c:v>
                </c:pt>
                <c:pt idx="134">
                  <c:v>638</c:v>
                </c:pt>
                <c:pt idx="135">
                  <c:v>639</c:v>
                </c:pt>
                <c:pt idx="136">
                  <c:v>640</c:v>
                </c:pt>
                <c:pt idx="137">
                  <c:v>641</c:v>
                </c:pt>
                <c:pt idx="138">
                  <c:v>642</c:v>
                </c:pt>
                <c:pt idx="139">
                  <c:v>643</c:v>
                </c:pt>
                <c:pt idx="140">
                  <c:v>644</c:v>
                </c:pt>
                <c:pt idx="141">
                  <c:v>645</c:v>
                </c:pt>
                <c:pt idx="142">
                  <c:v>646</c:v>
                </c:pt>
                <c:pt idx="143">
                  <c:v>647</c:v>
                </c:pt>
                <c:pt idx="144">
                  <c:v>648</c:v>
                </c:pt>
                <c:pt idx="145">
                  <c:v>649</c:v>
                </c:pt>
                <c:pt idx="146">
                  <c:v>650</c:v>
                </c:pt>
                <c:pt idx="147">
                  <c:v>651</c:v>
                </c:pt>
                <c:pt idx="148">
                  <c:v>652</c:v>
                </c:pt>
                <c:pt idx="149">
                  <c:v>653</c:v>
                </c:pt>
                <c:pt idx="150">
                  <c:v>654</c:v>
                </c:pt>
                <c:pt idx="151">
                  <c:v>655</c:v>
                </c:pt>
                <c:pt idx="152">
                  <c:v>656</c:v>
                </c:pt>
                <c:pt idx="153">
                  <c:v>657</c:v>
                </c:pt>
                <c:pt idx="154">
                  <c:v>658</c:v>
                </c:pt>
                <c:pt idx="155">
                  <c:v>659</c:v>
                </c:pt>
                <c:pt idx="156">
                  <c:v>660</c:v>
                </c:pt>
                <c:pt idx="157">
                  <c:v>661</c:v>
                </c:pt>
                <c:pt idx="158">
                  <c:v>662</c:v>
                </c:pt>
                <c:pt idx="159">
                  <c:v>663</c:v>
                </c:pt>
                <c:pt idx="160">
                  <c:v>664</c:v>
                </c:pt>
                <c:pt idx="161">
                  <c:v>665</c:v>
                </c:pt>
                <c:pt idx="162">
                  <c:v>666</c:v>
                </c:pt>
                <c:pt idx="163">
                  <c:v>667</c:v>
                </c:pt>
                <c:pt idx="164">
                  <c:v>668</c:v>
                </c:pt>
                <c:pt idx="165">
                  <c:v>669</c:v>
                </c:pt>
                <c:pt idx="166">
                  <c:v>670</c:v>
                </c:pt>
                <c:pt idx="167">
                  <c:v>671</c:v>
                </c:pt>
                <c:pt idx="168">
                  <c:v>672</c:v>
                </c:pt>
                <c:pt idx="169">
                  <c:v>673</c:v>
                </c:pt>
                <c:pt idx="170">
                  <c:v>674</c:v>
                </c:pt>
                <c:pt idx="171">
                  <c:v>675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679</c:v>
                </c:pt>
                <c:pt idx="176">
                  <c:v>680</c:v>
                </c:pt>
                <c:pt idx="177">
                  <c:v>681</c:v>
                </c:pt>
                <c:pt idx="178">
                  <c:v>682</c:v>
                </c:pt>
                <c:pt idx="179">
                  <c:v>683</c:v>
                </c:pt>
                <c:pt idx="180">
                  <c:v>684</c:v>
                </c:pt>
                <c:pt idx="181">
                  <c:v>685</c:v>
                </c:pt>
                <c:pt idx="182">
                  <c:v>686</c:v>
                </c:pt>
                <c:pt idx="183">
                  <c:v>687</c:v>
                </c:pt>
                <c:pt idx="184">
                  <c:v>688</c:v>
                </c:pt>
                <c:pt idx="185">
                  <c:v>689</c:v>
                </c:pt>
                <c:pt idx="186">
                  <c:v>690</c:v>
                </c:pt>
                <c:pt idx="187">
                  <c:v>691</c:v>
                </c:pt>
                <c:pt idx="188">
                  <c:v>692</c:v>
                </c:pt>
                <c:pt idx="189">
                  <c:v>693</c:v>
                </c:pt>
                <c:pt idx="190">
                  <c:v>694</c:v>
                </c:pt>
                <c:pt idx="191">
                  <c:v>695</c:v>
                </c:pt>
                <c:pt idx="192">
                  <c:v>696</c:v>
                </c:pt>
                <c:pt idx="193">
                  <c:v>697</c:v>
                </c:pt>
                <c:pt idx="194">
                  <c:v>698</c:v>
                </c:pt>
                <c:pt idx="195">
                  <c:v>699</c:v>
                </c:pt>
                <c:pt idx="196">
                  <c:v>700</c:v>
                </c:pt>
                <c:pt idx="197">
                  <c:v>701</c:v>
                </c:pt>
                <c:pt idx="198">
                  <c:v>702</c:v>
                </c:pt>
                <c:pt idx="199">
                  <c:v>703</c:v>
                </c:pt>
                <c:pt idx="200">
                  <c:v>704</c:v>
                </c:pt>
                <c:pt idx="201">
                  <c:v>705</c:v>
                </c:pt>
                <c:pt idx="202">
                  <c:v>706</c:v>
                </c:pt>
                <c:pt idx="203">
                  <c:v>707</c:v>
                </c:pt>
                <c:pt idx="204">
                  <c:v>708</c:v>
                </c:pt>
                <c:pt idx="205">
                  <c:v>709</c:v>
                </c:pt>
                <c:pt idx="206">
                  <c:v>710</c:v>
                </c:pt>
              </c:numCache>
            </c:numRef>
          </c:xVal>
          <c:yVal>
            <c:numRef>
              <c:f>Graph!$D$444:$D$648</c:f>
              <c:numCache>
                <c:formatCode>General</c:formatCode>
                <c:ptCount val="205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E-4D54-B56D-C402AB27E17C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Graph!$A$443:$A$649</c:f>
              <c:numCache>
                <c:formatCode>General</c:formatCode>
                <c:ptCount val="207"/>
                <c:pt idx="0">
                  <c:v>504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508</c:v>
                </c:pt>
                <c:pt idx="5">
                  <c:v>509</c:v>
                </c:pt>
                <c:pt idx="6">
                  <c:v>510</c:v>
                </c:pt>
                <c:pt idx="7">
                  <c:v>511</c:v>
                </c:pt>
                <c:pt idx="8">
                  <c:v>512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523</c:v>
                </c:pt>
                <c:pt idx="20">
                  <c:v>524</c:v>
                </c:pt>
                <c:pt idx="21">
                  <c:v>525</c:v>
                </c:pt>
                <c:pt idx="22">
                  <c:v>526</c:v>
                </c:pt>
                <c:pt idx="23">
                  <c:v>527</c:v>
                </c:pt>
                <c:pt idx="24">
                  <c:v>528</c:v>
                </c:pt>
                <c:pt idx="25">
                  <c:v>529</c:v>
                </c:pt>
                <c:pt idx="26">
                  <c:v>530</c:v>
                </c:pt>
                <c:pt idx="27">
                  <c:v>531</c:v>
                </c:pt>
                <c:pt idx="28">
                  <c:v>532</c:v>
                </c:pt>
                <c:pt idx="29">
                  <c:v>533</c:v>
                </c:pt>
                <c:pt idx="30">
                  <c:v>534</c:v>
                </c:pt>
                <c:pt idx="31">
                  <c:v>535</c:v>
                </c:pt>
                <c:pt idx="32">
                  <c:v>536</c:v>
                </c:pt>
                <c:pt idx="33">
                  <c:v>537</c:v>
                </c:pt>
                <c:pt idx="34">
                  <c:v>538</c:v>
                </c:pt>
                <c:pt idx="35">
                  <c:v>539</c:v>
                </c:pt>
                <c:pt idx="36">
                  <c:v>540</c:v>
                </c:pt>
                <c:pt idx="37">
                  <c:v>541</c:v>
                </c:pt>
                <c:pt idx="38">
                  <c:v>542</c:v>
                </c:pt>
                <c:pt idx="39">
                  <c:v>543</c:v>
                </c:pt>
                <c:pt idx="40">
                  <c:v>544</c:v>
                </c:pt>
                <c:pt idx="41">
                  <c:v>545</c:v>
                </c:pt>
                <c:pt idx="42">
                  <c:v>546</c:v>
                </c:pt>
                <c:pt idx="43">
                  <c:v>547</c:v>
                </c:pt>
                <c:pt idx="44">
                  <c:v>548</c:v>
                </c:pt>
                <c:pt idx="45">
                  <c:v>549</c:v>
                </c:pt>
                <c:pt idx="46">
                  <c:v>550</c:v>
                </c:pt>
                <c:pt idx="47">
                  <c:v>551</c:v>
                </c:pt>
                <c:pt idx="48">
                  <c:v>552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556</c:v>
                </c:pt>
                <c:pt idx="53">
                  <c:v>557</c:v>
                </c:pt>
                <c:pt idx="54">
                  <c:v>558</c:v>
                </c:pt>
                <c:pt idx="55">
                  <c:v>559</c:v>
                </c:pt>
                <c:pt idx="56">
                  <c:v>560</c:v>
                </c:pt>
                <c:pt idx="57">
                  <c:v>561</c:v>
                </c:pt>
                <c:pt idx="58">
                  <c:v>562</c:v>
                </c:pt>
                <c:pt idx="59">
                  <c:v>563</c:v>
                </c:pt>
                <c:pt idx="60">
                  <c:v>564</c:v>
                </c:pt>
                <c:pt idx="61">
                  <c:v>565</c:v>
                </c:pt>
                <c:pt idx="62">
                  <c:v>566</c:v>
                </c:pt>
                <c:pt idx="63">
                  <c:v>567</c:v>
                </c:pt>
                <c:pt idx="64">
                  <c:v>568</c:v>
                </c:pt>
                <c:pt idx="65">
                  <c:v>569</c:v>
                </c:pt>
                <c:pt idx="66">
                  <c:v>570</c:v>
                </c:pt>
                <c:pt idx="67">
                  <c:v>571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575</c:v>
                </c:pt>
                <c:pt idx="72">
                  <c:v>576</c:v>
                </c:pt>
                <c:pt idx="73">
                  <c:v>577</c:v>
                </c:pt>
                <c:pt idx="74">
                  <c:v>578</c:v>
                </c:pt>
                <c:pt idx="75">
                  <c:v>579</c:v>
                </c:pt>
                <c:pt idx="76">
                  <c:v>580</c:v>
                </c:pt>
                <c:pt idx="77">
                  <c:v>581</c:v>
                </c:pt>
                <c:pt idx="78">
                  <c:v>582</c:v>
                </c:pt>
                <c:pt idx="79">
                  <c:v>583</c:v>
                </c:pt>
                <c:pt idx="80">
                  <c:v>584</c:v>
                </c:pt>
                <c:pt idx="81">
                  <c:v>585</c:v>
                </c:pt>
                <c:pt idx="82">
                  <c:v>586</c:v>
                </c:pt>
                <c:pt idx="83">
                  <c:v>587</c:v>
                </c:pt>
                <c:pt idx="84">
                  <c:v>588</c:v>
                </c:pt>
                <c:pt idx="85">
                  <c:v>589</c:v>
                </c:pt>
                <c:pt idx="86">
                  <c:v>590</c:v>
                </c:pt>
                <c:pt idx="87">
                  <c:v>591</c:v>
                </c:pt>
                <c:pt idx="88">
                  <c:v>592</c:v>
                </c:pt>
                <c:pt idx="89">
                  <c:v>593</c:v>
                </c:pt>
                <c:pt idx="90">
                  <c:v>594</c:v>
                </c:pt>
                <c:pt idx="91">
                  <c:v>595</c:v>
                </c:pt>
                <c:pt idx="92">
                  <c:v>596</c:v>
                </c:pt>
                <c:pt idx="93">
                  <c:v>597</c:v>
                </c:pt>
                <c:pt idx="94">
                  <c:v>598</c:v>
                </c:pt>
                <c:pt idx="95">
                  <c:v>599</c:v>
                </c:pt>
                <c:pt idx="96">
                  <c:v>600</c:v>
                </c:pt>
                <c:pt idx="97">
                  <c:v>601</c:v>
                </c:pt>
                <c:pt idx="98">
                  <c:v>602</c:v>
                </c:pt>
                <c:pt idx="99">
                  <c:v>603</c:v>
                </c:pt>
                <c:pt idx="100">
                  <c:v>604</c:v>
                </c:pt>
                <c:pt idx="101">
                  <c:v>605</c:v>
                </c:pt>
                <c:pt idx="102">
                  <c:v>606</c:v>
                </c:pt>
                <c:pt idx="103">
                  <c:v>607</c:v>
                </c:pt>
                <c:pt idx="104">
                  <c:v>608</c:v>
                </c:pt>
                <c:pt idx="105">
                  <c:v>609</c:v>
                </c:pt>
                <c:pt idx="106">
                  <c:v>610</c:v>
                </c:pt>
                <c:pt idx="107">
                  <c:v>611</c:v>
                </c:pt>
                <c:pt idx="108">
                  <c:v>612</c:v>
                </c:pt>
                <c:pt idx="109">
                  <c:v>613</c:v>
                </c:pt>
                <c:pt idx="110">
                  <c:v>614</c:v>
                </c:pt>
                <c:pt idx="111">
                  <c:v>615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620</c:v>
                </c:pt>
                <c:pt idx="117">
                  <c:v>621</c:v>
                </c:pt>
                <c:pt idx="118">
                  <c:v>622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626</c:v>
                </c:pt>
                <c:pt idx="123">
                  <c:v>627</c:v>
                </c:pt>
                <c:pt idx="124">
                  <c:v>628</c:v>
                </c:pt>
                <c:pt idx="125">
                  <c:v>629</c:v>
                </c:pt>
                <c:pt idx="126">
                  <c:v>630</c:v>
                </c:pt>
                <c:pt idx="127">
                  <c:v>631</c:v>
                </c:pt>
                <c:pt idx="128">
                  <c:v>632</c:v>
                </c:pt>
                <c:pt idx="129">
                  <c:v>633</c:v>
                </c:pt>
                <c:pt idx="130">
                  <c:v>634</c:v>
                </c:pt>
                <c:pt idx="131">
                  <c:v>635</c:v>
                </c:pt>
                <c:pt idx="132">
                  <c:v>636</c:v>
                </c:pt>
                <c:pt idx="133">
                  <c:v>637</c:v>
                </c:pt>
                <c:pt idx="134">
                  <c:v>638</c:v>
                </c:pt>
                <c:pt idx="135">
                  <c:v>639</c:v>
                </c:pt>
                <c:pt idx="136">
                  <c:v>640</c:v>
                </c:pt>
                <c:pt idx="137">
                  <c:v>641</c:v>
                </c:pt>
                <c:pt idx="138">
                  <c:v>642</c:v>
                </c:pt>
                <c:pt idx="139">
                  <c:v>643</c:v>
                </c:pt>
                <c:pt idx="140">
                  <c:v>644</c:v>
                </c:pt>
                <c:pt idx="141">
                  <c:v>645</c:v>
                </c:pt>
                <c:pt idx="142">
                  <c:v>646</c:v>
                </c:pt>
                <c:pt idx="143">
                  <c:v>647</c:v>
                </c:pt>
                <c:pt idx="144">
                  <c:v>648</c:v>
                </c:pt>
                <c:pt idx="145">
                  <c:v>649</c:v>
                </c:pt>
                <c:pt idx="146">
                  <c:v>650</c:v>
                </c:pt>
                <c:pt idx="147">
                  <c:v>651</c:v>
                </c:pt>
                <c:pt idx="148">
                  <c:v>652</c:v>
                </c:pt>
                <c:pt idx="149">
                  <c:v>653</c:v>
                </c:pt>
                <c:pt idx="150">
                  <c:v>654</c:v>
                </c:pt>
                <c:pt idx="151">
                  <c:v>655</c:v>
                </c:pt>
                <c:pt idx="152">
                  <c:v>656</c:v>
                </c:pt>
                <c:pt idx="153">
                  <c:v>657</c:v>
                </c:pt>
                <c:pt idx="154">
                  <c:v>658</c:v>
                </c:pt>
                <c:pt idx="155">
                  <c:v>659</c:v>
                </c:pt>
                <c:pt idx="156">
                  <c:v>660</c:v>
                </c:pt>
                <c:pt idx="157">
                  <c:v>661</c:v>
                </c:pt>
                <c:pt idx="158">
                  <c:v>662</c:v>
                </c:pt>
                <c:pt idx="159">
                  <c:v>663</c:v>
                </c:pt>
                <c:pt idx="160">
                  <c:v>664</c:v>
                </c:pt>
                <c:pt idx="161">
                  <c:v>665</c:v>
                </c:pt>
                <c:pt idx="162">
                  <c:v>666</c:v>
                </c:pt>
                <c:pt idx="163">
                  <c:v>667</c:v>
                </c:pt>
                <c:pt idx="164">
                  <c:v>668</c:v>
                </c:pt>
                <c:pt idx="165">
                  <c:v>669</c:v>
                </c:pt>
                <c:pt idx="166">
                  <c:v>670</c:v>
                </c:pt>
                <c:pt idx="167">
                  <c:v>671</c:v>
                </c:pt>
                <c:pt idx="168">
                  <c:v>672</c:v>
                </c:pt>
                <c:pt idx="169">
                  <c:v>673</c:v>
                </c:pt>
                <c:pt idx="170">
                  <c:v>674</c:v>
                </c:pt>
                <c:pt idx="171">
                  <c:v>675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679</c:v>
                </c:pt>
                <c:pt idx="176">
                  <c:v>680</c:v>
                </c:pt>
                <c:pt idx="177">
                  <c:v>681</c:v>
                </c:pt>
                <c:pt idx="178">
                  <c:v>682</c:v>
                </c:pt>
                <c:pt idx="179">
                  <c:v>683</c:v>
                </c:pt>
                <c:pt idx="180">
                  <c:v>684</c:v>
                </c:pt>
                <c:pt idx="181">
                  <c:v>685</c:v>
                </c:pt>
                <c:pt idx="182">
                  <c:v>686</c:v>
                </c:pt>
                <c:pt idx="183">
                  <c:v>687</c:v>
                </c:pt>
                <c:pt idx="184">
                  <c:v>688</c:v>
                </c:pt>
                <c:pt idx="185">
                  <c:v>689</c:v>
                </c:pt>
                <c:pt idx="186">
                  <c:v>690</c:v>
                </c:pt>
                <c:pt idx="187">
                  <c:v>691</c:v>
                </c:pt>
                <c:pt idx="188">
                  <c:v>692</c:v>
                </c:pt>
                <c:pt idx="189">
                  <c:v>693</c:v>
                </c:pt>
                <c:pt idx="190">
                  <c:v>694</c:v>
                </c:pt>
                <c:pt idx="191">
                  <c:v>695</c:v>
                </c:pt>
                <c:pt idx="192">
                  <c:v>696</c:v>
                </c:pt>
                <c:pt idx="193">
                  <c:v>697</c:v>
                </c:pt>
                <c:pt idx="194">
                  <c:v>698</c:v>
                </c:pt>
                <c:pt idx="195">
                  <c:v>699</c:v>
                </c:pt>
                <c:pt idx="196">
                  <c:v>700</c:v>
                </c:pt>
                <c:pt idx="197">
                  <c:v>701</c:v>
                </c:pt>
                <c:pt idx="198">
                  <c:v>702</c:v>
                </c:pt>
                <c:pt idx="199">
                  <c:v>703</c:v>
                </c:pt>
                <c:pt idx="200">
                  <c:v>704</c:v>
                </c:pt>
                <c:pt idx="201">
                  <c:v>705</c:v>
                </c:pt>
                <c:pt idx="202">
                  <c:v>706</c:v>
                </c:pt>
                <c:pt idx="203">
                  <c:v>707</c:v>
                </c:pt>
                <c:pt idx="204">
                  <c:v>708</c:v>
                </c:pt>
                <c:pt idx="205">
                  <c:v>709</c:v>
                </c:pt>
                <c:pt idx="206">
                  <c:v>710</c:v>
                </c:pt>
              </c:numCache>
            </c:numRef>
          </c:xVal>
          <c:yVal>
            <c:numRef>
              <c:f>Graph!$B$444:$B$648</c:f>
              <c:numCache>
                <c:formatCode>General</c:formatCode>
                <c:ptCount val="205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6E-4D54-B56D-C402AB27E17C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Graph!$A$443:$A$649</c:f>
              <c:numCache>
                <c:formatCode>General</c:formatCode>
                <c:ptCount val="207"/>
                <c:pt idx="0">
                  <c:v>504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508</c:v>
                </c:pt>
                <c:pt idx="5">
                  <c:v>509</c:v>
                </c:pt>
                <c:pt idx="6">
                  <c:v>510</c:v>
                </c:pt>
                <c:pt idx="7">
                  <c:v>511</c:v>
                </c:pt>
                <c:pt idx="8">
                  <c:v>512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523</c:v>
                </c:pt>
                <c:pt idx="20">
                  <c:v>524</c:v>
                </c:pt>
                <c:pt idx="21">
                  <c:v>525</c:v>
                </c:pt>
                <c:pt idx="22">
                  <c:v>526</c:v>
                </c:pt>
                <c:pt idx="23">
                  <c:v>527</c:v>
                </c:pt>
                <c:pt idx="24">
                  <c:v>528</c:v>
                </c:pt>
                <c:pt idx="25">
                  <c:v>529</c:v>
                </c:pt>
                <c:pt idx="26">
                  <c:v>530</c:v>
                </c:pt>
                <c:pt idx="27">
                  <c:v>531</c:v>
                </c:pt>
                <c:pt idx="28">
                  <c:v>532</c:v>
                </c:pt>
                <c:pt idx="29">
                  <c:v>533</c:v>
                </c:pt>
                <c:pt idx="30">
                  <c:v>534</c:v>
                </c:pt>
                <c:pt idx="31">
                  <c:v>535</c:v>
                </c:pt>
                <c:pt idx="32">
                  <c:v>536</c:v>
                </c:pt>
                <c:pt idx="33">
                  <c:v>537</c:v>
                </c:pt>
                <c:pt idx="34">
                  <c:v>538</c:v>
                </c:pt>
                <c:pt idx="35">
                  <c:v>539</c:v>
                </c:pt>
                <c:pt idx="36">
                  <c:v>540</c:v>
                </c:pt>
                <c:pt idx="37">
                  <c:v>541</c:v>
                </c:pt>
                <c:pt idx="38">
                  <c:v>542</c:v>
                </c:pt>
                <c:pt idx="39">
                  <c:v>543</c:v>
                </c:pt>
                <c:pt idx="40">
                  <c:v>544</c:v>
                </c:pt>
                <c:pt idx="41">
                  <c:v>545</c:v>
                </c:pt>
                <c:pt idx="42">
                  <c:v>546</c:v>
                </c:pt>
                <c:pt idx="43">
                  <c:v>547</c:v>
                </c:pt>
                <c:pt idx="44">
                  <c:v>548</c:v>
                </c:pt>
                <c:pt idx="45">
                  <c:v>549</c:v>
                </c:pt>
                <c:pt idx="46">
                  <c:v>550</c:v>
                </c:pt>
                <c:pt idx="47">
                  <c:v>551</c:v>
                </c:pt>
                <c:pt idx="48">
                  <c:v>552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556</c:v>
                </c:pt>
                <c:pt idx="53">
                  <c:v>557</c:v>
                </c:pt>
                <c:pt idx="54">
                  <c:v>558</c:v>
                </c:pt>
                <c:pt idx="55">
                  <c:v>559</c:v>
                </c:pt>
                <c:pt idx="56">
                  <c:v>560</c:v>
                </c:pt>
                <c:pt idx="57">
                  <c:v>561</c:v>
                </c:pt>
                <c:pt idx="58">
                  <c:v>562</c:v>
                </c:pt>
                <c:pt idx="59">
                  <c:v>563</c:v>
                </c:pt>
                <c:pt idx="60">
                  <c:v>564</c:v>
                </c:pt>
                <c:pt idx="61">
                  <c:v>565</c:v>
                </c:pt>
                <c:pt idx="62">
                  <c:v>566</c:v>
                </c:pt>
                <c:pt idx="63">
                  <c:v>567</c:v>
                </c:pt>
                <c:pt idx="64">
                  <c:v>568</c:v>
                </c:pt>
                <c:pt idx="65">
                  <c:v>569</c:v>
                </c:pt>
                <c:pt idx="66">
                  <c:v>570</c:v>
                </c:pt>
                <c:pt idx="67">
                  <c:v>571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575</c:v>
                </c:pt>
                <c:pt idx="72">
                  <c:v>576</c:v>
                </c:pt>
                <c:pt idx="73">
                  <c:v>577</c:v>
                </c:pt>
                <c:pt idx="74">
                  <c:v>578</c:v>
                </c:pt>
                <c:pt idx="75">
                  <c:v>579</c:v>
                </c:pt>
                <c:pt idx="76">
                  <c:v>580</c:v>
                </c:pt>
                <c:pt idx="77">
                  <c:v>581</c:v>
                </c:pt>
                <c:pt idx="78">
                  <c:v>582</c:v>
                </c:pt>
                <c:pt idx="79">
                  <c:v>583</c:v>
                </c:pt>
                <c:pt idx="80">
                  <c:v>584</c:v>
                </c:pt>
                <c:pt idx="81">
                  <c:v>585</c:v>
                </c:pt>
                <c:pt idx="82">
                  <c:v>586</c:v>
                </c:pt>
                <c:pt idx="83">
                  <c:v>587</c:v>
                </c:pt>
                <c:pt idx="84">
                  <c:v>588</c:v>
                </c:pt>
                <c:pt idx="85">
                  <c:v>589</c:v>
                </c:pt>
                <c:pt idx="86">
                  <c:v>590</c:v>
                </c:pt>
                <c:pt idx="87">
                  <c:v>591</c:v>
                </c:pt>
                <c:pt idx="88">
                  <c:v>592</c:v>
                </c:pt>
                <c:pt idx="89">
                  <c:v>593</c:v>
                </c:pt>
                <c:pt idx="90">
                  <c:v>594</c:v>
                </c:pt>
                <c:pt idx="91">
                  <c:v>595</c:v>
                </c:pt>
                <c:pt idx="92">
                  <c:v>596</c:v>
                </c:pt>
                <c:pt idx="93">
                  <c:v>597</c:v>
                </c:pt>
                <c:pt idx="94">
                  <c:v>598</c:v>
                </c:pt>
                <c:pt idx="95">
                  <c:v>599</c:v>
                </c:pt>
                <c:pt idx="96">
                  <c:v>600</c:v>
                </c:pt>
                <c:pt idx="97">
                  <c:v>601</c:v>
                </c:pt>
                <c:pt idx="98">
                  <c:v>602</c:v>
                </c:pt>
                <c:pt idx="99">
                  <c:v>603</c:v>
                </c:pt>
                <c:pt idx="100">
                  <c:v>604</c:v>
                </c:pt>
                <c:pt idx="101">
                  <c:v>605</c:v>
                </c:pt>
                <c:pt idx="102">
                  <c:v>606</c:v>
                </c:pt>
                <c:pt idx="103">
                  <c:v>607</c:v>
                </c:pt>
                <c:pt idx="104">
                  <c:v>608</c:v>
                </c:pt>
                <c:pt idx="105">
                  <c:v>609</c:v>
                </c:pt>
                <c:pt idx="106">
                  <c:v>610</c:v>
                </c:pt>
                <c:pt idx="107">
                  <c:v>611</c:v>
                </c:pt>
                <c:pt idx="108">
                  <c:v>612</c:v>
                </c:pt>
                <c:pt idx="109">
                  <c:v>613</c:v>
                </c:pt>
                <c:pt idx="110">
                  <c:v>614</c:v>
                </c:pt>
                <c:pt idx="111">
                  <c:v>615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620</c:v>
                </c:pt>
                <c:pt idx="117">
                  <c:v>621</c:v>
                </c:pt>
                <c:pt idx="118">
                  <c:v>622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626</c:v>
                </c:pt>
                <c:pt idx="123">
                  <c:v>627</c:v>
                </c:pt>
                <c:pt idx="124">
                  <c:v>628</c:v>
                </c:pt>
                <c:pt idx="125">
                  <c:v>629</c:v>
                </c:pt>
                <c:pt idx="126">
                  <c:v>630</c:v>
                </c:pt>
                <c:pt idx="127">
                  <c:v>631</c:v>
                </c:pt>
                <c:pt idx="128">
                  <c:v>632</c:v>
                </c:pt>
                <c:pt idx="129">
                  <c:v>633</c:v>
                </c:pt>
                <c:pt idx="130">
                  <c:v>634</c:v>
                </c:pt>
                <c:pt idx="131">
                  <c:v>635</c:v>
                </c:pt>
                <c:pt idx="132">
                  <c:v>636</c:v>
                </c:pt>
                <c:pt idx="133">
                  <c:v>637</c:v>
                </c:pt>
                <c:pt idx="134">
                  <c:v>638</c:v>
                </c:pt>
                <c:pt idx="135">
                  <c:v>639</c:v>
                </c:pt>
                <c:pt idx="136">
                  <c:v>640</c:v>
                </c:pt>
                <c:pt idx="137">
                  <c:v>641</c:v>
                </c:pt>
                <c:pt idx="138">
                  <c:v>642</c:v>
                </c:pt>
                <c:pt idx="139">
                  <c:v>643</c:v>
                </c:pt>
                <c:pt idx="140">
                  <c:v>644</c:v>
                </c:pt>
                <c:pt idx="141">
                  <c:v>645</c:v>
                </c:pt>
                <c:pt idx="142">
                  <c:v>646</c:v>
                </c:pt>
                <c:pt idx="143">
                  <c:v>647</c:v>
                </c:pt>
                <c:pt idx="144">
                  <c:v>648</c:v>
                </c:pt>
                <c:pt idx="145">
                  <c:v>649</c:v>
                </c:pt>
                <c:pt idx="146">
                  <c:v>650</c:v>
                </c:pt>
                <c:pt idx="147">
                  <c:v>651</c:v>
                </c:pt>
                <c:pt idx="148">
                  <c:v>652</c:v>
                </c:pt>
                <c:pt idx="149">
                  <c:v>653</c:v>
                </c:pt>
                <c:pt idx="150">
                  <c:v>654</c:v>
                </c:pt>
                <c:pt idx="151">
                  <c:v>655</c:v>
                </c:pt>
                <c:pt idx="152">
                  <c:v>656</c:v>
                </c:pt>
                <c:pt idx="153">
                  <c:v>657</c:v>
                </c:pt>
                <c:pt idx="154">
                  <c:v>658</c:v>
                </c:pt>
                <c:pt idx="155">
                  <c:v>659</c:v>
                </c:pt>
                <c:pt idx="156">
                  <c:v>660</c:v>
                </c:pt>
                <c:pt idx="157">
                  <c:v>661</c:v>
                </c:pt>
                <c:pt idx="158">
                  <c:v>662</c:v>
                </c:pt>
                <c:pt idx="159">
                  <c:v>663</c:v>
                </c:pt>
                <c:pt idx="160">
                  <c:v>664</c:v>
                </c:pt>
                <c:pt idx="161">
                  <c:v>665</c:v>
                </c:pt>
                <c:pt idx="162">
                  <c:v>666</c:v>
                </c:pt>
                <c:pt idx="163">
                  <c:v>667</c:v>
                </c:pt>
                <c:pt idx="164">
                  <c:v>668</c:v>
                </c:pt>
                <c:pt idx="165">
                  <c:v>669</c:v>
                </c:pt>
                <c:pt idx="166">
                  <c:v>670</c:v>
                </c:pt>
                <c:pt idx="167">
                  <c:v>671</c:v>
                </c:pt>
                <c:pt idx="168">
                  <c:v>672</c:v>
                </c:pt>
                <c:pt idx="169">
                  <c:v>673</c:v>
                </c:pt>
                <c:pt idx="170">
                  <c:v>674</c:v>
                </c:pt>
                <c:pt idx="171">
                  <c:v>675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679</c:v>
                </c:pt>
                <c:pt idx="176">
                  <c:v>680</c:v>
                </c:pt>
                <c:pt idx="177">
                  <c:v>681</c:v>
                </c:pt>
                <c:pt idx="178">
                  <c:v>682</c:v>
                </c:pt>
                <c:pt idx="179">
                  <c:v>683</c:v>
                </c:pt>
                <c:pt idx="180">
                  <c:v>684</c:v>
                </c:pt>
                <c:pt idx="181">
                  <c:v>685</c:v>
                </c:pt>
                <c:pt idx="182">
                  <c:v>686</c:v>
                </c:pt>
                <c:pt idx="183">
                  <c:v>687</c:v>
                </c:pt>
                <c:pt idx="184">
                  <c:v>688</c:v>
                </c:pt>
                <c:pt idx="185">
                  <c:v>689</c:v>
                </c:pt>
                <c:pt idx="186">
                  <c:v>690</c:v>
                </c:pt>
                <c:pt idx="187">
                  <c:v>691</c:v>
                </c:pt>
                <c:pt idx="188">
                  <c:v>692</c:v>
                </c:pt>
                <c:pt idx="189">
                  <c:v>693</c:v>
                </c:pt>
                <c:pt idx="190">
                  <c:v>694</c:v>
                </c:pt>
                <c:pt idx="191">
                  <c:v>695</c:v>
                </c:pt>
                <c:pt idx="192">
                  <c:v>696</c:v>
                </c:pt>
                <c:pt idx="193">
                  <c:v>697</c:v>
                </c:pt>
                <c:pt idx="194">
                  <c:v>698</c:v>
                </c:pt>
                <c:pt idx="195">
                  <c:v>699</c:v>
                </c:pt>
                <c:pt idx="196">
                  <c:v>700</c:v>
                </c:pt>
                <c:pt idx="197">
                  <c:v>701</c:v>
                </c:pt>
                <c:pt idx="198">
                  <c:v>702</c:v>
                </c:pt>
                <c:pt idx="199">
                  <c:v>703</c:v>
                </c:pt>
                <c:pt idx="200">
                  <c:v>704</c:v>
                </c:pt>
                <c:pt idx="201">
                  <c:v>705</c:v>
                </c:pt>
                <c:pt idx="202">
                  <c:v>706</c:v>
                </c:pt>
                <c:pt idx="203">
                  <c:v>707</c:v>
                </c:pt>
                <c:pt idx="204">
                  <c:v>708</c:v>
                </c:pt>
                <c:pt idx="205">
                  <c:v>709</c:v>
                </c:pt>
                <c:pt idx="206">
                  <c:v>710</c:v>
                </c:pt>
              </c:numCache>
            </c:numRef>
          </c:xVal>
          <c:yVal>
            <c:numRef>
              <c:f>Graph!$C$444:$C$648</c:f>
              <c:numCache>
                <c:formatCode>General</c:formatCode>
                <c:ptCount val="205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6E-4D54-B56D-C402AB27E17C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Graph!$A$443:$A$649</c:f>
              <c:numCache>
                <c:formatCode>General</c:formatCode>
                <c:ptCount val="207"/>
                <c:pt idx="0">
                  <c:v>504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508</c:v>
                </c:pt>
                <c:pt idx="5">
                  <c:v>509</c:v>
                </c:pt>
                <c:pt idx="6">
                  <c:v>510</c:v>
                </c:pt>
                <c:pt idx="7">
                  <c:v>511</c:v>
                </c:pt>
                <c:pt idx="8">
                  <c:v>512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523</c:v>
                </c:pt>
                <c:pt idx="20">
                  <c:v>524</c:v>
                </c:pt>
                <c:pt idx="21">
                  <c:v>525</c:v>
                </c:pt>
                <c:pt idx="22">
                  <c:v>526</c:v>
                </c:pt>
                <c:pt idx="23">
                  <c:v>527</c:v>
                </c:pt>
                <c:pt idx="24">
                  <c:v>528</c:v>
                </c:pt>
                <c:pt idx="25">
                  <c:v>529</c:v>
                </c:pt>
                <c:pt idx="26">
                  <c:v>530</c:v>
                </c:pt>
                <c:pt idx="27">
                  <c:v>531</c:v>
                </c:pt>
                <c:pt idx="28">
                  <c:v>532</c:v>
                </c:pt>
                <c:pt idx="29">
                  <c:v>533</c:v>
                </c:pt>
                <c:pt idx="30">
                  <c:v>534</c:v>
                </c:pt>
                <c:pt idx="31">
                  <c:v>535</c:v>
                </c:pt>
                <c:pt idx="32">
                  <c:v>536</c:v>
                </c:pt>
                <c:pt idx="33">
                  <c:v>537</c:v>
                </c:pt>
                <c:pt idx="34">
                  <c:v>538</c:v>
                </c:pt>
                <c:pt idx="35">
                  <c:v>539</c:v>
                </c:pt>
                <c:pt idx="36">
                  <c:v>540</c:v>
                </c:pt>
                <c:pt idx="37">
                  <c:v>541</c:v>
                </c:pt>
                <c:pt idx="38">
                  <c:v>542</c:v>
                </c:pt>
                <c:pt idx="39">
                  <c:v>543</c:v>
                </c:pt>
                <c:pt idx="40">
                  <c:v>544</c:v>
                </c:pt>
                <c:pt idx="41">
                  <c:v>545</c:v>
                </c:pt>
                <c:pt idx="42">
                  <c:v>546</c:v>
                </c:pt>
                <c:pt idx="43">
                  <c:v>547</c:v>
                </c:pt>
                <c:pt idx="44">
                  <c:v>548</c:v>
                </c:pt>
                <c:pt idx="45">
                  <c:v>549</c:v>
                </c:pt>
                <c:pt idx="46">
                  <c:v>550</c:v>
                </c:pt>
                <c:pt idx="47">
                  <c:v>551</c:v>
                </c:pt>
                <c:pt idx="48">
                  <c:v>552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556</c:v>
                </c:pt>
                <c:pt idx="53">
                  <c:v>557</c:v>
                </c:pt>
                <c:pt idx="54">
                  <c:v>558</c:v>
                </c:pt>
                <c:pt idx="55">
                  <c:v>559</c:v>
                </c:pt>
                <c:pt idx="56">
                  <c:v>560</c:v>
                </c:pt>
                <c:pt idx="57">
                  <c:v>561</c:v>
                </c:pt>
                <c:pt idx="58">
                  <c:v>562</c:v>
                </c:pt>
                <c:pt idx="59">
                  <c:v>563</c:v>
                </c:pt>
                <c:pt idx="60">
                  <c:v>564</c:v>
                </c:pt>
                <c:pt idx="61">
                  <c:v>565</c:v>
                </c:pt>
                <c:pt idx="62">
                  <c:v>566</c:v>
                </c:pt>
                <c:pt idx="63">
                  <c:v>567</c:v>
                </c:pt>
                <c:pt idx="64">
                  <c:v>568</c:v>
                </c:pt>
                <c:pt idx="65">
                  <c:v>569</c:v>
                </c:pt>
                <c:pt idx="66">
                  <c:v>570</c:v>
                </c:pt>
                <c:pt idx="67">
                  <c:v>571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575</c:v>
                </c:pt>
                <c:pt idx="72">
                  <c:v>576</c:v>
                </c:pt>
                <c:pt idx="73">
                  <c:v>577</c:v>
                </c:pt>
                <c:pt idx="74">
                  <c:v>578</c:v>
                </c:pt>
                <c:pt idx="75">
                  <c:v>579</c:v>
                </c:pt>
                <c:pt idx="76">
                  <c:v>580</c:v>
                </c:pt>
                <c:pt idx="77">
                  <c:v>581</c:v>
                </c:pt>
                <c:pt idx="78">
                  <c:v>582</c:v>
                </c:pt>
                <c:pt idx="79">
                  <c:v>583</c:v>
                </c:pt>
                <c:pt idx="80">
                  <c:v>584</c:v>
                </c:pt>
                <c:pt idx="81">
                  <c:v>585</c:v>
                </c:pt>
                <c:pt idx="82">
                  <c:v>586</c:v>
                </c:pt>
                <c:pt idx="83">
                  <c:v>587</c:v>
                </c:pt>
                <c:pt idx="84">
                  <c:v>588</c:v>
                </c:pt>
                <c:pt idx="85">
                  <c:v>589</c:v>
                </c:pt>
                <c:pt idx="86">
                  <c:v>590</c:v>
                </c:pt>
                <c:pt idx="87">
                  <c:v>591</c:v>
                </c:pt>
                <c:pt idx="88">
                  <c:v>592</c:v>
                </c:pt>
                <c:pt idx="89">
                  <c:v>593</c:v>
                </c:pt>
                <c:pt idx="90">
                  <c:v>594</c:v>
                </c:pt>
                <c:pt idx="91">
                  <c:v>595</c:v>
                </c:pt>
                <c:pt idx="92">
                  <c:v>596</c:v>
                </c:pt>
                <c:pt idx="93">
                  <c:v>597</c:v>
                </c:pt>
                <c:pt idx="94">
                  <c:v>598</c:v>
                </c:pt>
                <c:pt idx="95">
                  <c:v>599</c:v>
                </c:pt>
                <c:pt idx="96">
                  <c:v>600</c:v>
                </c:pt>
                <c:pt idx="97">
                  <c:v>601</c:v>
                </c:pt>
                <c:pt idx="98">
                  <c:v>602</c:v>
                </c:pt>
                <c:pt idx="99">
                  <c:v>603</c:v>
                </c:pt>
                <c:pt idx="100">
                  <c:v>604</c:v>
                </c:pt>
                <c:pt idx="101">
                  <c:v>605</c:v>
                </c:pt>
                <c:pt idx="102">
                  <c:v>606</c:v>
                </c:pt>
                <c:pt idx="103">
                  <c:v>607</c:v>
                </c:pt>
                <c:pt idx="104">
                  <c:v>608</c:v>
                </c:pt>
                <c:pt idx="105">
                  <c:v>609</c:v>
                </c:pt>
                <c:pt idx="106">
                  <c:v>610</c:v>
                </c:pt>
                <c:pt idx="107">
                  <c:v>611</c:v>
                </c:pt>
                <c:pt idx="108">
                  <c:v>612</c:v>
                </c:pt>
                <c:pt idx="109">
                  <c:v>613</c:v>
                </c:pt>
                <c:pt idx="110">
                  <c:v>614</c:v>
                </c:pt>
                <c:pt idx="111">
                  <c:v>615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620</c:v>
                </c:pt>
                <c:pt idx="117">
                  <c:v>621</c:v>
                </c:pt>
                <c:pt idx="118">
                  <c:v>622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626</c:v>
                </c:pt>
                <c:pt idx="123">
                  <c:v>627</c:v>
                </c:pt>
                <c:pt idx="124">
                  <c:v>628</c:v>
                </c:pt>
                <c:pt idx="125">
                  <c:v>629</c:v>
                </c:pt>
                <c:pt idx="126">
                  <c:v>630</c:v>
                </c:pt>
                <c:pt idx="127">
                  <c:v>631</c:v>
                </c:pt>
                <c:pt idx="128">
                  <c:v>632</c:v>
                </c:pt>
                <c:pt idx="129">
                  <c:v>633</c:v>
                </c:pt>
                <c:pt idx="130">
                  <c:v>634</c:v>
                </c:pt>
                <c:pt idx="131">
                  <c:v>635</c:v>
                </c:pt>
                <c:pt idx="132">
                  <c:v>636</c:v>
                </c:pt>
                <c:pt idx="133">
                  <c:v>637</c:v>
                </c:pt>
                <c:pt idx="134">
                  <c:v>638</c:v>
                </c:pt>
                <c:pt idx="135">
                  <c:v>639</c:v>
                </c:pt>
                <c:pt idx="136">
                  <c:v>640</c:v>
                </c:pt>
                <c:pt idx="137">
                  <c:v>641</c:v>
                </c:pt>
                <c:pt idx="138">
                  <c:v>642</c:v>
                </c:pt>
                <c:pt idx="139">
                  <c:v>643</c:v>
                </c:pt>
                <c:pt idx="140">
                  <c:v>644</c:v>
                </c:pt>
                <c:pt idx="141">
                  <c:v>645</c:v>
                </c:pt>
                <c:pt idx="142">
                  <c:v>646</c:v>
                </c:pt>
                <c:pt idx="143">
                  <c:v>647</c:v>
                </c:pt>
                <c:pt idx="144">
                  <c:v>648</c:v>
                </c:pt>
                <c:pt idx="145">
                  <c:v>649</c:v>
                </c:pt>
                <c:pt idx="146">
                  <c:v>650</c:v>
                </c:pt>
                <c:pt idx="147">
                  <c:v>651</c:v>
                </c:pt>
                <c:pt idx="148">
                  <c:v>652</c:v>
                </c:pt>
                <c:pt idx="149">
                  <c:v>653</c:v>
                </c:pt>
                <c:pt idx="150">
                  <c:v>654</c:v>
                </c:pt>
                <c:pt idx="151">
                  <c:v>655</c:v>
                </c:pt>
                <c:pt idx="152">
                  <c:v>656</c:v>
                </c:pt>
                <c:pt idx="153">
                  <c:v>657</c:v>
                </c:pt>
                <c:pt idx="154">
                  <c:v>658</c:v>
                </c:pt>
                <c:pt idx="155">
                  <c:v>659</c:v>
                </c:pt>
                <c:pt idx="156">
                  <c:v>660</c:v>
                </c:pt>
                <c:pt idx="157">
                  <c:v>661</c:v>
                </c:pt>
                <c:pt idx="158">
                  <c:v>662</c:v>
                </c:pt>
                <c:pt idx="159">
                  <c:v>663</c:v>
                </c:pt>
                <c:pt idx="160">
                  <c:v>664</c:v>
                </c:pt>
                <c:pt idx="161">
                  <c:v>665</c:v>
                </c:pt>
                <c:pt idx="162">
                  <c:v>666</c:v>
                </c:pt>
                <c:pt idx="163">
                  <c:v>667</c:v>
                </c:pt>
                <c:pt idx="164">
                  <c:v>668</c:v>
                </c:pt>
                <c:pt idx="165">
                  <c:v>669</c:v>
                </c:pt>
                <c:pt idx="166">
                  <c:v>670</c:v>
                </c:pt>
                <c:pt idx="167">
                  <c:v>671</c:v>
                </c:pt>
                <c:pt idx="168">
                  <c:v>672</c:v>
                </c:pt>
                <c:pt idx="169">
                  <c:v>673</c:v>
                </c:pt>
                <c:pt idx="170">
                  <c:v>674</c:v>
                </c:pt>
                <c:pt idx="171">
                  <c:v>675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679</c:v>
                </c:pt>
                <c:pt idx="176">
                  <c:v>680</c:v>
                </c:pt>
                <c:pt idx="177">
                  <c:v>681</c:v>
                </c:pt>
                <c:pt idx="178">
                  <c:v>682</c:v>
                </c:pt>
                <c:pt idx="179">
                  <c:v>683</c:v>
                </c:pt>
                <c:pt idx="180">
                  <c:v>684</c:v>
                </c:pt>
                <c:pt idx="181">
                  <c:v>685</c:v>
                </c:pt>
                <c:pt idx="182">
                  <c:v>686</c:v>
                </c:pt>
                <c:pt idx="183">
                  <c:v>687</c:v>
                </c:pt>
                <c:pt idx="184">
                  <c:v>688</c:v>
                </c:pt>
                <c:pt idx="185">
                  <c:v>689</c:v>
                </c:pt>
                <c:pt idx="186">
                  <c:v>690</c:v>
                </c:pt>
                <c:pt idx="187">
                  <c:v>691</c:v>
                </c:pt>
                <c:pt idx="188">
                  <c:v>692</c:v>
                </c:pt>
                <c:pt idx="189">
                  <c:v>693</c:v>
                </c:pt>
                <c:pt idx="190">
                  <c:v>694</c:v>
                </c:pt>
                <c:pt idx="191">
                  <c:v>695</c:v>
                </c:pt>
                <c:pt idx="192">
                  <c:v>696</c:v>
                </c:pt>
                <c:pt idx="193">
                  <c:v>697</c:v>
                </c:pt>
                <c:pt idx="194">
                  <c:v>698</c:v>
                </c:pt>
                <c:pt idx="195">
                  <c:v>699</c:v>
                </c:pt>
                <c:pt idx="196">
                  <c:v>700</c:v>
                </c:pt>
                <c:pt idx="197">
                  <c:v>701</c:v>
                </c:pt>
                <c:pt idx="198">
                  <c:v>702</c:v>
                </c:pt>
                <c:pt idx="199">
                  <c:v>703</c:v>
                </c:pt>
                <c:pt idx="200">
                  <c:v>704</c:v>
                </c:pt>
                <c:pt idx="201">
                  <c:v>705</c:v>
                </c:pt>
                <c:pt idx="202">
                  <c:v>706</c:v>
                </c:pt>
                <c:pt idx="203">
                  <c:v>707</c:v>
                </c:pt>
                <c:pt idx="204">
                  <c:v>708</c:v>
                </c:pt>
                <c:pt idx="205">
                  <c:v>709</c:v>
                </c:pt>
                <c:pt idx="206">
                  <c:v>710</c:v>
                </c:pt>
              </c:numCache>
            </c:numRef>
          </c:xVal>
          <c:yVal>
            <c:numRef>
              <c:f>Graph!$E$444:$E$648</c:f>
              <c:numCache>
                <c:formatCode>General</c:formatCode>
                <c:ptCount val="20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6E-4D54-B56D-C402AB27E17C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Graph!$A$443:$A$649</c:f>
              <c:numCache>
                <c:formatCode>General</c:formatCode>
                <c:ptCount val="207"/>
                <c:pt idx="0">
                  <c:v>504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508</c:v>
                </c:pt>
                <c:pt idx="5">
                  <c:v>509</c:v>
                </c:pt>
                <c:pt idx="6">
                  <c:v>510</c:v>
                </c:pt>
                <c:pt idx="7">
                  <c:v>511</c:v>
                </c:pt>
                <c:pt idx="8">
                  <c:v>512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523</c:v>
                </c:pt>
                <c:pt idx="20">
                  <c:v>524</c:v>
                </c:pt>
                <c:pt idx="21">
                  <c:v>525</c:v>
                </c:pt>
                <c:pt idx="22">
                  <c:v>526</c:v>
                </c:pt>
                <c:pt idx="23">
                  <c:v>527</c:v>
                </c:pt>
                <c:pt idx="24">
                  <c:v>528</c:v>
                </c:pt>
                <c:pt idx="25">
                  <c:v>529</c:v>
                </c:pt>
                <c:pt idx="26">
                  <c:v>530</c:v>
                </c:pt>
                <c:pt idx="27">
                  <c:v>531</c:v>
                </c:pt>
                <c:pt idx="28">
                  <c:v>532</c:v>
                </c:pt>
                <c:pt idx="29">
                  <c:v>533</c:v>
                </c:pt>
                <c:pt idx="30">
                  <c:v>534</c:v>
                </c:pt>
                <c:pt idx="31">
                  <c:v>535</c:v>
                </c:pt>
                <c:pt idx="32">
                  <c:v>536</c:v>
                </c:pt>
                <c:pt idx="33">
                  <c:v>537</c:v>
                </c:pt>
                <c:pt idx="34">
                  <c:v>538</c:v>
                </c:pt>
                <c:pt idx="35">
                  <c:v>539</c:v>
                </c:pt>
                <c:pt idx="36">
                  <c:v>540</c:v>
                </c:pt>
                <c:pt idx="37">
                  <c:v>541</c:v>
                </c:pt>
                <c:pt idx="38">
                  <c:v>542</c:v>
                </c:pt>
                <c:pt idx="39">
                  <c:v>543</c:v>
                </c:pt>
                <c:pt idx="40">
                  <c:v>544</c:v>
                </c:pt>
                <c:pt idx="41">
                  <c:v>545</c:v>
                </c:pt>
                <c:pt idx="42">
                  <c:v>546</c:v>
                </c:pt>
                <c:pt idx="43">
                  <c:v>547</c:v>
                </c:pt>
                <c:pt idx="44">
                  <c:v>548</c:v>
                </c:pt>
                <c:pt idx="45">
                  <c:v>549</c:v>
                </c:pt>
                <c:pt idx="46">
                  <c:v>550</c:v>
                </c:pt>
                <c:pt idx="47">
                  <c:v>551</c:v>
                </c:pt>
                <c:pt idx="48">
                  <c:v>552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556</c:v>
                </c:pt>
                <c:pt idx="53">
                  <c:v>557</c:v>
                </c:pt>
                <c:pt idx="54">
                  <c:v>558</c:v>
                </c:pt>
                <c:pt idx="55">
                  <c:v>559</c:v>
                </c:pt>
                <c:pt idx="56">
                  <c:v>560</c:v>
                </c:pt>
                <c:pt idx="57">
                  <c:v>561</c:v>
                </c:pt>
                <c:pt idx="58">
                  <c:v>562</c:v>
                </c:pt>
                <c:pt idx="59">
                  <c:v>563</c:v>
                </c:pt>
                <c:pt idx="60">
                  <c:v>564</c:v>
                </c:pt>
                <c:pt idx="61">
                  <c:v>565</c:v>
                </c:pt>
                <c:pt idx="62">
                  <c:v>566</c:v>
                </c:pt>
                <c:pt idx="63">
                  <c:v>567</c:v>
                </c:pt>
                <c:pt idx="64">
                  <c:v>568</c:v>
                </c:pt>
                <c:pt idx="65">
                  <c:v>569</c:v>
                </c:pt>
                <c:pt idx="66">
                  <c:v>570</c:v>
                </c:pt>
                <c:pt idx="67">
                  <c:v>571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575</c:v>
                </c:pt>
                <c:pt idx="72">
                  <c:v>576</c:v>
                </c:pt>
                <c:pt idx="73">
                  <c:v>577</c:v>
                </c:pt>
                <c:pt idx="74">
                  <c:v>578</c:v>
                </c:pt>
                <c:pt idx="75">
                  <c:v>579</c:v>
                </c:pt>
                <c:pt idx="76">
                  <c:v>580</c:v>
                </c:pt>
                <c:pt idx="77">
                  <c:v>581</c:v>
                </c:pt>
                <c:pt idx="78">
                  <c:v>582</c:v>
                </c:pt>
                <c:pt idx="79">
                  <c:v>583</c:v>
                </c:pt>
                <c:pt idx="80">
                  <c:v>584</c:v>
                </c:pt>
                <c:pt idx="81">
                  <c:v>585</c:v>
                </c:pt>
                <c:pt idx="82">
                  <c:v>586</c:v>
                </c:pt>
                <c:pt idx="83">
                  <c:v>587</c:v>
                </c:pt>
                <c:pt idx="84">
                  <c:v>588</c:v>
                </c:pt>
                <c:pt idx="85">
                  <c:v>589</c:v>
                </c:pt>
                <c:pt idx="86">
                  <c:v>590</c:v>
                </c:pt>
                <c:pt idx="87">
                  <c:v>591</c:v>
                </c:pt>
                <c:pt idx="88">
                  <c:v>592</c:v>
                </c:pt>
                <c:pt idx="89">
                  <c:v>593</c:v>
                </c:pt>
                <c:pt idx="90">
                  <c:v>594</c:v>
                </c:pt>
                <c:pt idx="91">
                  <c:v>595</c:v>
                </c:pt>
                <c:pt idx="92">
                  <c:v>596</c:v>
                </c:pt>
                <c:pt idx="93">
                  <c:v>597</c:v>
                </c:pt>
                <c:pt idx="94">
                  <c:v>598</c:v>
                </c:pt>
                <c:pt idx="95">
                  <c:v>599</c:v>
                </c:pt>
                <c:pt idx="96">
                  <c:v>600</c:v>
                </c:pt>
                <c:pt idx="97">
                  <c:v>601</c:v>
                </c:pt>
                <c:pt idx="98">
                  <c:v>602</c:v>
                </c:pt>
                <c:pt idx="99">
                  <c:v>603</c:v>
                </c:pt>
                <c:pt idx="100">
                  <c:v>604</c:v>
                </c:pt>
                <c:pt idx="101">
                  <c:v>605</c:v>
                </c:pt>
                <c:pt idx="102">
                  <c:v>606</c:v>
                </c:pt>
                <c:pt idx="103">
                  <c:v>607</c:v>
                </c:pt>
                <c:pt idx="104">
                  <c:v>608</c:v>
                </c:pt>
                <c:pt idx="105">
                  <c:v>609</c:v>
                </c:pt>
                <c:pt idx="106">
                  <c:v>610</c:v>
                </c:pt>
                <c:pt idx="107">
                  <c:v>611</c:v>
                </c:pt>
                <c:pt idx="108">
                  <c:v>612</c:v>
                </c:pt>
                <c:pt idx="109">
                  <c:v>613</c:v>
                </c:pt>
                <c:pt idx="110">
                  <c:v>614</c:v>
                </c:pt>
                <c:pt idx="111">
                  <c:v>615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620</c:v>
                </c:pt>
                <c:pt idx="117">
                  <c:v>621</c:v>
                </c:pt>
                <c:pt idx="118">
                  <c:v>622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626</c:v>
                </c:pt>
                <c:pt idx="123">
                  <c:v>627</c:v>
                </c:pt>
                <c:pt idx="124">
                  <c:v>628</c:v>
                </c:pt>
                <c:pt idx="125">
                  <c:v>629</c:v>
                </c:pt>
                <c:pt idx="126">
                  <c:v>630</c:v>
                </c:pt>
                <c:pt idx="127">
                  <c:v>631</c:v>
                </c:pt>
                <c:pt idx="128">
                  <c:v>632</c:v>
                </c:pt>
                <c:pt idx="129">
                  <c:v>633</c:v>
                </c:pt>
                <c:pt idx="130">
                  <c:v>634</c:v>
                </c:pt>
                <c:pt idx="131">
                  <c:v>635</c:v>
                </c:pt>
                <c:pt idx="132">
                  <c:v>636</c:v>
                </c:pt>
                <c:pt idx="133">
                  <c:v>637</c:v>
                </c:pt>
                <c:pt idx="134">
                  <c:v>638</c:v>
                </c:pt>
                <c:pt idx="135">
                  <c:v>639</c:v>
                </c:pt>
                <c:pt idx="136">
                  <c:v>640</c:v>
                </c:pt>
                <c:pt idx="137">
                  <c:v>641</c:v>
                </c:pt>
                <c:pt idx="138">
                  <c:v>642</c:v>
                </c:pt>
                <c:pt idx="139">
                  <c:v>643</c:v>
                </c:pt>
                <c:pt idx="140">
                  <c:v>644</c:v>
                </c:pt>
                <c:pt idx="141">
                  <c:v>645</c:v>
                </c:pt>
                <c:pt idx="142">
                  <c:v>646</c:v>
                </c:pt>
                <c:pt idx="143">
                  <c:v>647</c:v>
                </c:pt>
                <c:pt idx="144">
                  <c:v>648</c:v>
                </c:pt>
                <c:pt idx="145">
                  <c:v>649</c:v>
                </c:pt>
                <c:pt idx="146">
                  <c:v>650</c:v>
                </c:pt>
                <c:pt idx="147">
                  <c:v>651</c:v>
                </c:pt>
                <c:pt idx="148">
                  <c:v>652</c:v>
                </c:pt>
                <c:pt idx="149">
                  <c:v>653</c:v>
                </c:pt>
                <c:pt idx="150">
                  <c:v>654</c:v>
                </c:pt>
                <c:pt idx="151">
                  <c:v>655</c:v>
                </c:pt>
                <c:pt idx="152">
                  <c:v>656</c:v>
                </c:pt>
                <c:pt idx="153">
                  <c:v>657</c:v>
                </c:pt>
                <c:pt idx="154">
                  <c:v>658</c:v>
                </c:pt>
                <c:pt idx="155">
                  <c:v>659</c:v>
                </c:pt>
                <c:pt idx="156">
                  <c:v>660</c:v>
                </c:pt>
                <c:pt idx="157">
                  <c:v>661</c:v>
                </c:pt>
                <c:pt idx="158">
                  <c:v>662</c:v>
                </c:pt>
                <c:pt idx="159">
                  <c:v>663</c:v>
                </c:pt>
                <c:pt idx="160">
                  <c:v>664</c:v>
                </c:pt>
                <c:pt idx="161">
                  <c:v>665</c:v>
                </c:pt>
                <c:pt idx="162">
                  <c:v>666</c:v>
                </c:pt>
                <c:pt idx="163">
                  <c:v>667</c:v>
                </c:pt>
                <c:pt idx="164">
                  <c:v>668</c:v>
                </c:pt>
                <c:pt idx="165">
                  <c:v>669</c:v>
                </c:pt>
                <c:pt idx="166">
                  <c:v>670</c:v>
                </c:pt>
                <c:pt idx="167">
                  <c:v>671</c:v>
                </c:pt>
                <c:pt idx="168">
                  <c:v>672</c:v>
                </c:pt>
                <c:pt idx="169">
                  <c:v>673</c:v>
                </c:pt>
                <c:pt idx="170">
                  <c:v>674</c:v>
                </c:pt>
                <c:pt idx="171">
                  <c:v>675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679</c:v>
                </c:pt>
                <c:pt idx="176">
                  <c:v>680</c:v>
                </c:pt>
                <c:pt idx="177">
                  <c:v>681</c:v>
                </c:pt>
                <c:pt idx="178">
                  <c:v>682</c:v>
                </c:pt>
                <c:pt idx="179">
                  <c:v>683</c:v>
                </c:pt>
                <c:pt idx="180">
                  <c:v>684</c:v>
                </c:pt>
                <c:pt idx="181">
                  <c:v>685</c:v>
                </c:pt>
                <c:pt idx="182">
                  <c:v>686</c:v>
                </c:pt>
                <c:pt idx="183">
                  <c:v>687</c:v>
                </c:pt>
                <c:pt idx="184">
                  <c:v>688</c:v>
                </c:pt>
                <c:pt idx="185">
                  <c:v>689</c:v>
                </c:pt>
                <c:pt idx="186">
                  <c:v>690</c:v>
                </c:pt>
                <c:pt idx="187">
                  <c:v>691</c:v>
                </c:pt>
                <c:pt idx="188">
                  <c:v>692</c:v>
                </c:pt>
                <c:pt idx="189">
                  <c:v>693</c:v>
                </c:pt>
                <c:pt idx="190">
                  <c:v>694</c:v>
                </c:pt>
                <c:pt idx="191">
                  <c:v>695</c:v>
                </c:pt>
                <c:pt idx="192">
                  <c:v>696</c:v>
                </c:pt>
                <c:pt idx="193">
                  <c:v>697</c:v>
                </c:pt>
                <c:pt idx="194">
                  <c:v>698</c:v>
                </c:pt>
                <c:pt idx="195">
                  <c:v>699</c:v>
                </c:pt>
                <c:pt idx="196">
                  <c:v>700</c:v>
                </c:pt>
                <c:pt idx="197">
                  <c:v>701</c:v>
                </c:pt>
                <c:pt idx="198">
                  <c:v>702</c:v>
                </c:pt>
                <c:pt idx="199">
                  <c:v>703</c:v>
                </c:pt>
                <c:pt idx="200">
                  <c:v>704</c:v>
                </c:pt>
                <c:pt idx="201">
                  <c:v>705</c:v>
                </c:pt>
                <c:pt idx="202">
                  <c:v>706</c:v>
                </c:pt>
                <c:pt idx="203">
                  <c:v>707</c:v>
                </c:pt>
                <c:pt idx="204">
                  <c:v>708</c:v>
                </c:pt>
                <c:pt idx="205">
                  <c:v>709</c:v>
                </c:pt>
                <c:pt idx="206">
                  <c:v>710</c:v>
                </c:pt>
              </c:numCache>
            </c:numRef>
          </c:xVal>
          <c:yVal>
            <c:numRef>
              <c:f>Graph!$G$444:$G$648</c:f>
              <c:numCache>
                <c:formatCode>General</c:formatCode>
                <c:ptCount val="2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6E-4D54-B56D-C402AB27E17C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Graph!$A$443:$A$649</c:f>
              <c:numCache>
                <c:formatCode>General</c:formatCode>
                <c:ptCount val="207"/>
                <c:pt idx="0">
                  <c:v>504</c:v>
                </c:pt>
                <c:pt idx="1">
                  <c:v>505</c:v>
                </c:pt>
                <c:pt idx="2">
                  <c:v>506</c:v>
                </c:pt>
                <c:pt idx="3">
                  <c:v>507</c:v>
                </c:pt>
                <c:pt idx="4">
                  <c:v>508</c:v>
                </c:pt>
                <c:pt idx="5">
                  <c:v>509</c:v>
                </c:pt>
                <c:pt idx="6">
                  <c:v>510</c:v>
                </c:pt>
                <c:pt idx="7">
                  <c:v>511</c:v>
                </c:pt>
                <c:pt idx="8">
                  <c:v>512</c:v>
                </c:pt>
                <c:pt idx="9">
                  <c:v>513</c:v>
                </c:pt>
                <c:pt idx="10">
                  <c:v>514</c:v>
                </c:pt>
                <c:pt idx="11">
                  <c:v>515</c:v>
                </c:pt>
                <c:pt idx="12">
                  <c:v>516</c:v>
                </c:pt>
                <c:pt idx="13">
                  <c:v>517</c:v>
                </c:pt>
                <c:pt idx="14">
                  <c:v>518</c:v>
                </c:pt>
                <c:pt idx="15">
                  <c:v>519</c:v>
                </c:pt>
                <c:pt idx="16">
                  <c:v>520</c:v>
                </c:pt>
                <c:pt idx="17">
                  <c:v>521</c:v>
                </c:pt>
                <c:pt idx="18">
                  <c:v>522</c:v>
                </c:pt>
                <c:pt idx="19">
                  <c:v>523</c:v>
                </c:pt>
                <c:pt idx="20">
                  <c:v>524</c:v>
                </c:pt>
                <c:pt idx="21">
                  <c:v>525</c:v>
                </c:pt>
                <c:pt idx="22">
                  <c:v>526</c:v>
                </c:pt>
                <c:pt idx="23">
                  <c:v>527</c:v>
                </c:pt>
                <c:pt idx="24">
                  <c:v>528</c:v>
                </c:pt>
                <c:pt idx="25">
                  <c:v>529</c:v>
                </c:pt>
                <c:pt idx="26">
                  <c:v>530</c:v>
                </c:pt>
                <c:pt idx="27">
                  <c:v>531</c:v>
                </c:pt>
                <c:pt idx="28">
                  <c:v>532</c:v>
                </c:pt>
                <c:pt idx="29">
                  <c:v>533</c:v>
                </c:pt>
                <c:pt idx="30">
                  <c:v>534</c:v>
                </c:pt>
                <c:pt idx="31">
                  <c:v>535</c:v>
                </c:pt>
                <c:pt idx="32">
                  <c:v>536</c:v>
                </c:pt>
                <c:pt idx="33">
                  <c:v>537</c:v>
                </c:pt>
                <c:pt idx="34">
                  <c:v>538</c:v>
                </c:pt>
                <c:pt idx="35">
                  <c:v>539</c:v>
                </c:pt>
                <c:pt idx="36">
                  <c:v>540</c:v>
                </c:pt>
                <c:pt idx="37">
                  <c:v>541</c:v>
                </c:pt>
                <c:pt idx="38">
                  <c:v>542</c:v>
                </c:pt>
                <c:pt idx="39">
                  <c:v>543</c:v>
                </c:pt>
                <c:pt idx="40">
                  <c:v>544</c:v>
                </c:pt>
                <c:pt idx="41">
                  <c:v>545</c:v>
                </c:pt>
                <c:pt idx="42">
                  <c:v>546</c:v>
                </c:pt>
                <c:pt idx="43">
                  <c:v>547</c:v>
                </c:pt>
                <c:pt idx="44">
                  <c:v>548</c:v>
                </c:pt>
                <c:pt idx="45">
                  <c:v>549</c:v>
                </c:pt>
                <c:pt idx="46">
                  <c:v>550</c:v>
                </c:pt>
                <c:pt idx="47">
                  <c:v>551</c:v>
                </c:pt>
                <c:pt idx="48">
                  <c:v>552</c:v>
                </c:pt>
                <c:pt idx="49">
                  <c:v>553</c:v>
                </c:pt>
                <c:pt idx="50">
                  <c:v>554</c:v>
                </c:pt>
                <c:pt idx="51">
                  <c:v>555</c:v>
                </c:pt>
                <c:pt idx="52">
                  <c:v>556</c:v>
                </c:pt>
                <c:pt idx="53">
                  <c:v>557</c:v>
                </c:pt>
                <c:pt idx="54">
                  <c:v>558</c:v>
                </c:pt>
                <c:pt idx="55">
                  <c:v>559</c:v>
                </c:pt>
                <c:pt idx="56">
                  <c:v>560</c:v>
                </c:pt>
                <c:pt idx="57">
                  <c:v>561</c:v>
                </c:pt>
                <c:pt idx="58">
                  <c:v>562</c:v>
                </c:pt>
                <c:pt idx="59">
                  <c:v>563</c:v>
                </c:pt>
                <c:pt idx="60">
                  <c:v>564</c:v>
                </c:pt>
                <c:pt idx="61">
                  <c:v>565</c:v>
                </c:pt>
                <c:pt idx="62">
                  <c:v>566</c:v>
                </c:pt>
                <c:pt idx="63">
                  <c:v>567</c:v>
                </c:pt>
                <c:pt idx="64">
                  <c:v>568</c:v>
                </c:pt>
                <c:pt idx="65">
                  <c:v>569</c:v>
                </c:pt>
                <c:pt idx="66">
                  <c:v>570</c:v>
                </c:pt>
                <c:pt idx="67">
                  <c:v>571</c:v>
                </c:pt>
                <c:pt idx="68">
                  <c:v>572</c:v>
                </c:pt>
                <c:pt idx="69">
                  <c:v>573</c:v>
                </c:pt>
                <c:pt idx="70">
                  <c:v>574</c:v>
                </c:pt>
                <c:pt idx="71">
                  <c:v>575</c:v>
                </c:pt>
                <c:pt idx="72">
                  <c:v>576</c:v>
                </c:pt>
                <c:pt idx="73">
                  <c:v>577</c:v>
                </c:pt>
                <c:pt idx="74">
                  <c:v>578</c:v>
                </c:pt>
                <c:pt idx="75">
                  <c:v>579</c:v>
                </c:pt>
                <c:pt idx="76">
                  <c:v>580</c:v>
                </c:pt>
                <c:pt idx="77">
                  <c:v>581</c:v>
                </c:pt>
                <c:pt idx="78">
                  <c:v>582</c:v>
                </c:pt>
                <c:pt idx="79">
                  <c:v>583</c:v>
                </c:pt>
                <c:pt idx="80">
                  <c:v>584</c:v>
                </c:pt>
                <c:pt idx="81">
                  <c:v>585</c:v>
                </c:pt>
                <c:pt idx="82">
                  <c:v>586</c:v>
                </c:pt>
                <c:pt idx="83">
                  <c:v>587</c:v>
                </c:pt>
                <c:pt idx="84">
                  <c:v>588</c:v>
                </c:pt>
                <c:pt idx="85">
                  <c:v>589</c:v>
                </c:pt>
                <c:pt idx="86">
                  <c:v>590</c:v>
                </c:pt>
                <c:pt idx="87">
                  <c:v>591</c:v>
                </c:pt>
                <c:pt idx="88">
                  <c:v>592</c:v>
                </c:pt>
                <c:pt idx="89">
                  <c:v>593</c:v>
                </c:pt>
                <c:pt idx="90">
                  <c:v>594</c:v>
                </c:pt>
                <c:pt idx="91">
                  <c:v>595</c:v>
                </c:pt>
                <c:pt idx="92">
                  <c:v>596</c:v>
                </c:pt>
                <c:pt idx="93">
                  <c:v>597</c:v>
                </c:pt>
                <c:pt idx="94">
                  <c:v>598</c:v>
                </c:pt>
                <c:pt idx="95">
                  <c:v>599</c:v>
                </c:pt>
                <c:pt idx="96">
                  <c:v>600</c:v>
                </c:pt>
                <c:pt idx="97">
                  <c:v>601</c:v>
                </c:pt>
                <c:pt idx="98">
                  <c:v>602</c:v>
                </c:pt>
                <c:pt idx="99">
                  <c:v>603</c:v>
                </c:pt>
                <c:pt idx="100">
                  <c:v>604</c:v>
                </c:pt>
                <c:pt idx="101">
                  <c:v>605</c:v>
                </c:pt>
                <c:pt idx="102">
                  <c:v>606</c:v>
                </c:pt>
                <c:pt idx="103">
                  <c:v>607</c:v>
                </c:pt>
                <c:pt idx="104">
                  <c:v>608</c:v>
                </c:pt>
                <c:pt idx="105">
                  <c:v>609</c:v>
                </c:pt>
                <c:pt idx="106">
                  <c:v>610</c:v>
                </c:pt>
                <c:pt idx="107">
                  <c:v>611</c:v>
                </c:pt>
                <c:pt idx="108">
                  <c:v>612</c:v>
                </c:pt>
                <c:pt idx="109">
                  <c:v>613</c:v>
                </c:pt>
                <c:pt idx="110">
                  <c:v>614</c:v>
                </c:pt>
                <c:pt idx="111">
                  <c:v>615</c:v>
                </c:pt>
                <c:pt idx="112">
                  <c:v>616</c:v>
                </c:pt>
                <c:pt idx="113">
                  <c:v>617</c:v>
                </c:pt>
                <c:pt idx="114">
                  <c:v>618</c:v>
                </c:pt>
                <c:pt idx="115">
                  <c:v>619</c:v>
                </c:pt>
                <c:pt idx="116">
                  <c:v>620</c:v>
                </c:pt>
                <c:pt idx="117">
                  <c:v>621</c:v>
                </c:pt>
                <c:pt idx="118">
                  <c:v>622</c:v>
                </c:pt>
                <c:pt idx="119">
                  <c:v>623</c:v>
                </c:pt>
                <c:pt idx="120">
                  <c:v>624</c:v>
                </c:pt>
                <c:pt idx="121">
                  <c:v>625</c:v>
                </c:pt>
                <c:pt idx="122">
                  <c:v>626</c:v>
                </c:pt>
                <c:pt idx="123">
                  <c:v>627</c:v>
                </c:pt>
                <c:pt idx="124">
                  <c:v>628</c:v>
                </c:pt>
                <c:pt idx="125">
                  <c:v>629</c:v>
                </c:pt>
                <c:pt idx="126">
                  <c:v>630</c:v>
                </c:pt>
                <c:pt idx="127">
                  <c:v>631</c:v>
                </c:pt>
                <c:pt idx="128">
                  <c:v>632</c:v>
                </c:pt>
                <c:pt idx="129">
                  <c:v>633</c:v>
                </c:pt>
                <c:pt idx="130">
                  <c:v>634</c:v>
                </c:pt>
                <c:pt idx="131">
                  <c:v>635</c:v>
                </c:pt>
                <c:pt idx="132">
                  <c:v>636</c:v>
                </c:pt>
                <c:pt idx="133">
                  <c:v>637</c:v>
                </c:pt>
                <c:pt idx="134">
                  <c:v>638</c:v>
                </c:pt>
                <c:pt idx="135">
                  <c:v>639</c:v>
                </c:pt>
                <c:pt idx="136">
                  <c:v>640</c:v>
                </c:pt>
                <c:pt idx="137">
                  <c:v>641</c:v>
                </c:pt>
                <c:pt idx="138">
                  <c:v>642</c:v>
                </c:pt>
                <c:pt idx="139">
                  <c:v>643</c:v>
                </c:pt>
                <c:pt idx="140">
                  <c:v>644</c:v>
                </c:pt>
                <c:pt idx="141">
                  <c:v>645</c:v>
                </c:pt>
                <c:pt idx="142">
                  <c:v>646</c:v>
                </c:pt>
                <c:pt idx="143">
                  <c:v>647</c:v>
                </c:pt>
                <c:pt idx="144">
                  <c:v>648</c:v>
                </c:pt>
                <c:pt idx="145">
                  <c:v>649</c:v>
                </c:pt>
                <c:pt idx="146">
                  <c:v>650</c:v>
                </c:pt>
                <c:pt idx="147">
                  <c:v>651</c:v>
                </c:pt>
                <c:pt idx="148">
                  <c:v>652</c:v>
                </c:pt>
                <c:pt idx="149">
                  <c:v>653</c:v>
                </c:pt>
                <c:pt idx="150">
                  <c:v>654</c:v>
                </c:pt>
                <c:pt idx="151">
                  <c:v>655</c:v>
                </c:pt>
                <c:pt idx="152">
                  <c:v>656</c:v>
                </c:pt>
                <c:pt idx="153">
                  <c:v>657</c:v>
                </c:pt>
                <c:pt idx="154">
                  <c:v>658</c:v>
                </c:pt>
                <c:pt idx="155">
                  <c:v>659</c:v>
                </c:pt>
                <c:pt idx="156">
                  <c:v>660</c:v>
                </c:pt>
                <c:pt idx="157">
                  <c:v>661</c:v>
                </c:pt>
                <c:pt idx="158">
                  <c:v>662</c:v>
                </c:pt>
                <c:pt idx="159">
                  <c:v>663</c:v>
                </c:pt>
                <c:pt idx="160">
                  <c:v>664</c:v>
                </c:pt>
                <c:pt idx="161">
                  <c:v>665</c:v>
                </c:pt>
                <c:pt idx="162">
                  <c:v>666</c:v>
                </c:pt>
                <c:pt idx="163">
                  <c:v>667</c:v>
                </c:pt>
                <c:pt idx="164">
                  <c:v>668</c:v>
                </c:pt>
                <c:pt idx="165">
                  <c:v>669</c:v>
                </c:pt>
                <c:pt idx="166">
                  <c:v>670</c:v>
                </c:pt>
                <c:pt idx="167">
                  <c:v>671</c:v>
                </c:pt>
                <c:pt idx="168">
                  <c:v>672</c:v>
                </c:pt>
                <c:pt idx="169">
                  <c:v>673</c:v>
                </c:pt>
                <c:pt idx="170">
                  <c:v>674</c:v>
                </c:pt>
                <c:pt idx="171">
                  <c:v>675</c:v>
                </c:pt>
                <c:pt idx="172">
                  <c:v>676</c:v>
                </c:pt>
                <c:pt idx="173">
                  <c:v>677</c:v>
                </c:pt>
                <c:pt idx="174">
                  <c:v>678</c:v>
                </c:pt>
                <c:pt idx="175">
                  <c:v>679</c:v>
                </c:pt>
                <c:pt idx="176">
                  <c:v>680</c:v>
                </c:pt>
                <c:pt idx="177">
                  <c:v>681</c:v>
                </c:pt>
                <c:pt idx="178">
                  <c:v>682</c:v>
                </c:pt>
                <c:pt idx="179">
                  <c:v>683</c:v>
                </c:pt>
                <c:pt idx="180">
                  <c:v>684</c:v>
                </c:pt>
                <c:pt idx="181">
                  <c:v>685</c:v>
                </c:pt>
                <c:pt idx="182">
                  <c:v>686</c:v>
                </c:pt>
                <c:pt idx="183">
                  <c:v>687</c:v>
                </c:pt>
                <c:pt idx="184">
                  <c:v>688</c:v>
                </c:pt>
                <c:pt idx="185">
                  <c:v>689</c:v>
                </c:pt>
                <c:pt idx="186">
                  <c:v>690</c:v>
                </c:pt>
                <c:pt idx="187">
                  <c:v>691</c:v>
                </c:pt>
                <c:pt idx="188">
                  <c:v>692</c:v>
                </c:pt>
                <c:pt idx="189">
                  <c:v>693</c:v>
                </c:pt>
                <c:pt idx="190">
                  <c:v>694</c:v>
                </c:pt>
                <c:pt idx="191">
                  <c:v>695</c:v>
                </c:pt>
                <c:pt idx="192">
                  <c:v>696</c:v>
                </c:pt>
                <c:pt idx="193">
                  <c:v>697</c:v>
                </c:pt>
                <c:pt idx="194">
                  <c:v>698</c:v>
                </c:pt>
                <c:pt idx="195">
                  <c:v>699</c:v>
                </c:pt>
                <c:pt idx="196">
                  <c:v>700</c:v>
                </c:pt>
                <c:pt idx="197">
                  <c:v>701</c:v>
                </c:pt>
                <c:pt idx="198">
                  <c:v>702</c:v>
                </c:pt>
                <c:pt idx="199">
                  <c:v>703</c:v>
                </c:pt>
                <c:pt idx="200">
                  <c:v>704</c:v>
                </c:pt>
                <c:pt idx="201">
                  <c:v>705</c:v>
                </c:pt>
                <c:pt idx="202">
                  <c:v>706</c:v>
                </c:pt>
                <c:pt idx="203">
                  <c:v>707</c:v>
                </c:pt>
                <c:pt idx="204">
                  <c:v>708</c:v>
                </c:pt>
                <c:pt idx="205">
                  <c:v>709</c:v>
                </c:pt>
                <c:pt idx="206">
                  <c:v>710</c:v>
                </c:pt>
              </c:numCache>
            </c:numRef>
          </c:xVal>
          <c:yVal>
            <c:numRef>
              <c:f>Graph!$H$444:$H$648</c:f>
              <c:numCache>
                <c:formatCode>General</c:formatCode>
                <c:ptCount val="20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6E-4D54-B56D-C402AB27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82879"/>
        <c:axId val="1366379999"/>
      </c:scatterChart>
      <c:valAx>
        <c:axId val="1366382879"/>
        <c:scaling>
          <c:orientation val="minMax"/>
          <c:max val="710"/>
          <c:min val="504"/>
        </c:scaling>
        <c:delete val="0"/>
        <c:axPos val="b"/>
        <c:numFmt formatCode="General" sourceLinked="1"/>
        <c:majorTickMark val="out"/>
        <c:minorTickMark val="none"/>
        <c:tickLblPos val="nextTo"/>
        <c:crossAx val="1366379999"/>
        <c:crosses val="autoZero"/>
        <c:crossBetween val="midCat"/>
      </c:valAx>
      <c:valAx>
        <c:axId val="13663799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66382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Graph!$A$652:$A$838</c:f>
              <c:numCache>
                <c:formatCode>General</c:formatCode>
                <c:ptCount val="187"/>
                <c:pt idx="0">
                  <c:v>743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747</c:v>
                </c:pt>
                <c:pt idx="5">
                  <c:v>748</c:v>
                </c:pt>
                <c:pt idx="6">
                  <c:v>749</c:v>
                </c:pt>
                <c:pt idx="7">
                  <c:v>750</c:v>
                </c:pt>
                <c:pt idx="8">
                  <c:v>751</c:v>
                </c:pt>
                <c:pt idx="9">
                  <c:v>752</c:v>
                </c:pt>
                <c:pt idx="10">
                  <c:v>753</c:v>
                </c:pt>
                <c:pt idx="11">
                  <c:v>754</c:v>
                </c:pt>
                <c:pt idx="12">
                  <c:v>755</c:v>
                </c:pt>
                <c:pt idx="13">
                  <c:v>756</c:v>
                </c:pt>
                <c:pt idx="14">
                  <c:v>757</c:v>
                </c:pt>
                <c:pt idx="15">
                  <c:v>758</c:v>
                </c:pt>
                <c:pt idx="16">
                  <c:v>759</c:v>
                </c:pt>
                <c:pt idx="17">
                  <c:v>760</c:v>
                </c:pt>
                <c:pt idx="18">
                  <c:v>761</c:v>
                </c:pt>
                <c:pt idx="19">
                  <c:v>762</c:v>
                </c:pt>
                <c:pt idx="20">
                  <c:v>763</c:v>
                </c:pt>
                <c:pt idx="21">
                  <c:v>764</c:v>
                </c:pt>
                <c:pt idx="22">
                  <c:v>765</c:v>
                </c:pt>
                <c:pt idx="23">
                  <c:v>766</c:v>
                </c:pt>
                <c:pt idx="24">
                  <c:v>767</c:v>
                </c:pt>
                <c:pt idx="25">
                  <c:v>768</c:v>
                </c:pt>
                <c:pt idx="26">
                  <c:v>769</c:v>
                </c:pt>
                <c:pt idx="27">
                  <c:v>770</c:v>
                </c:pt>
                <c:pt idx="28">
                  <c:v>771</c:v>
                </c:pt>
                <c:pt idx="29">
                  <c:v>772</c:v>
                </c:pt>
                <c:pt idx="30">
                  <c:v>773</c:v>
                </c:pt>
                <c:pt idx="31">
                  <c:v>774</c:v>
                </c:pt>
                <c:pt idx="32">
                  <c:v>775</c:v>
                </c:pt>
                <c:pt idx="33">
                  <c:v>776</c:v>
                </c:pt>
                <c:pt idx="34">
                  <c:v>777</c:v>
                </c:pt>
                <c:pt idx="35">
                  <c:v>778</c:v>
                </c:pt>
                <c:pt idx="36">
                  <c:v>779</c:v>
                </c:pt>
                <c:pt idx="37">
                  <c:v>780</c:v>
                </c:pt>
                <c:pt idx="38">
                  <c:v>781</c:v>
                </c:pt>
                <c:pt idx="39">
                  <c:v>782</c:v>
                </c:pt>
                <c:pt idx="40">
                  <c:v>783</c:v>
                </c:pt>
                <c:pt idx="41">
                  <c:v>784</c:v>
                </c:pt>
                <c:pt idx="42">
                  <c:v>785</c:v>
                </c:pt>
                <c:pt idx="43">
                  <c:v>786</c:v>
                </c:pt>
                <c:pt idx="44">
                  <c:v>787</c:v>
                </c:pt>
                <c:pt idx="45">
                  <c:v>788</c:v>
                </c:pt>
                <c:pt idx="46">
                  <c:v>789</c:v>
                </c:pt>
                <c:pt idx="47">
                  <c:v>790</c:v>
                </c:pt>
                <c:pt idx="48">
                  <c:v>791</c:v>
                </c:pt>
                <c:pt idx="49">
                  <c:v>792</c:v>
                </c:pt>
                <c:pt idx="50">
                  <c:v>793</c:v>
                </c:pt>
                <c:pt idx="51">
                  <c:v>794</c:v>
                </c:pt>
                <c:pt idx="52">
                  <c:v>795</c:v>
                </c:pt>
                <c:pt idx="53">
                  <c:v>796</c:v>
                </c:pt>
                <c:pt idx="54">
                  <c:v>797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801</c:v>
                </c:pt>
                <c:pt idx="59">
                  <c:v>802</c:v>
                </c:pt>
                <c:pt idx="60">
                  <c:v>803</c:v>
                </c:pt>
                <c:pt idx="61">
                  <c:v>804</c:v>
                </c:pt>
                <c:pt idx="62">
                  <c:v>805</c:v>
                </c:pt>
                <c:pt idx="63">
                  <c:v>806</c:v>
                </c:pt>
                <c:pt idx="64">
                  <c:v>807</c:v>
                </c:pt>
                <c:pt idx="65">
                  <c:v>808</c:v>
                </c:pt>
                <c:pt idx="66">
                  <c:v>809</c:v>
                </c:pt>
                <c:pt idx="67">
                  <c:v>810</c:v>
                </c:pt>
                <c:pt idx="68">
                  <c:v>811</c:v>
                </c:pt>
                <c:pt idx="69">
                  <c:v>812</c:v>
                </c:pt>
                <c:pt idx="70">
                  <c:v>813</c:v>
                </c:pt>
                <c:pt idx="71">
                  <c:v>814</c:v>
                </c:pt>
                <c:pt idx="72">
                  <c:v>815</c:v>
                </c:pt>
                <c:pt idx="73">
                  <c:v>816</c:v>
                </c:pt>
                <c:pt idx="74">
                  <c:v>817</c:v>
                </c:pt>
                <c:pt idx="75">
                  <c:v>818</c:v>
                </c:pt>
                <c:pt idx="76">
                  <c:v>819</c:v>
                </c:pt>
                <c:pt idx="77">
                  <c:v>820</c:v>
                </c:pt>
                <c:pt idx="78">
                  <c:v>821</c:v>
                </c:pt>
                <c:pt idx="79">
                  <c:v>822</c:v>
                </c:pt>
                <c:pt idx="80">
                  <c:v>823</c:v>
                </c:pt>
                <c:pt idx="81">
                  <c:v>824</c:v>
                </c:pt>
                <c:pt idx="82">
                  <c:v>825</c:v>
                </c:pt>
                <c:pt idx="83">
                  <c:v>826</c:v>
                </c:pt>
                <c:pt idx="84">
                  <c:v>827</c:v>
                </c:pt>
                <c:pt idx="85">
                  <c:v>828</c:v>
                </c:pt>
                <c:pt idx="86">
                  <c:v>829</c:v>
                </c:pt>
                <c:pt idx="87">
                  <c:v>830</c:v>
                </c:pt>
                <c:pt idx="88">
                  <c:v>831</c:v>
                </c:pt>
                <c:pt idx="89">
                  <c:v>832</c:v>
                </c:pt>
                <c:pt idx="90">
                  <c:v>833</c:v>
                </c:pt>
                <c:pt idx="91">
                  <c:v>834</c:v>
                </c:pt>
                <c:pt idx="92">
                  <c:v>835</c:v>
                </c:pt>
                <c:pt idx="93">
                  <c:v>836</c:v>
                </c:pt>
                <c:pt idx="94">
                  <c:v>837</c:v>
                </c:pt>
                <c:pt idx="95">
                  <c:v>838</c:v>
                </c:pt>
                <c:pt idx="96">
                  <c:v>839</c:v>
                </c:pt>
                <c:pt idx="97">
                  <c:v>840</c:v>
                </c:pt>
                <c:pt idx="98">
                  <c:v>841</c:v>
                </c:pt>
                <c:pt idx="99">
                  <c:v>842</c:v>
                </c:pt>
                <c:pt idx="100">
                  <c:v>843</c:v>
                </c:pt>
                <c:pt idx="101">
                  <c:v>844</c:v>
                </c:pt>
                <c:pt idx="102">
                  <c:v>845</c:v>
                </c:pt>
                <c:pt idx="103">
                  <c:v>846</c:v>
                </c:pt>
                <c:pt idx="104">
                  <c:v>847</c:v>
                </c:pt>
                <c:pt idx="105">
                  <c:v>848</c:v>
                </c:pt>
                <c:pt idx="106">
                  <c:v>849</c:v>
                </c:pt>
                <c:pt idx="107">
                  <c:v>850</c:v>
                </c:pt>
                <c:pt idx="108">
                  <c:v>851</c:v>
                </c:pt>
                <c:pt idx="109">
                  <c:v>852</c:v>
                </c:pt>
                <c:pt idx="110">
                  <c:v>853</c:v>
                </c:pt>
                <c:pt idx="111">
                  <c:v>854</c:v>
                </c:pt>
                <c:pt idx="112">
                  <c:v>855</c:v>
                </c:pt>
                <c:pt idx="113">
                  <c:v>856</c:v>
                </c:pt>
                <c:pt idx="114">
                  <c:v>857</c:v>
                </c:pt>
                <c:pt idx="115">
                  <c:v>858</c:v>
                </c:pt>
                <c:pt idx="116">
                  <c:v>859</c:v>
                </c:pt>
                <c:pt idx="117">
                  <c:v>860</c:v>
                </c:pt>
                <c:pt idx="118">
                  <c:v>861</c:v>
                </c:pt>
                <c:pt idx="119">
                  <c:v>862</c:v>
                </c:pt>
                <c:pt idx="120">
                  <c:v>863</c:v>
                </c:pt>
                <c:pt idx="121">
                  <c:v>864</c:v>
                </c:pt>
                <c:pt idx="122">
                  <c:v>865</c:v>
                </c:pt>
                <c:pt idx="123">
                  <c:v>866</c:v>
                </c:pt>
                <c:pt idx="124">
                  <c:v>867</c:v>
                </c:pt>
                <c:pt idx="125">
                  <c:v>868</c:v>
                </c:pt>
                <c:pt idx="126">
                  <c:v>869</c:v>
                </c:pt>
                <c:pt idx="127">
                  <c:v>870</c:v>
                </c:pt>
                <c:pt idx="128">
                  <c:v>871</c:v>
                </c:pt>
                <c:pt idx="129">
                  <c:v>872</c:v>
                </c:pt>
                <c:pt idx="130">
                  <c:v>873</c:v>
                </c:pt>
                <c:pt idx="131">
                  <c:v>874</c:v>
                </c:pt>
                <c:pt idx="132">
                  <c:v>875</c:v>
                </c:pt>
                <c:pt idx="133">
                  <c:v>876</c:v>
                </c:pt>
                <c:pt idx="134">
                  <c:v>877</c:v>
                </c:pt>
                <c:pt idx="135">
                  <c:v>878</c:v>
                </c:pt>
                <c:pt idx="136">
                  <c:v>879</c:v>
                </c:pt>
                <c:pt idx="137">
                  <c:v>880</c:v>
                </c:pt>
                <c:pt idx="138">
                  <c:v>881</c:v>
                </c:pt>
                <c:pt idx="139">
                  <c:v>882</c:v>
                </c:pt>
                <c:pt idx="140">
                  <c:v>883</c:v>
                </c:pt>
                <c:pt idx="141">
                  <c:v>884</c:v>
                </c:pt>
                <c:pt idx="142">
                  <c:v>885</c:v>
                </c:pt>
                <c:pt idx="143">
                  <c:v>886</c:v>
                </c:pt>
                <c:pt idx="144">
                  <c:v>887</c:v>
                </c:pt>
                <c:pt idx="145">
                  <c:v>888</c:v>
                </c:pt>
                <c:pt idx="146">
                  <c:v>889</c:v>
                </c:pt>
                <c:pt idx="147">
                  <c:v>890</c:v>
                </c:pt>
                <c:pt idx="148">
                  <c:v>891</c:v>
                </c:pt>
                <c:pt idx="149">
                  <c:v>892</c:v>
                </c:pt>
                <c:pt idx="150">
                  <c:v>893</c:v>
                </c:pt>
                <c:pt idx="151">
                  <c:v>894</c:v>
                </c:pt>
                <c:pt idx="152">
                  <c:v>895</c:v>
                </c:pt>
                <c:pt idx="153">
                  <c:v>896</c:v>
                </c:pt>
                <c:pt idx="154">
                  <c:v>897</c:v>
                </c:pt>
                <c:pt idx="155">
                  <c:v>898</c:v>
                </c:pt>
                <c:pt idx="156">
                  <c:v>899</c:v>
                </c:pt>
                <c:pt idx="157">
                  <c:v>900</c:v>
                </c:pt>
                <c:pt idx="158">
                  <c:v>901</c:v>
                </c:pt>
                <c:pt idx="159">
                  <c:v>902</c:v>
                </c:pt>
                <c:pt idx="160">
                  <c:v>903</c:v>
                </c:pt>
                <c:pt idx="161">
                  <c:v>904</c:v>
                </c:pt>
                <c:pt idx="162">
                  <c:v>905</c:v>
                </c:pt>
                <c:pt idx="163">
                  <c:v>906</c:v>
                </c:pt>
                <c:pt idx="164">
                  <c:v>907</c:v>
                </c:pt>
                <c:pt idx="165">
                  <c:v>908</c:v>
                </c:pt>
                <c:pt idx="166">
                  <c:v>909</c:v>
                </c:pt>
                <c:pt idx="167">
                  <c:v>910</c:v>
                </c:pt>
                <c:pt idx="168">
                  <c:v>911</c:v>
                </c:pt>
                <c:pt idx="169">
                  <c:v>912</c:v>
                </c:pt>
                <c:pt idx="170">
                  <c:v>913</c:v>
                </c:pt>
                <c:pt idx="171">
                  <c:v>914</c:v>
                </c:pt>
                <c:pt idx="172">
                  <c:v>915</c:v>
                </c:pt>
                <c:pt idx="173">
                  <c:v>916</c:v>
                </c:pt>
                <c:pt idx="174">
                  <c:v>917</c:v>
                </c:pt>
                <c:pt idx="175">
                  <c:v>918</c:v>
                </c:pt>
                <c:pt idx="176">
                  <c:v>919</c:v>
                </c:pt>
                <c:pt idx="177">
                  <c:v>920</c:v>
                </c:pt>
                <c:pt idx="178">
                  <c:v>921</c:v>
                </c:pt>
                <c:pt idx="179">
                  <c:v>922</c:v>
                </c:pt>
                <c:pt idx="180">
                  <c:v>923</c:v>
                </c:pt>
                <c:pt idx="181">
                  <c:v>924</c:v>
                </c:pt>
                <c:pt idx="182">
                  <c:v>925</c:v>
                </c:pt>
                <c:pt idx="183">
                  <c:v>926</c:v>
                </c:pt>
                <c:pt idx="184">
                  <c:v>927</c:v>
                </c:pt>
                <c:pt idx="185">
                  <c:v>928</c:v>
                </c:pt>
                <c:pt idx="186">
                  <c:v>929</c:v>
                </c:pt>
              </c:numCache>
            </c:numRef>
          </c:xVal>
          <c:yVal>
            <c:numRef>
              <c:f>Graph!$D$653:$D$837</c:f>
              <c:numCache>
                <c:formatCode>General</c:formatCode>
                <c:ptCount val="185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8B-469C-8205-6FACA348EA8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Graph!$A$652:$A$838</c:f>
              <c:numCache>
                <c:formatCode>General</c:formatCode>
                <c:ptCount val="187"/>
                <c:pt idx="0">
                  <c:v>743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747</c:v>
                </c:pt>
                <c:pt idx="5">
                  <c:v>748</c:v>
                </c:pt>
                <c:pt idx="6">
                  <c:v>749</c:v>
                </c:pt>
                <c:pt idx="7">
                  <c:v>750</c:v>
                </c:pt>
                <c:pt idx="8">
                  <c:v>751</c:v>
                </c:pt>
                <c:pt idx="9">
                  <c:v>752</c:v>
                </c:pt>
                <c:pt idx="10">
                  <c:v>753</c:v>
                </c:pt>
                <c:pt idx="11">
                  <c:v>754</c:v>
                </c:pt>
                <c:pt idx="12">
                  <c:v>755</c:v>
                </c:pt>
                <c:pt idx="13">
                  <c:v>756</c:v>
                </c:pt>
                <c:pt idx="14">
                  <c:v>757</c:v>
                </c:pt>
                <c:pt idx="15">
                  <c:v>758</c:v>
                </c:pt>
                <c:pt idx="16">
                  <c:v>759</c:v>
                </c:pt>
                <c:pt idx="17">
                  <c:v>760</c:v>
                </c:pt>
                <c:pt idx="18">
                  <c:v>761</c:v>
                </c:pt>
                <c:pt idx="19">
                  <c:v>762</c:v>
                </c:pt>
                <c:pt idx="20">
                  <c:v>763</c:v>
                </c:pt>
                <c:pt idx="21">
                  <c:v>764</c:v>
                </c:pt>
                <c:pt idx="22">
                  <c:v>765</c:v>
                </c:pt>
                <c:pt idx="23">
                  <c:v>766</c:v>
                </c:pt>
                <c:pt idx="24">
                  <c:v>767</c:v>
                </c:pt>
                <c:pt idx="25">
                  <c:v>768</c:v>
                </c:pt>
                <c:pt idx="26">
                  <c:v>769</c:v>
                </c:pt>
                <c:pt idx="27">
                  <c:v>770</c:v>
                </c:pt>
                <c:pt idx="28">
                  <c:v>771</c:v>
                </c:pt>
                <c:pt idx="29">
                  <c:v>772</c:v>
                </c:pt>
                <c:pt idx="30">
                  <c:v>773</c:v>
                </c:pt>
                <c:pt idx="31">
                  <c:v>774</c:v>
                </c:pt>
                <c:pt idx="32">
                  <c:v>775</c:v>
                </c:pt>
                <c:pt idx="33">
                  <c:v>776</c:v>
                </c:pt>
                <c:pt idx="34">
                  <c:v>777</c:v>
                </c:pt>
                <c:pt idx="35">
                  <c:v>778</c:v>
                </c:pt>
                <c:pt idx="36">
                  <c:v>779</c:v>
                </c:pt>
                <c:pt idx="37">
                  <c:v>780</c:v>
                </c:pt>
                <c:pt idx="38">
                  <c:v>781</c:v>
                </c:pt>
                <c:pt idx="39">
                  <c:v>782</c:v>
                </c:pt>
                <c:pt idx="40">
                  <c:v>783</c:v>
                </c:pt>
                <c:pt idx="41">
                  <c:v>784</c:v>
                </c:pt>
                <c:pt idx="42">
                  <c:v>785</c:v>
                </c:pt>
                <c:pt idx="43">
                  <c:v>786</c:v>
                </c:pt>
                <c:pt idx="44">
                  <c:v>787</c:v>
                </c:pt>
                <c:pt idx="45">
                  <c:v>788</c:v>
                </c:pt>
                <c:pt idx="46">
                  <c:v>789</c:v>
                </c:pt>
                <c:pt idx="47">
                  <c:v>790</c:v>
                </c:pt>
                <c:pt idx="48">
                  <c:v>791</c:v>
                </c:pt>
                <c:pt idx="49">
                  <c:v>792</c:v>
                </c:pt>
                <c:pt idx="50">
                  <c:v>793</c:v>
                </c:pt>
                <c:pt idx="51">
                  <c:v>794</c:v>
                </c:pt>
                <c:pt idx="52">
                  <c:v>795</c:v>
                </c:pt>
                <c:pt idx="53">
                  <c:v>796</c:v>
                </c:pt>
                <c:pt idx="54">
                  <c:v>797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801</c:v>
                </c:pt>
                <c:pt idx="59">
                  <c:v>802</c:v>
                </c:pt>
                <c:pt idx="60">
                  <c:v>803</c:v>
                </c:pt>
                <c:pt idx="61">
                  <c:v>804</c:v>
                </c:pt>
                <c:pt idx="62">
                  <c:v>805</c:v>
                </c:pt>
                <c:pt idx="63">
                  <c:v>806</c:v>
                </c:pt>
                <c:pt idx="64">
                  <c:v>807</c:v>
                </c:pt>
                <c:pt idx="65">
                  <c:v>808</c:v>
                </c:pt>
                <c:pt idx="66">
                  <c:v>809</c:v>
                </c:pt>
                <c:pt idx="67">
                  <c:v>810</c:v>
                </c:pt>
                <c:pt idx="68">
                  <c:v>811</c:v>
                </c:pt>
                <c:pt idx="69">
                  <c:v>812</c:v>
                </c:pt>
                <c:pt idx="70">
                  <c:v>813</c:v>
                </c:pt>
                <c:pt idx="71">
                  <c:v>814</c:v>
                </c:pt>
                <c:pt idx="72">
                  <c:v>815</c:v>
                </c:pt>
                <c:pt idx="73">
                  <c:v>816</c:v>
                </c:pt>
                <c:pt idx="74">
                  <c:v>817</c:v>
                </c:pt>
                <c:pt idx="75">
                  <c:v>818</c:v>
                </c:pt>
                <c:pt idx="76">
                  <c:v>819</c:v>
                </c:pt>
                <c:pt idx="77">
                  <c:v>820</c:v>
                </c:pt>
                <c:pt idx="78">
                  <c:v>821</c:v>
                </c:pt>
                <c:pt idx="79">
                  <c:v>822</c:v>
                </c:pt>
                <c:pt idx="80">
                  <c:v>823</c:v>
                </c:pt>
                <c:pt idx="81">
                  <c:v>824</c:v>
                </c:pt>
                <c:pt idx="82">
                  <c:v>825</c:v>
                </c:pt>
                <c:pt idx="83">
                  <c:v>826</c:v>
                </c:pt>
                <c:pt idx="84">
                  <c:v>827</c:v>
                </c:pt>
                <c:pt idx="85">
                  <c:v>828</c:v>
                </c:pt>
                <c:pt idx="86">
                  <c:v>829</c:v>
                </c:pt>
                <c:pt idx="87">
                  <c:v>830</c:v>
                </c:pt>
                <c:pt idx="88">
                  <c:v>831</c:v>
                </c:pt>
                <c:pt idx="89">
                  <c:v>832</c:v>
                </c:pt>
                <c:pt idx="90">
                  <c:v>833</c:v>
                </c:pt>
                <c:pt idx="91">
                  <c:v>834</c:v>
                </c:pt>
                <c:pt idx="92">
                  <c:v>835</c:v>
                </c:pt>
                <c:pt idx="93">
                  <c:v>836</c:v>
                </c:pt>
                <c:pt idx="94">
                  <c:v>837</c:v>
                </c:pt>
                <c:pt idx="95">
                  <c:v>838</c:v>
                </c:pt>
                <c:pt idx="96">
                  <c:v>839</c:v>
                </c:pt>
                <c:pt idx="97">
                  <c:v>840</c:v>
                </c:pt>
                <c:pt idx="98">
                  <c:v>841</c:v>
                </c:pt>
                <c:pt idx="99">
                  <c:v>842</c:v>
                </c:pt>
                <c:pt idx="100">
                  <c:v>843</c:v>
                </c:pt>
                <c:pt idx="101">
                  <c:v>844</c:v>
                </c:pt>
                <c:pt idx="102">
                  <c:v>845</c:v>
                </c:pt>
                <c:pt idx="103">
                  <c:v>846</c:v>
                </c:pt>
                <c:pt idx="104">
                  <c:v>847</c:v>
                </c:pt>
                <c:pt idx="105">
                  <c:v>848</c:v>
                </c:pt>
                <c:pt idx="106">
                  <c:v>849</c:v>
                </c:pt>
                <c:pt idx="107">
                  <c:v>850</c:v>
                </c:pt>
                <c:pt idx="108">
                  <c:v>851</c:v>
                </c:pt>
                <c:pt idx="109">
                  <c:v>852</c:v>
                </c:pt>
                <c:pt idx="110">
                  <c:v>853</c:v>
                </c:pt>
                <c:pt idx="111">
                  <c:v>854</c:v>
                </c:pt>
                <c:pt idx="112">
                  <c:v>855</c:v>
                </c:pt>
                <c:pt idx="113">
                  <c:v>856</c:v>
                </c:pt>
                <c:pt idx="114">
                  <c:v>857</c:v>
                </c:pt>
                <c:pt idx="115">
                  <c:v>858</c:v>
                </c:pt>
                <c:pt idx="116">
                  <c:v>859</c:v>
                </c:pt>
                <c:pt idx="117">
                  <c:v>860</c:v>
                </c:pt>
                <c:pt idx="118">
                  <c:v>861</c:v>
                </c:pt>
                <c:pt idx="119">
                  <c:v>862</c:v>
                </c:pt>
                <c:pt idx="120">
                  <c:v>863</c:v>
                </c:pt>
                <c:pt idx="121">
                  <c:v>864</c:v>
                </c:pt>
                <c:pt idx="122">
                  <c:v>865</c:v>
                </c:pt>
                <c:pt idx="123">
                  <c:v>866</c:v>
                </c:pt>
                <c:pt idx="124">
                  <c:v>867</c:v>
                </c:pt>
                <c:pt idx="125">
                  <c:v>868</c:v>
                </c:pt>
                <c:pt idx="126">
                  <c:v>869</c:v>
                </c:pt>
                <c:pt idx="127">
                  <c:v>870</c:v>
                </c:pt>
                <c:pt idx="128">
                  <c:v>871</c:v>
                </c:pt>
                <c:pt idx="129">
                  <c:v>872</c:v>
                </c:pt>
                <c:pt idx="130">
                  <c:v>873</c:v>
                </c:pt>
                <c:pt idx="131">
                  <c:v>874</c:v>
                </c:pt>
                <c:pt idx="132">
                  <c:v>875</c:v>
                </c:pt>
                <c:pt idx="133">
                  <c:v>876</c:v>
                </c:pt>
                <c:pt idx="134">
                  <c:v>877</c:v>
                </c:pt>
                <c:pt idx="135">
                  <c:v>878</c:v>
                </c:pt>
                <c:pt idx="136">
                  <c:v>879</c:v>
                </c:pt>
                <c:pt idx="137">
                  <c:v>880</c:v>
                </c:pt>
                <c:pt idx="138">
                  <c:v>881</c:v>
                </c:pt>
                <c:pt idx="139">
                  <c:v>882</c:v>
                </c:pt>
                <c:pt idx="140">
                  <c:v>883</c:v>
                </c:pt>
                <c:pt idx="141">
                  <c:v>884</c:v>
                </c:pt>
                <c:pt idx="142">
                  <c:v>885</c:v>
                </c:pt>
                <c:pt idx="143">
                  <c:v>886</c:v>
                </c:pt>
                <c:pt idx="144">
                  <c:v>887</c:v>
                </c:pt>
                <c:pt idx="145">
                  <c:v>888</c:v>
                </c:pt>
                <c:pt idx="146">
                  <c:v>889</c:v>
                </c:pt>
                <c:pt idx="147">
                  <c:v>890</c:v>
                </c:pt>
                <c:pt idx="148">
                  <c:v>891</c:v>
                </c:pt>
                <c:pt idx="149">
                  <c:v>892</c:v>
                </c:pt>
                <c:pt idx="150">
                  <c:v>893</c:v>
                </c:pt>
                <c:pt idx="151">
                  <c:v>894</c:v>
                </c:pt>
                <c:pt idx="152">
                  <c:v>895</c:v>
                </c:pt>
                <c:pt idx="153">
                  <c:v>896</c:v>
                </c:pt>
                <c:pt idx="154">
                  <c:v>897</c:v>
                </c:pt>
                <c:pt idx="155">
                  <c:v>898</c:v>
                </c:pt>
                <c:pt idx="156">
                  <c:v>899</c:v>
                </c:pt>
                <c:pt idx="157">
                  <c:v>900</c:v>
                </c:pt>
                <c:pt idx="158">
                  <c:v>901</c:v>
                </c:pt>
                <c:pt idx="159">
                  <c:v>902</c:v>
                </c:pt>
                <c:pt idx="160">
                  <c:v>903</c:v>
                </c:pt>
                <c:pt idx="161">
                  <c:v>904</c:v>
                </c:pt>
                <c:pt idx="162">
                  <c:v>905</c:v>
                </c:pt>
                <c:pt idx="163">
                  <c:v>906</c:v>
                </c:pt>
                <c:pt idx="164">
                  <c:v>907</c:v>
                </c:pt>
                <c:pt idx="165">
                  <c:v>908</c:v>
                </c:pt>
                <c:pt idx="166">
                  <c:v>909</c:v>
                </c:pt>
                <c:pt idx="167">
                  <c:v>910</c:v>
                </c:pt>
                <c:pt idx="168">
                  <c:v>911</c:v>
                </c:pt>
                <c:pt idx="169">
                  <c:v>912</c:v>
                </c:pt>
                <c:pt idx="170">
                  <c:v>913</c:v>
                </c:pt>
                <c:pt idx="171">
                  <c:v>914</c:v>
                </c:pt>
                <c:pt idx="172">
                  <c:v>915</c:v>
                </c:pt>
                <c:pt idx="173">
                  <c:v>916</c:v>
                </c:pt>
                <c:pt idx="174">
                  <c:v>917</c:v>
                </c:pt>
                <c:pt idx="175">
                  <c:v>918</c:v>
                </c:pt>
                <c:pt idx="176">
                  <c:v>919</c:v>
                </c:pt>
                <c:pt idx="177">
                  <c:v>920</c:v>
                </c:pt>
                <c:pt idx="178">
                  <c:v>921</c:v>
                </c:pt>
                <c:pt idx="179">
                  <c:v>922</c:v>
                </c:pt>
                <c:pt idx="180">
                  <c:v>923</c:v>
                </c:pt>
                <c:pt idx="181">
                  <c:v>924</c:v>
                </c:pt>
                <c:pt idx="182">
                  <c:v>925</c:v>
                </c:pt>
                <c:pt idx="183">
                  <c:v>926</c:v>
                </c:pt>
                <c:pt idx="184">
                  <c:v>927</c:v>
                </c:pt>
                <c:pt idx="185">
                  <c:v>928</c:v>
                </c:pt>
                <c:pt idx="186">
                  <c:v>929</c:v>
                </c:pt>
              </c:numCache>
            </c:numRef>
          </c:xVal>
          <c:yVal>
            <c:numRef>
              <c:f>Graph!$B$653:$B$837</c:f>
              <c:numCache>
                <c:formatCode>General</c:formatCode>
                <c:ptCount val="18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8B-469C-8205-6FACA348EA8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Graph!$A$652:$A$838</c:f>
              <c:numCache>
                <c:formatCode>General</c:formatCode>
                <c:ptCount val="187"/>
                <c:pt idx="0">
                  <c:v>743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747</c:v>
                </c:pt>
                <c:pt idx="5">
                  <c:v>748</c:v>
                </c:pt>
                <c:pt idx="6">
                  <c:v>749</c:v>
                </c:pt>
                <c:pt idx="7">
                  <c:v>750</c:v>
                </c:pt>
                <c:pt idx="8">
                  <c:v>751</c:v>
                </c:pt>
                <c:pt idx="9">
                  <c:v>752</c:v>
                </c:pt>
                <c:pt idx="10">
                  <c:v>753</c:v>
                </c:pt>
                <c:pt idx="11">
                  <c:v>754</c:v>
                </c:pt>
                <c:pt idx="12">
                  <c:v>755</c:v>
                </c:pt>
                <c:pt idx="13">
                  <c:v>756</c:v>
                </c:pt>
                <c:pt idx="14">
                  <c:v>757</c:v>
                </c:pt>
                <c:pt idx="15">
                  <c:v>758</c:v>
                </c:pt>
                <c:pt idx="16">
                  <c:v>759</c:v>
                </c:pt>
                <c:pt idx="17">
                  <c:v>760</c:v>
                </c:pt>
                <c:pt idx="18">
                  <c:v>761</c:v>
                </c:pt>
                <c:pt idx="19">
                  <c:v>762</c:v>
                </c:pt>
                <c:pt idx="20">
                  <c:v>763</c:v>
                </c:pt>
                <c:pt idx="21">
                  <c:v>764</c:v>
                </c:pt>
                <c:pt idx="22">
                  <c:v>765</c:v>
                </c:pt>
                <c:pt idx="23">
                  <c:v>766</c:v>
                </c:pt>
                <c:pt idx="24">
                  <c:v>767</c:v>
                </c:pt>
                <c:pt idx="25">
                  <c:v>768</c:v>
                </c:pt>
                <c:pt idx="26">
                  <c:v>769</c:v>
                </c:pt>
                <c:pt idx="27">
                  <c:v>770</c:v>
                </c:pt>
                <c:pt idx="28">
                  <c:v>771</c:v>
                </c:pt>
                <c:pt idx="29">
                  <c:v>772</c:v>
                </c:pt>
                <c:pt idx="30">
                  <c:v>773</c:v>
                </c:pt>
                <c:pt idx="31">
                  <c:v>774</c:v>
                </c:pt>
                <c:pt idx="32">
                  <c:v>775</c:v>
                </c:pt>
                <c:pt idx="33">
                  <c:v>776</c:v>
                </c:pt>
                <c:pt idx="34">
                  <c:v>777</c:v>
                </c:pt>
                <c:pt idx="35">
                  <c:v>778</c:v>
                </c:pt>
                <c:pt idx="36">
                  <c:v>779</c:v>
                </c:pt>
                <c:pt idx="37">
                  <c:v>780</c:v>
                </c:pt>
                <c:pt idx="38">
                  <c:v>781</c:v>
                </c:pt>
                <c:pt idx="39">
                  <c:v>782</c:v>
                </c:pt>
                <c:pt idx="40">
                  <c:v>783</c:v>
                </c:pt>
                <c:pt idx="41">
                  <c:v>784</c:v>
                </c:pt>
                <c:pt idx="42">
                  <c:v>785</c:v>
                </c:pt>
                <c:pt idx="43">
                  <c:v>786</c:v>
                </c:pt>
                <c:pt idx="44">
                  <c:v>787</c:v>
                </c:pt>
                <c:pt idx="45">
                  <c:v>788</c:v>
                </c:pt>
                <c:pt idx="46">
                  <c:v>789</c:v>
                </c:pt>
                <c:pt idx="47">
                  <c:v>790</c:v>
                </c:pt>
                <c:pt idx="48">
                  <c:v>791</c:v>
                </c:pt>
                <c:pt idx="49">
                  <c:v>792</c:v>
                </c:pt>
                <c:pt idx="50">
                  <c:v>793</c:v>
                </c:pt>
                <c:pt idx="51">
                  <c:v>794</c:v>
                </c:pt>
                <c:pt idx="52">
                  <c:v>795</c:v>
                </c:pt>
                <c:pt idx="53">
                  <c:v>796</c:v>
                </c:pt>
                <c:pt idx="54">
                  <c:v>797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801</c:v>
                </c:pt>
                <c:pt idx="59">
                  <c:v>802</c:v>
                </c:pt>
                <c:pt idx="60">
                  <c:v>803</c:v>
                </c:pt>
                <c:pt idx="61">
                  <c:v>804</c:v>
                </c:pt>
                <c:pt idx="62">
                  <c:v>805</c:v>
                </c:pt>
                <c:pt idx="63">
                  <c:v>806</c:v>
                </c:pt>
                <c:pt idx="64">
                  <c:v>807</c:v>
                </c:pt>
                <c:pt idx="65">
                  <c:v>808</c:v>
                </c:pt>
                <c:pt idx="66">
                  <c:v>809</c:v>
                </c:pt>
                <c:pt idx="67">
                  <c:v>810</c:v>
                </c:pt>
                <c:pt idx="68">
                  <c:v>811</c:v>
                </c:pt>
                <c:pt idx="69">
                  <c:v>812</c:v>
                </c:pt>
                <c:pt idx="70">
                  <c:v>813</c:v>
                </c:pt>
                <c:pt idx="71">
                  <c:v>814</c:v>
                </c:pt>
                <c:pt idx="72">
                  <c:v>815</c:v>
                </c:pt>
                <c:pt idx="73">
                  <c:v>816</c:v>
                </c:pt>
                <c:pt idx="74">
                  <c:v>817</c:v>
                </c:pt>
                <c:pt idx="75">
                  <c:v>818</c:v>
                </c:pt>
                <c:pt idx="76">
                  <c:v>819</c:v>
                </c:pt>
                <c:pt idx="77">
                  <c:v>820</c:v>
                </c:pt>
                <c:pt idx="78">
                  <c:v>821</c:v>
                </c:pt>
                <c:pt idx="79">
                  <c:v>822</c:v>
                </c:pt>
                <c:pt idx="80">
                  <c:v>823</c:v>
                </c:pt>
                <c:pt idx="81">
                  <c:v>824</c:v>
                </c:pt>
                <c:pt idx="82">
                  <c:v>825</c:v>
                </c:pt>
                <c:pt idx="83">
                  <c:v>826</c:v>
                </c:pt>
                <c:pt idx="84">
                  <c:v>827</c:v>
                </c:pt>
                <c:pt idx="85">
                  <c:v>828</c:v>
                </c:pt>
                <c:pt idx="86">
                  <c:v>829</c:v>
                </c:pt>
                <c:pt idx="87">
                  <c:v>830</c:v>
                </c:pt>
                <c:pt idx="88">
                  <c:v>831</c:v>
                </c:pt>
                <c:pt idx="89">
                  <c:v>832</c:v>
                </c:pt>
                <c:pt idx="90">
                  <c:v>833</c:v>
                </c:pt>
                <c:pt idx="91">
                  <c:v>834</c:v>
                </c:pt>
                <c:pt idx="92">
                  <c:v>835</c:v>
                </c:pt>
                <c:pt idx="93">
                  <c:v>836</c:v>
                </c:pt>
                <c:pt idx="94">
                  <c:v>837</c:v>
                </c:pt>
                <c:pt idx="95">
                  <c:v>838</c:v>
                </c:pt>
                <c:pt idx="96">
                  <c:v>839</c:v>
                </c:pt>
                <c:pt idx="97">
                  <c:v>840</c:v>
                </c:pt>
                <c:pt idx="98">
                  <c:v>841</c:v>
                </c:pt>
                <c:pt idx="99">
                  <c:v>842</c:v>
                </c:pt>
                <c:pt idx="100">
                  <c:v>843</c:v>
                </c:pt>
                <c:pt idx="101">
                  <c:v>844</c:v>
                </c:pt>
                <c:pt idx="102">
                  <c:v>845</c:v>
                </c:pt>
                <c:pt idx="103">
                  <c:v>846</c:v>
                </c:pt>
                <c:pt idx="104">
                  <c:v>847</c:v>
                </c:pt>
                <c:pt idx="105">
                  <c:v>848</c:v>
                </c:pt>
                <c:pt idx="106">
                  <c:v>849</c:v>
                </c:pt>
                <c:pt idx="107">
                  <c:v>850</c:v>
                </c:pt>
                <c:pt idx="108">
                  <c:v>851</c:v>
                </c:pt>
                <c:pt idx="109">
                  <c:v>852</c:v>
                </c:pt>
                <c:pt idx="110">
                  <c:v>853</c:v>
                </c:pt>
                <c:pt idx="111">
                  <c:v>854</c:v>
                </c:pt>
                <c:pt idx="112">
                  <c:v>855</c:v>
                </c:pt>
                <c:pt idx="113">
                  <c:v>856</c:v>
                </c:pt>
                <c:pt idx="114">
                  <c:v>857</c:v>
                </c:pt>
                <c:pt idx="115">
                  <c:v>858</c:v>
                </c:pt>
                <c:pt idx="116">
                  <c:v>859</c:v>
                </c:pt>
                <c:pt idx="117">
                  <c:v>860</c:v>
                </c:pt>
                <c:pt idx="118">
                  <c:v>861</c:v>
                </c:pt>
                <c:pt idx="119">
                  <c:v>862</c:v>
                </c:pt>
                <c:pt idx="120">
                  <c:v>863</c:v>
                </c:pt>
                <c:pt idx="121">
                  <c:v>864</c:v>
                </c:pt>
                <c:pt idx="122">
                  <c:v>865</c:v>
                </c:pt>
                <c:pt idx="123">
                  <c:v>866</c:v>
                </c:pt>
                <c:pt idx="124">
                  <c:v>867</c:v>
                </c:pt>
                <c:pt idx="125">
                  <c:v>868</c:v>
                </c:pt>
                <c:pt idx="126">
                  <c:v>869</c:v>
                </c:pt>
                <c:pt idx="127">
                  <c:v>870</c:v>
                </c:pt>
                <c:pt idx="128">
                  <c:v>871</c:v>
                </c:pt>
                <c:pt idx="129">
                  <c:v>872</c:v>
                </c:pt>
                <c:pt idx="130">
                  <c:v>873</c:v>
                </c:pt>
                <c:pt idx="131">
                  <c:v>874</c:v>
                </c:pt>
                <c:pt idx="132">
                  <c:v>875</c:v>
                </c:pt>
                <c:pt idx="133">
                  <c:v>876</c:v>
                </c:pt>
                <c:pt idx="134">
                  <c:v>877</c:v>
                </c:pt>
                <c:pt idx="135">
                  <c:v>878</c:v>
                </c:pt>
                <c:pt idx="136">
                  <c:v>879</c:v>
                </c:pt>
                <c:pt idx="137">
                  <c:v>880</c:v>
                </c:pt>
                <c:pt idx="138">
                  <c:v>881</c:v>
                </c:pt>
                <c:pt idx="139">
                  <c:v>882</c:v>
                </c:pt>
                <c:pt idx="140">
                  <c:v>883</c:v>
                </c:pt>
                <c:pt idx="141">
                  <c:v>884</c:v>
                </c:pt>
                <c:pt idx="142">
                  <c:v>885</c:v>
                </c:pt>
                <c:pt idx="143">
                  <c:v>886</c:v>
                </c:pt>
                <c:pt idx="144">
                  <c:v>887</c:v>
                </c:pt>
                <c:pt idx="145">
                  <c:v>888</c:v>
                </c:pt>
                <c:pt idx="146">
                  <c:v>889</c:v>
                </c:pt>
                <c:pt idx="147">
                  <c:v>890</c:v>
                </c:pt>
                <c:pt idx="148">
                  <c:v>891</c:v>
                </c:pt>
                <c:pt idx="149">
                  <c:v>892</c:v>
                </c:pt>
                <c:pt idx="150">
                  <c:v>893</c:v>
                </c:pt>
                <c:pt idx="151">
                  <c:v>894</c:v>
                </c:pt>
                <c:pt idx="152">
                  <c:v>895</c:v>
                </c:pt>
                <c:pt idx="153">
                  <c:v>896</c:v>
                </c:pt>
                <c:pt idx="154">
                  <c:v>897</c:v>
                </c:pt>
                <c:pt idx="155">
                  <c:v>898</c:v>
                </c:pt>
                <c:pt idx="156">
                  <c:v>899</c:v>
                </c:pt>
                <c:pt idx="157">
                  <c:v>900</c:v>
                </c:pt>
                <c:pt idx="158">
                  <c:v>901</c:v>
                </c:pt>
                <c:pt idx="159">
                  <c:v>902</c:v>
                </c:pt>
                <c:pt idx="160">
                  <c:v>903</c:v>
                </c:pt>
                <c:pt idx="161">
                  <c:v>904</c:v>
                </c:pt>
                <c:pt idx="162">
                  <c:v>905</c:v>
                </c:pt>
                <c:pt idx="163">
                  <c:v>906</c:v>
                </c:pt>
                <c:pt idx="164">
                  <c:v>907</c:v>
                </c:pt>
                <c:pt idx="165">
                  <c:v>908</c:v>
                </c:pt>
                <c:pt idx="166">
                  <c:v>909</c:v>
                </c:pt>
                <c:pt idx="167">
                  <c:v>910</c:v>
                </c:pt>
                <c:pt idx="168">
                  <c:v>911</c:v>
                </c:pt>
                <c:pt idx="169">
                  <c:v>912</c:v>
                </c:pt>
                <c:pt idx="170">
                  <c:v>913</c:v>
                </c:pt>
                <c:pt idx="171">
                  <c:v>914</c:v>
                </c:pt>
                <c:pt idx="172">
                  <c:v>915</c:v>
                </c:pt>
                <c:pt idx="173">
                  <c:v>916</c:v>
                </c:pt>
                <c:pt idx="174">
                  <c:v>917</c:v>
                </c:pt>
                <c:pt idx="175">
                  <c:v>918</c:v>
                </c:pt>
                <c:pt idx="176">
                  <c:v>919</c:v>
                </c:pt>
                <c:pt idx="177">
                  <c:v>920</c:v>
                </c:pt>
                <c:pt idx="178">
                  <c:v>921</c:v>
                </c:pt>
                <c:pt idx="179">
                  <c:v>922</c:v>
                </c:pt>
                <c:pt idx="180">
                  <c:v>923</c:v>
                </c:pt>
                <c:pt idx="181">
                  <c:v>924</c:v>
                </c:pt>
                <c:pt idx="182">
                  <c:v>925</c:v>
                </c:pt>
                <c:pt idx="183">
                  <c:v>926</c:v>
                </c:pt>
                <c:pt idx="184">
                  <c:v>927</c:v>
                </c:pt>
                <c:pt idx="185">
                  <c:v>928</c:v>
                </c:pt>
                <c:pt idx="186">
                  <c:v>929</c:v>
                </c:pt>
              </c:numCache>
            </c:numRef>
          </c:xVal>
          <c:yVal>
            <c:numRef>
              <c:f>Graph!$C$653:$C$837</c:f>
              <c:numCache>
                <c:formatCode>General</c:formatCode>
                <c:ptCount val="1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8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8B-469C-8205-6FACA348EA8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Graph!$A$652:$A$838</c:f>
              <c:numCache>
                <c:formatCode>General</c:formatCode>
                <c:ptCount val="187"/>
                <c:pt idx="0">
                  <c:v>743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747</c:v>
                </c:pt>
                <c:pt idx="5">
                  <c:v>748</c:v>
                </c:pt>
                <c:pt idx="6">
                  <c:v>749</c:v>
                </c:pt>
                <c:pt idx="7">
                  <c:v>750</c:v>
                </c:pt>
                <c:pt idx="8">
                  <c:v>751</c:v>
                </c:pt>
                <c:pt idx="9">
                  <c:v>752</c:v>
                </c:pt>
                <c:pt idx="10">
                  <c:v>753</c:v>
                </c:pt>
                <c:pt idx="11">
                  <c:v>754</c:v>
                </c:pt>
                <c:pt idx="12">
                  <c:v>755</c:v>
                </c:pt>
                <c:pt idx="13">
                  <c:v>756</c:v>
                </c:pt>
                <c:pt idx="14">
                  <c:v>757</c:v>
                </c:pt>
                <c:pt idx="15">
                  <c:v>758</c:v>
                </c:pt>
                <c:pt idx="16">
                  <c:v>759</c:v>
                </c:pt>
                <c:pt idx="17">
                  <c:v>760</c:v>
                </c:pt>
                <c:pt idx="18">
                  <c:v>761</c:v>
                </c:pt>
                <c:pt idx="19">
                  <c:v>762</c:v>
                </c:pt>
                <c:pt idx="20">
                  <c:v>763</c:v>
                </c:pt>
                <c:pt idx="21">
                  <c:v>764</c:v>
                </c:pt>
                <c:pt idx="22">
                  <c:v>765</c:v>
                </c:pt>
                <c:pt idx="23">
                  <c:v>766</c:v>
                </c:pt>
                <c:pt idx="24">
                  <c:v>767</c:v>
                </c:pt>
                <c:pt idx="25">
                  <c:v>768</c:v>
                </c:pt>
                <c:pt idx="26">
                  <c:v>769</c:v>
                </c:pt>
                <c:pt idx="27">
                  <c:v>770</c:v>
                </c:pt>
                <c:pt idx="28">
                  <c:v>771</c:v>
                </c:pt>
                <c:pt idx="29">
                  <c:v>772</c:v>
                </c:pt>
                <c:pt idx="30">
                  <c:v>773</c:v>
                </c:pt>
                <c:pt idx="31">
                  <c:v>774</c:v>
                </c:pt>
                <c:pt idx="32">
                  <c:v>775</c:v>
                </c:pt>
                <c:pt idx="33">
                  <c:v>776</c:v>
                </c:pt>
                <c:pt idx="34">
                  <c:v>777</c:v>
                </c:pt>
                <c:pt idx="35">
                  <c:v>778</c:v>
                </c:pt>
                <c:pt idx="36">
                  <c:v>779</c:v>
                </c:pt>
                <c:pt idx="37">
                  <c:v>780</c:v>
                </c:pt>
                <c:pt idx="38">
                  <c:v>781</c:v>
                </c:pt>
                <c:pt idx="39">
                  <c:v>782</c:v>
                </c:pt>
                <c:pt idx="40">
                  <c:v>783</c:v>
                </c:pt>
                <c:pt idx="41">
                  <c:v>784</c:v>
                </c:pt>
                <c:pt idx="42">
                  <c:v>785</c:v>
                </c:pt>
                <c:pt idx="43">
                  <c:v>786</c:v>
                </c:pt>
                <c:pt idx="44">
                  <c:v>787</c:v>
                </c:pt>
                <c:pt idx="45">
                  <c:v>788</c:v>
                </c:pt>
                <c:pt idx="46">
                  <c:v>789</c:v>
                </c:pt>
                <c:pt idx="47">
                  <c:v>790</c:v>
                </c:pt>
                <c:pt idx="48">
                  <c:v>791</c:v>
                </c:pt>
                <c:pt idx="49">
                  <c:v>792</c:v>
                </c:pt>
                <c:pt idx="50">
                  <c:v>793</c:v>
                </c:pt>
                <c:pt idx="51">
                  <c:v>794</c:v>
                </c:pt>
                <c:pt idx="52">
                  <c:v>795</c:v>
                </c:pt>
                <c:pt idx="53">
                  <c:v>796</c:v>
                </c:pt>
                <c:pt idx="54">
                  <c:v>797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801</c:v>
                </c:pt>
                <c:pt idx="59">
                  <c:v>802</c:v>
                </c:pt>
                <c:pt idx="60">
                  <c:v>803</c:v>
                </c:pt>
                <c:pt idx="61">
                  <c:v>804</c:v>
                </c:pt>
                <c:pt idx="62">
                  <c:v>805</c:v>
                </c:pt>
                <c:pt idx="63">
                  <c:v>806</c:v>
                </c:pt>
                <c:pt idx="64">
                  <c:v>807</c:v>
                </c:pt>
                <c:pt idx="65">
                  <c:v>808</c:v>
                </c:pt>
                <c:pt idx="66">
                  <c:v>809</c:v>
                </c:pt>
                <c:pt idx="67">
                  <c:v>810</c:v>
                </c:pt>
                <c:pt idx="68">
                  <c:v>811</c:v>
                </c:pt>
                <c:pt idx="69">
                  <c:v>812</c:v>
                </c:pt>
                <c:pt idx="70">
                  <c:v>813</c:v>
                </c:pt>
                <c:pt idx="71">
                  <c:v>814</c:v>
                </c:pt>
                <c:pt idx="72">
                  <c:v>815</c:v>
                </c:pt>
                <c:pt idx="73">
                  <c:v>816</c:v>
                </c:pt>
                <c:pt idx="74">
                  <c:v>817</c:v>
                </c:pt>
                <c:pt idx="75">
                  <c:v>818</c:v>
                </c:pt>
                <c:pt idx="76">
                  <c:v>819</c:v>
                </c:pt>
                <c:pt idx="77">
                  <c:v>820</c:v>
                </c:pt>
                <c:pt idx="78">
                  <c:v>821</c:v>
                </c:pt>
                <c:pt idx="79">
                  <c:v>822</c:v>
                </c:pt>
                <c:pt idx="80">
                  <c:v>823</c:v>
                </c:pt>
                <c:pt idx="81">
                  <c:v>824</c:v>
                </c:pt>
                <c:pt idx="82">
                  <c:v>825</c:v>
                </c:pt>
                <c:pt idx="83">
                  <c:v>826</c:v>
                </c:pt>
                <c:pt idx="84">
                  <c:v>827</c:v>
                </c:pt>
                <c:pt idx="85">
                  <c:v>828</c:v>
                </c:pt>
                <c:pt idx="86">
                  <c:v>829</c:v>
                </c:pt>
                <c:pt idx="87">
                  <c:v>830</c:v>
                </c:pt>
                <c:pt idx="88">
                  <c:v>831</c:v>
                </c:pt>
                <c:pt idx="89">
                  <c:v>832</c:v>
                </c:pt>
                <c:pt idx="90">
                  <c:v>833</c:v>
                </c:pt>
                <c:pt idx="91">
                  <c:v>834</c:v>
                </c:pt>
                <c:pt idx="92">
                  <c:v>835</c:v>
                </c:pt>
                <c:pt idx="93">
                  <c:v>836</c:v>
                </c:pt>
                <c:pt idx="94">
                  <c:v>837</c:v>
                </c:pt>
                <c:pt idx="95">
                  <c:v>838</c:v>
                </c:pt>
                <c:pt idx="96">
                  <c:v>839</c:v>
                </c:pt>
                <c:pt idx="97">
                  <c:v>840</c:v>
                </c:pt>
                <c:pt idx="98">
                  <c:v>841</c:v>
                </c:pt>
                <c:pt idx="99">
                  <c:v>842</c:v>
                </c:pt>
                <c:pt idx="100">
                  <c:v>843</c:v>
                </c:pt>
                <c:pt idx="101">
                  <c:v>844</c:v>
                </c:pt>
                <c:pt idx="102">
                  <c:v>845</c:v>
                </c:pt>
                <c:pt idx="103">
                  <c:v>846</c:v>
                </c:pt>
                <c:pt idx="104">
                  <c:v>847</c:v>
                </c:pt>
                <c:pt idx="105">
                  <c:v>848</c:v>
                </c:pt>
                <c:pt idx="106">
                  <c:v>849</c:v>
                </c:pt>
                <c:pt idx="107">
                  <c:v>850</c:v>
                </c:pt>
                <c:pt idx="108">
                  <c:v>851</c:v>
                </c:pt>
                <c:pt idx="109">
                  <c:v>852</c:v>
                </c:pt>
                <c:pt idx="110">
                  <c:v>853</c:v>
                </c:pt>
                <c:pt idx="111">
                  <c:v>854</c:v>
                </c:pt>
                <c:pt idx="112">
                  <c:v>855</c:v>
                </c:pt>
                <c:pt idx="113">
                  <c:v>856</c:v>
                </c:pt>
                <c:pt idx="114">
                  <c:v>857</c:v>
                </c:pt>
                <c:pt idx="115">
                  <c:v>858</c:v>
                </c:pt>
                <c:pt idx="116">
                  <c:v>859</c:v>
                </c:pt>
                <c:pt idx="117">
                  <c:v>860</c:v>
                </c:pt>
                <c:pt idx="118">
                  <c:v>861</c:v>
                </c:pt>
                <c:pt idx="119">
                  <c:v>862</c:v>
                </c:pt>
                <c:pt idx="120">
                  <c:v>863</c:v>
                </c:pt>
                <c:pt idx="121">
                  <c:v>864</c:v>
                </c:pt>
                <c:pt idx="122">
                  <c:v>865</c:v>
                </c:pt>
                <c:pt idx="123">
                  <c:v>866</c:v>
                </c:pt>
                <c:pt idx="124">
                  <c:v>867</c:v>
                </c:pt>
                <c:pt idx="125">
                  <c:v>868</c:v>
                </c:pt>
                <c:pt idx="126">
                  <c:v>869</c:v>
                </c:pt>
                <c:pt idx="127">
                  <c:v>870</c:v>
                </c:pt>
                <c:pt idx="128">
                  <c:v>871</c:v>
                </c:pt>
                <c:pt idx="129">
                  <c:v>872</c:v>
                </c:pt>
                <c:pt idx="130">
                  <c:v>873</c:v>
                </c:pt>
                <c:pt idx="131">
                  <c:v>874</c:v>
                </c:pt>
                <c:pt idx="132">
                  <c:v>875</c:v>
                </c:pt>
                <c:pt idx="133">
                  <c:v>876</c:v>
                </c:pt>
                <c:pt idx="134">
                  <c:v>877</c:v>
                </c:pt>
                <c:pt idx="135">
                  <c:v>878</c:v>
                </c:pt>
                <c:pt idx="136">
                  <c:v>879</c:v>
                </c:pt>
                <c:pt idx="137">
                  <c:v>880</c:v>
                </c:pt>
                <c:pt idx="138">
                  <c:v>881</c:v>
                </c:pt>
                <c:pt idx="139">
                  <c:v>882</c:v>
                </c:pt>
                <c:pt idx="140">
                  <c:v>883</c:v>
                </c:pt>
                <c:pt idx="141">
                  <c:v>884</c:v>
                </c:pt>
                <c:pt idx="142">
                  <c:v>885</c:v>
                </c:pt>
                <c:pt idx="143">
                  <c:v>886</c:v>
                </c:pt>
                <c:pt idx="144">
                  <c:v>887</c:v>
                </c:pt>
                <c:pt idx="145">
                  <c:v>888</c:v>
                </c:pt>
                <c:pt idx="146">
                  <c:v>889</c:v>
                </c:pt>
                <c:pt idx="147">
                  <c:v>890</c:v>
                </c:pt>
                <c:pt idx="148">
                  <c:v>891</c:v>
                </c:pt>
                <c:pt idx="149">
                  <c:v>892</c:v>
                </c:pt>
                <c:pt idx="150">
                  <c:v>893</c:v>
                </c:pt>
                <c:pt idx="151">
                  <c:v>894</c:v>
                </c:pt>
                <c:pt idx="152">
                  <c:v>895</c:v>
                </c:pt>
                <c:pt idx="153">
                  <c:v>896</c:v>
                </c:pt>
                <c:pt idx="154">
                  <c:v>897</c:v>
                </c:pt>
                <c:pt idx="155">
                  <c:v>898</c:v>
                </c:pt>
                <c:pt idx="156">
                  <c:v>899</c:v>
                </c:pt>
                <c:pt idx="157">
                  <c:v>900</c:v>
                </c:pt>
                <c:pt idx="158">
                  <c:v>901</c:v>
                </c:pt>
                <c:pt idx="159">
                  <c:v>902</c:v>
                </c:pt>
                <c:pt idx="160">
                  <c:v>903</c:v>
                </c:pt>
                <c:pt idx="161">
                  <c:v>904</c:v>
                </c:pt>
                <c:pt idx="162">
                  <c:v>905</c:v>
                </c:pt>
                <c:pt idx="163">
                  <c:v>906</c:v>
                </c:pt>
                <c:pt idx="164">
                  <c:v>907</c:v>
                </c:pt>
                <c:pt idx="165">
                  <c:v>908</c:v>
                </c:pt>
                <c:pt idx="166">
                  <c:v>909</c:v>
                </c:pt>
                <c:pt idx="167">
                  <c:v>910</c:v>
                </c:pt>
                <c:pt idx="168">
                  <c:v>911</c:v>
                </c:pt>
                <c:pt idx="169">
                  <c:v>912</c:v>
                </c:pt>
                <c:pt idx="170">
                  <c:v>913</c:v>
                </c:pt>
                <c:pt idx="171">
                  <c:v>914</c:v>
                </c:pt>
                <c:pt idx="172">
                  <c:v>915</c:v>
                </c:pt>
                <c:pt idx="173">
                  <c:v>916</c:v>
                </c:pt>
                <c:pt idx="174">
                  <c:v>917</c:v>
                </c:pt>
                <c:pt idx="175">
                  <c:v>918</c:v>
                </c:pt>
                <c:pt idx="176">
                  <c:v>919</c:v>
                </c:pt>
                <c:pt idx="177">
                  <c:v>920</c:v>
                </c:pt>
                <c:pt idx="178">
                  <c:v>921</c:v>
                </c:pt>
                <c:pt idx="179">
                  <c:v>922</c:v>
                </c:pt>
                <c:pt idx="180">
                  <c:v>923</c:v>
                </c:pt>
                <c:pt idx="181">
                  <c:v>924</c:v>
                </c:pt>
                <c:pt idx="182">
                  <c:v>925</c:v>
                </c:pt>
                <c:pt idx="183">
                  <c:v>926</c:v>
                </c:pt>
                <c:pt idx="184">
                  <c:v>927</c:v>
                </c:pt>
                <c:pt idx="185">
                  <c:v>928</c:v>
                </c:pt>
                <c:pt idx="186">
                  <c:v>929</c:v>
                </c:pt>
              </c:numCache>
            </c:numRef>
          </c:xVal>
          <c:yVal>
            <c:numRef>
              <c:f>Graph!$E$653:$E$837</c:f>
              <c:numCache>
                <c:formatCode>General</c:formatCode>
                <c:ptCount val="185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8B-469C-8205-6FACA348EA8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Graph!$A$652:$A$838</c:f>
              <c:numCache>
                <c:formatCode>General</c:formatCode>
                <c:ptCount val="187"/>
                <c:pt idx="0">
                  <c:v>743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747</c:v>
                </c:pt>
                <c:pt idx="5">
                  <c:v>748</c:v>
                </c:pt>
                <c:pt idx="6">
                  <c:v>749</c:v>
                </c:pt>
                <c:pt idx="7">
                  <c:v>750</c:v>
                </c:pt>
                <c:pt idx="8">
                  <c:v>751</c:v>
                </c:pt>
                <c:pt idx="9">
                  <c:v>752</c:v>
                </c:pt>
                <c:pt idx="10">
                  <c:v>753</c:v>
                </c:pt>
                <c:pt idx="11">
                  <c:v>754</c:v>
                </c:pt>
                <c:pt idx="12">
                  <c:v>755</c:v>
                </c:pt>
                <c:pt idx="13">
                  <c:v>756</c:v>
                </c:pt>
                <c:pt idx="14">
                  <c:v>757</c:v>
                </c:pt>
                <c:pt idx="15">
                  <c:v>758</c:v>
                </c:pt>
                <c:pt idx="16">
                  <c:v>759</c:v>
                </c:pt>
                <c:pt idx="17">
                  <c:v>760</c:v>
                </c:pt>
                <c:pt idx="18">
                  <c:v>761</c:v>
                </c:pt>
                <c:pt idx="19">
                  <c:v>762</c:v>
                </c:pt>
                <c:pt idx="20">
                  <c:v>763</c:v>
                </c:pt>
                <c:pt idx="21">
                  <c:v>764</c:v>
                </c:pt>
                <c:pt idx="22">
                  <c:v>765</c:v>
                </c:pt>
                <c:pt idx="23">
                  <c:v>766</c:v>
                </c:pt>
                <c:pt idx="24">
                  <c:v>767</c:v>
                </c:pt>
                <c:pt idx="25">
                  <c:v>768</c:v>
                </c:pt>
                <c:pt idx="26">
                  <c:v>769</c:v>
                </c:pt>
                <c:pt idx="27">
                  <c:v>770</c:v>
                </c:pt>
                <c:pt idx="28">
                  <c:v>771</c:v>
                </c:pt>
                <c:pt idx="29">
                  <c:v>772</c:v>
                </c:pt>
                <c:pt idx="30">
                  <c:v>773</c:v>
                </c:pt>
                <c:pt idx="31">
                  <c:v>774</c:v>
                </c:pt>
                <c:pt idx="32">
                  <c:v>775</c:v>
                </c:pt>
                <c:pt idx="33">
                  <c:v>776</c:v>
                </c:pt>
                <c:pt idx="34">
                  <c:v>777</c:v>
                </c:pt>
                <c:pt idx="35">
                  <c:v>778</c:v>
                </c:pt>
                <c:pt idx="36">
                  <c:v>779</c:v>
                </c:pt>
                <c:pt idx="37">
                  <c:v>780</c:v>
                </c:pt>
                <c:pt idx="38">
                  <c:v>781</c:v>
                </c:pt>
                <c:pt idx="39">
                  <c:v>782</c:v>
                </c:pt>
                <c:pt idx="40">
                  <c:v>783</c:v>
                </c:pt>
                <c:pt idx="41">
                  <c:v>784</c:v>
                </c:pt>
                <c:pt idx="42">
                  <c:v>785</c:v>
                </c:pt>
                <c:pt idx="43">
                  <c:v>786</c:v>
                </c:pt>
                <c:pt idx="44">
                  <c:v>787</c:v>
                </c:pt>
                <c:pt idx="45">
                  <c:v>788</c:v>
                </c:pt>
                <c:pt idx="46">
                  <c:v>789</c:v>
                </c:pt>
                <c:pt idx="47">
                  <c:v>790</c:v>
                </c:pt>
                <c:pt idx="48">
                  <c:v>791</c:v>
                </c:pt>
                <c:pt idx="49">
                  <c:v>792</c:v>
                </c:pt>
                <c:pt idx="50">
                  <c:v>793</c:v>
                </c:pt>
                <c:pt idx="51">
                  <c:v>794</c:v>
                </c:pt>
                <c:pt idx="52">
                  <c:v>795</c:v>
                </c:pt>
                <c:pt idx="53">
                  <c:v>796</c:v>
                </c:pt>
                <c:pt idx="54">
                  <c:v>797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801</c:v>
                </c:pt>
                <c:pt idx="59">
                  <c:v>802</c:v>
                </c:pt>
                <c:pt idx="60">
                  <c:v>803</c:v>
                </c:pt>
                <c:pt idx="61">
                  <c:v>804</c:v>
                </c:pt>
                <c:pt idx="62">
                  <c:v>805</c:v>
                </c:pt>
                <c:pt idx="63">
                  <c:v>806</c:v>
                </c:pt>
                <c:pt idx="64">
                  <c:v>807</c:v>
                </c:pt>
                <c:pt idx="65">
                  <c:v>808</c:v>
                </c:pt>
                <c:pt idx="66">
                  <c:v>809</c:v>
                </c:pt>
                <c:pt idx="67">
                  <c:v>810</c:v>
                </c:pt>
                <c:pt idx="68">
                  <c:v>811</c:v>
                </c:pt>
                <c:pt idx="69">
                  <c:v>812</c:v>
                </c:pt>
                <c:pt idx="70">
                  <c:v>813</c:v>
                </c:pt>
                <c:pt idx="71">
                  <c:v>814</c:v>
                </c:pt>
                <c:pt idx="72">
                  <c:v>815</c:v>
                </c:pt>
                <c:pt idx="73">
                  <c:v>816</c:v>
                </c:pt>
                <c:pt idx="74">
                  <c:v>817</c:v>
                </c:pt>
                <c:pt idx="75">
                  <c:v>818</c:v>
                </c:pt>
                <c:pt idx="76">
                  <c:v>819</c:v>
                </c:pt>
                <c:pt idx="77">
                  <c:v>820</c:v>
                </c:pt>
                <c:pt idx="78">
                  <c:v>821</c:v>
                </c:pt>
                <c:pt idx="79">
                  <c:v>822</c:v>
                </c:pt>
                <c:pt idx="80">
                  <c:v>823</c:v>
                </c:pt>
                <c:pt idx="81">
                  <c:v>824</c:v>
                </c:pt>
                <c:pt idx="82">
                  <c:v>825</c:v>
                </c:pt>
                <c:pt idx="83">
                  <c:v>826</c:v>
                </c:pt>
                <c:pt idx="84">
                  <c:v>827</c:v>
                </c:pt>
                <c:pt idx="85">
                  <c:v>828</c:v>
                </c:pt>
                <c:pt idx="86">
                  <c:v>829</c:v>
                </c:pt>
                <c:pt idx="87">
                  <c:v>830</c:v>
                </c:pt>
                <c:pt idx="88">
                  <c:v>831</c:v>
                </c:pt>
                <c:pt idx="89">
                  <c:v>832</c:v>
                </c:pt>
                <c:pt idx="90">
                  <c:v>833</c:v>
                </c:pt>
                <c:pt idx="91">
                  <c:v>834</c:v>
                </c:pt>
                <c:pt idx="92">
                  <c:v>835</c:v>
                </c:pt>
                <c:pt idx="93">
                  <c:v>836</c:v>
                </c:pt>
                <c:pt idx="94">
                  <c:v>837</c:v>
                </c:pt>
                <c:pt idx="95">
                  <c:v>838</c:v>
                </c:pt>
                <c:pt idx="96">
                  <c:v>839</c:v>
                </c:pt>
                <c:pt idx="97">
                  <c:v>840</c:v>
                </c:pt>
                <c:pt idx="98">
                  <c:v>841</c:v>
                </c:pt>
                <c:pt idx="99">
                  <c:v>842</c:v>
                </c:pt>
                <c:pt idx="100">
                  <c:v>843</c:v>
                </c:pt>
                <c:pt idx="101">
                  <c:v>844</c:v>
                </c:pt>
                <c:pt idx="102">
                  <c:v>845</c:v>
                </c:pt>
                <c:pt idx="103">
                  <c:v>846</c:v>
                </c:pt>
                <c:pt idx="104">
                  <c:v>847</c:v>
                </c:pt>
                <c:pt idx="105">
                  <c:v>848</c:v>
                </c:pt>
                <c:pt idx="106">
                  <c:v>849</c:v>
                </c:pt>
                <c:pt idx="107">
                  <c:v>850</c:v>
                </c:pt>
                <c:pt idx="108">
                  <c:v>851</c:v>
                </c:pt>
                <c:pt idx="109">
                  <c:v>852</c:v>
                </c:pt>
                <c:pt idx="110">
                  <c:v>853</c:v>
                </c:pt>
                <c:pt idx="111">
                  <c:v>854</c:v>
                </c:pt>
                <c:pt idx="112">
                  <c:v>855</c:v>
                </c:pt>
                <c:pt idx="113">
                  <c:v>856</c:v>
                </c:pt>
                <c:pt idx="114">
                  <c:v>857</c:v>
                </c:pt>
                <c:pt idx="115">
                  <c:v>858</c:v>
                </c:pt>
                <c:pt idx="116">
                  <c:v>859</c:v>
                </c:pt>
                <c:pt idx="117">
                  <c:v>860</c:v>
                </c:pt>
                <c:pt idx="118">
                  <c:v>861</c:v>
                </c:pt>
                <c:pt idx="119">
                  <c:v>862</c:v>
                </c:pt>
                <c:pt idx="120">
                  <c:v>863</c:v>
                </c:pt>
                <c:pt idx="121">
                  <c:v>864</c:v>
                </c:pt>
                <c:pt idx="122">
                  <c:v>865</c:v>
                </c:pt>
                <c:pt idx="123">
                  <c:v>866</c:v>
                </c:pt>
                <c:pt idx="124">
                  <c:v>867</c:v>
                </c:pt>
                <c:pt idx="125">
                  <c:v>868</c:v>
                </c:pt>
                <c:pt idx="126">
                  <c:v>869</c:v>
                </c:pt>
                <c:pt idx="127">
                  <c:v>870</c:v>
                </c:pt>
                <c:pt idx="128">
                  <c:v>871</c:v>
                </c:pt>
                <c:pt idx="129">
                  <c:v>872</c:v>
                </c:pt>
                <c:pt idx="130">
                  <c:v>873</c:v>
                </c:pt>
                <c:pt idx="131">
                  <c:v>874</c:v>
                </c:pt>
                <c:pt idx="132">
                  <c:v>875</c:v>
                </c:pt>
                <c:pt idx="133">
                  <c:v>876</c:v>
                </c:pt>
                <c:pt idx="134">
                  <c:v>877</c:v>
                </c:pt>
                <c:pt idx="135">
                  <c:v>878</c:v>
                </c:pt>
                <c:pt idx="136">
                  <c:v>879</c:v>
                </c:pt>
                <c:pt idx="137">
                  <c:v>880</c:v>
                </c:pt>
                <c:pt idx="138">
                  <c:v>881</c:v>
                </c:pt>
                <c:pt idx="139">
                  <c:v>882</c:v>
                </c:pt>
                <c:pt idx="140">
                  <c:v>883</c:v>
                </c:pt>
                <c:pt idx="141">
                  <c:v>884</c:v>
                </c:pt>
                <c:pt idx="142">
                  <c:v>885</c:v>
                </c:pt>
                <c:pt idx="143">
                  <c:v>886</c:v>
                </c:pt>
                <c:pt idx="144">
                  <c:v>887</c:v>
                </c:pt>
                <c:pt idx="145">
                  <c:v>888</c:v>
                </c:pt>
                <c:pt idx="146">
                  <c:v>889</c:v>
                </c:pt>
                <c:pt idx="147">
                  <c:v>890</c:v>
                </c:pt>
                <c:pt idx="148">
                  <c:v>891</c:v>
                </c:pt>
                <c:pt idx="149">
                  <c:v>892</c:v>
                </c:pt>
                <c:pt idx="150">
                  <c:v>893</c:v>
                </c:pt>
                <c:pt idx="151">
                  <c:v>894</c:v>
                </c:pt>
                <c:pt idx="152">
                  <c:v>895</c:v>
                </c:pt>
                <c:pt idx="153">
                  <c:v>896</c:v>
                </c:pt>
                <c:pt idx="154">
                  <c:v>897</c:v>
                </c:pt>
                <c:pt idx="155">
                  <c:v>898</c:v>
                </c:pt>
                <c:pt idx="156">
                  <c:v>899</c:v>
                </c:pt>
                <c:pt idx="157">
                  <c:v>900</c:v>
                </c:pt>
                <c:pt idx="158">
                  <c:v>901</c:v>
                </c:pt>
                <c:pt idx="159">
                  <c:v>902</c:v>
                </c:pt>
                <c:pt idx="160">
                  <c:v>903</c:v>
                </c:pt>
                <c:pt idx="161">
                  <c:v>904</c:v>
                </c:pt>
                <c:pt idx="162">
                  <c:v>905</c:v>
                </c:pt>
                <c:pt idx="163">
                  <c:v>906</c:v>
                </c:pt>
                <c:pt idx="164">
                  <c:v>907</c:v>
                </c:pt>
                <c:pt idx="165">
                  <c:v>908</c:v>
                </c:pt>
                <c:pt idx="166">
                  <c:v>909</c:v>
                </c:pt>
                <c:pt idx="167">
                  <c:v>910</c:v>
                </c:pt>
                <c:pt idx="168">
                  <c:v>911</c:v>
                </c:pt>
                <c:pt idx="169">
                  <c:v>912</c:v>
                </c:pt>
                <c:pt idx="170">
                  <c:v>913</c:v>
                </c:pt>
                <c:pt idx="171">
                  <c:v>914</c:v>
                </c:pt>
                <c:pt idx="172">
                  <c:v>915</c:v>
                </c:pt>
                <c:pt idx="173">
                  <c:v>916</c:v>
                </c:pt>
                <c:pt idx="174">
                  <c:v>917</c:v>
                </c:pt>
                <c:pt idx="175">
                  <c:v>918</c:v>
                </c:pt>
                <c:pt idx="176">
                  <c:v>919</c:v>
                </c:pt>
                <c:pt idx="177">
                  <c:v>920</c:v>
                </c:pt>
                <c:pt idx="178">
                  <c:v>921</c:v>
                </c:pt>
                <c:pt idx="179">
                  <c:v>922</c:v>
                </c:pt>
                <c:pt idx="180">
                  <c:v>923</c:v>
                </c:pt>
                <c:pt idx="181">
                  <c:v>924</c:v>
                </c:pt>
                <c:pt idx="182">
                  <c:v>925</c:v>
                </c:pt>
                <c:pt idx="183">
                  <c:v>926</c:v>
                </c:pt>
                <c:pt idx="184">
                  <c:v>927</c:v>
                </c:pt>
                <c:pt idx="185">
                  <c:v>928</c:v>
                </c:pt>
                <c:pt idx="186">
                  <c:v>929</c:v>
                </c:pt>
              </c:numCache>
            </c:numRef>
          </c:xVal>
          <c:yVal>
            <c:numRef>
              <c:f>Graph!$G$653:$G$837</c:f>
              <c:numCache>
                <c:formatCode>General</c:formatCode>
                <c:ptCount val="1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8B-469C-8205-6FACA348EA8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Graph!$A$652:$A$838</c:f>
              <c:numCache>
                <c:formatCode>General</c:formatCode>
                <c:ptCount val="187"/>
                <c:pt idx="0">
                  <c:v>743</c:v>
                </c:pt>
                <c:pt idx="1">
                  <c:v>744</c:v>
                </c:pt>
                <c:pt idx="2">
                  <c:v>745</c:v>
                </c:pt>
                <c:pt idx="3">
                  <c:v>746</c:v>
                </c:pt>
                <c:pt idx="4">
                  <c:v>747</c:v>
                </c:pt>
                <c:pt idx="5">
                  <c:v>748</c:v>
                </c:pt>
                <c:pt idx="6">
                  <c:v>749</c:v>
                </c:pt>
                <c:pt idx="7">
                  <c:v>750</c:v>
                </c:pt>
                <c:pt idx="8">
                  <c:v>751</c:v>
                </c:pt>
                <c:pt idx="9">
                  <c:v>752</c:v>
                </c:pt>
                <c:pt idx="10">
                  <c:v>753</c:v>
                </c:pt>
                <c:pt idx="11">
                  <c:v>754</c:v>
                </c:pt>
                <c:pt idx="12">
                  <c:v>755</c:v>
                </c:pt>
                <c:pt idx="13">
                  <c:v>756</c:v>
                </c:pt>
                <c:pt idx="14">
                  <c:v>757</c:v>
                </c:pt>
                <c:pt idx="15">
                  <c:v>758</c:v>
                </c:pt>
                <c:pt idx="16">
                  <c:v>759</c:v>
                </c:pt>
                <c:pt idx="17">
                  <c:v>760</c:v>
                </c:pt>
                <c:pt idx="18">
                  <c:v>761</c:v>
                </c:pt>
                <c:pt idx="19">
                  <c:v>762</c:v>
                </c:pt>
                <c:pt idx="20">
                  <c:v>763</c:v>
                </c:pt>
                <c:pt idx="21">
                  <c:v>764</c:v>
                </c:pt>
                <c:pt idx="22">
                  <c:v>765</c:v>
                </c:pt>
                <c:pt idx="23">
                  <c:v>766</c:v>
                </c:pt>
                <c:pt idx="24">
                  <c:v>767</c:v>
                </c:pt>
                <c:pt idx="25">
                  <c:v>768</c:v>
                </c:pt>
                <c:pt idx="26">
                  <c:v>769</c:v>
                </c:pt>
                <c:pt idx="27">
                  <c:v>770</c:v>
                </c:pt>
                <c:pt idx="28">
                  <c:v>771</c:v>
                </c:pt>
                <c:pt idx="29">
                  <c:v>772</c:v>
                </c:pt>
                <c:pt idx="30">
                  <c:v>773</c:v>
                </c:pt>
                <c:pt idx="31">
                  <c:v>774</c:v>
                </c:pt>
                <c:pt idx="32">
                  <c:v>775</c:v>
                </c:pt>
                <c:pt idx="33">
                  <c:v>776</c:v>
                </c:pt>
                <c:pt idx="34">
                  <c:v>777</c:v>
                </c:pt>
                <c:pt idx="35">
                  <c:v>778</c:v>
                </c:pt>
                <c:pt idx="36">
                  <c:v>779</c:v>
                </c:pt>
                <c:pt idx="37">
                  <c:v>780</c:v>
                </c:pt>
                <c:pt idx="38">
                  <c:v>781</c:v>
                </c:pt>
                <c:pt idx="39">
                  <c:v>782</c:v>
                </c:pt>
                <c:pt idx="40">
                  <c:v>783</c:v>
                </c:pt>
                <c:pt idx="41">
                  <c:v>784</c:v>
                </c:pt>
                <c:pt idx="42">
                  <c:v>785</c:v>
                </c:pt>
                <c:pt idx="43">
                  <c:v>786</c:v>
                </c:pt>
                <c:pt idx="44">
                  <c:v>787</c:v>
                </c:pt>
                <c:pt idx="45">
                  <c:v>788</c:v>
                </c:pt>
                <c:pt idx="46">
                  <c:v>789</c:v>
                </c:pt>
                <c:pt idx="47">
                  <c:v>790</c:v>
                </c:pt>
                <c:pt idx="48">
                  <c:v>791</c:v>
                </c:pt>
                <c:pt idx="49">
                  <c:v>792</c:v>
                </c:pt>
                <c:pt idx="50">
                  <c:v>793</c:v>
                </c:pt>
                <c:pt idx="51">
                  <c:v>794</c:v>
                </c:pt>
                <c:pt idx="52">
                  <c:v>795</c:v>
                </c:pt>
                <c:pt idx="53">
                  <c:v>796</c:v>
                </c:pt>
                <c:pt idx="54">
                  <c:v>797</c:v>
                </c:pt>
                <c:pt idx="55">
                  <c:v>798</c:v>
                </c:pt>
                <c:pt idx="56">
                  <c:v>799</c:v>
                </c:pt>
                <c:pt idx="57">
                  <c:v>800</c:v>
                </c:pt>
                <c:pt idx="58">
                  <c:v>801</c:v>
                </c:pt>
                <c:pt idx="59">
                  <c:v>802</c:v>
                </c:pt>
                <c:pt idx="60">
                  <c:v>803</c:v>
                </c:pt>
                <c:pt idx="61">
                  <c:v>804</c:v>
                </c:pt>
                <c:pt idx="62">
                  <c:v>805</c:v>
                </c:pt>
                <c:pt idx="63">
                  <c:v>806</c:v>
                </c:pt>
                <c:pt idx="64">
                  <c:v>807</c:v>
                </c:pt>
                <c:pt idx="65">
                  <c:v>808</c:v>
                </c:pt>
                <c:pt idx="66">
                  <c:v>809</c:v>
                </c:pt>
                <c:pt idx="67">
                  <c:v>810</c:v>
                </c:pt>
                <c:pt idx="68">
                  <c:v>811</c:v>
                </c:pt>
                <c:pt idx="69">
                  <c:v>812</c:v>
                </c:pt>
                <c:pt idx="70">
                  <c:v>813</c:v>
                </c:pt>
                <c:pt idx="71">
                  <c:v>814</c:v>
                </c:pt>
                <c:pt idx="72">
                  <c:v>815</c:v>
                </c:pt>
                <c:pt idx="73">
                  <c:v>816</c:v>
                </c:pt>
                <c:pt idx="74">
                  <c:v>817</c:v>
                </c:pt>
                <c:pt idx="75">
                  <c:v>818</c:v>
                </c:pt>
                <c:pt idx="76">
                  <c:v>819</c:v>
                </c:pt>
                <c:pt idx="77">
                  <c:v>820</c:v>
                </c:pt>
                <c:pt idx="78">
                  <c:v>821</c:v>
                </c:pt>
                <c:pt idx="79">
                  <c:v>822</c:v>
                </c:pt>
                <c:pt idx="80">
                  <c:v>823</c:v>
                </c:pt>
                <c:pt idx="81">
                  <c:v>824</c:v>
                </c:pt>
                <c:pt idx="82">
                  <c:v>825</c:v>
                </c:pt>
                <c:pt idx="83">
                  <c:v>826</c:v>
                </c:pt>
                <c:pt idx="84">
                  <c:v>827</c:v>
                </c:pt>
                <c:pt idx="85">
                  <c:v>828</c:v>
                </c:pt>
                <c:pt idx="86">
                  <c:v>829</c:v>
                </c:pt>
                <c:pt idx="87">
                  <c:v>830</c:v>
                </c:pt>
                <c:pt idx="88">
                  <c:v>831</c:v>
                </c:pt>
                <c:pt idx="89">
                  <c:v>832</c:v>
                </c:pt>
                <c:pt idx="90">
                  <c:v>833</c:v>
                </c:pt>
                <c:pt idx="91">
                  <c:v>834</c:v>
                </c:pt>
                <c:pt idx="92">
                  <c:v>835</c:v>
                </c:pt>
                <c:pt idx="93">
                  <c:v>836</c:v>
                </c:pt>
                <c:pt idx="94">
                  <c:v>837</c:v>
                </c:pt>
                <c:pt idx="95">
                  <c:v>838</c:v>
                </c:pt>
                <c:pt idx="96">
                  <c:v>839</c:v>
                </c:pt>
                <c:pt idx="97">
                  <c:v>840</c:v>
                </c:pt>
                <c:pt idx="98">
                  <c:v>841</c:v>
                </c:pt>
                <c:pt idx="99">
                  <c:v>842</c:v>
                </c:pt>
                <c:pt idx="100">
                  <c:v>843</c:v>
                </c:pt>
                <c:pt idx="101">
                  <c:v>844</c:v>
                </c:pt>
                <c:pt idx="102">
                  <c:v>845</c:v>
                </c:pt>
                <c:pt idx="103">
                  <c:v>846</c:v>
                </c:pt>
                <c:pt idx="104">
                  <c:v>847</c:v>
                </c:pt>
                <c:pt idx="105">
                  <c:v>848</c:v>
                </c:pt>
                <c:pt idx="106">
                  <c:v>849</c:v>
                </c:pt>
                <c:pt idx="107">
                  <c:v>850</c:v>
                </c:pt>
                <c:pt idx="108">
                  <c:v>851</c:v>
                </c:pt>
                <c:pt idx="109">
                  <c:v>852</c:v>
                </c:pt>
                <c:pt idx="110">
                  <c:v>853</c:v>
                </c:pt>
                <c:pt idx="111">
                  <c:v>854</c:v>
                </c:pt>
                <c:pt idx="112">
                  <c:v>855</c:v>
                </c:pt>
                <c:pt idx="113">
                  <c:v>856</c:v>
                </c:pt>
                <c:pt idx="114">
                  <c:v>857</c:v>
                </c:pt>
                <c:pt idx="115">
                  <c:v>858</c:v>
                </c:pt>
                <c:pt idx="116">
                  <c:v>859</c:v>
                </c:pt>
                <c:pt idx="117">
                  <c:v>860</c:v>
                </c:pt>
                <c:pt idx="118">
                  <c:v>861</c:v>
                </c:pt>
                <c:pt idx="119">
                  <c:v>862</c:v>
                </c:pt>
                <c:pt idx="120">
                  <c:v>863</c:v>
                </c:pt>
                <c:pt idx="121">
                  <c:v>864</c:v>
                </c:pt>
                <c:pt idx="122">
                  <c:v>865</c:v>
                </c:pt>
                <c:pt idx="123">
                  <c:v>866</c:v>
                </c:pt>
                <c:pt idx="124">
                  <c:v>867</c:v>
                </c:pt>
                <c:pt idx="125">
                  <c:v>868</c:v>
                </c:pt>
                <c:pt idx="126">
                  <c:v>869</c:v>
                </c:pt>
                <c:pt idx="127">
                  <c:v>870</c:v>
                </c:pt>
                <c:pt idx="128">
                  <c:v>871</c:v>
                </c:pt>
                <c:pt idx="129">
                  <c:v>872</c:v>
                </c:pt>
                <c:pt idx="130">
                  <c:v>873</c:v>
                </c:pt>
                <c:pt idx="131">
                  <c:v>874</c:v>
                </c:pt>
                <c:pt idx="132">
                  <c:v>875</c:v>
                </c:pt>
                <c:pt idx="133">
                  <c:v>876</c:v>
                </c:pt>
                <c:pt idx="134">
                  <c:v>877</c:v>
                </c:pt>
                <c:pt idx="135">
                  <c:v>878</c:v>
                </c:pt>
                <c:pt idx="136">
                  <c:v>879</c:v>
                </c:pt>
                <c:pt idx="137">
                  <c:v>880</c:v>
                </c:pt>
                <c:pt idx="138">
                  <c:v>881</c:v>
                </c:pt>
                <c:pt idx="139">
                  <c:v>882</c:v>
                </c:pt>
                <c:pt idx="140">
                  <c:v>883</c:v>
                </c:pt>
                <c:pt idx="141">
                  <c:v>884</c:v>
                </c:pt>
                <c:pt idx="142">
                  <c:v>885</c:v>
                </c:pt>
                <c:pt idx="143">
                  <c:v>886</c:v>
                </c:pt>
                <c:pt idx="144">
                  <c:v>887</c:v>
                </c:pt>
                <c:pt idx="145">
                  <c:v>888</c:v>
                </c:pt>
                <c:pt idx="146">
                  <c:v>889</c:v>
                </c:pt>
                <c:pt idx="147">
                  <c:v>890</c:v>
                </c:pt>
                <c:pt idx="148">
                  <c:v>891</c:v>
                </c:pt>
                <c:pt idx="149">
                  <c:v>892</c:v>
                </c:pt>
                <c:pt idx="150">
                  <c:v>893</c:v>
                </c:pt>
                <c:pt idx="151">
                  <c:v>894</c:v>
                </c:pt>
                <c:pt idx="152">
                  <c:v>895</c:v>
                </c:pt>
                <c:pt idx="153">
                  <c:v>896</c:v>
                </c:pt>
                <c:pt idx="154">
                  <c:v>897</c:v>
                </c:pt>
                <c:pt idx="155">
                  <c:v>898</c:v>
                </c:pt>
                <c:pt idx="156">
                  <c:v>899</c:v>
                </c:pt>
                <c:pt idx="157">
                  <c:v>900</c:v>
                </c:pt>
                <c:pt idx="158">
                  <c:v>901</c:v>
                </c:pt>
                <c:pt idx="159">
                  <c:v>902</c:v>
                </c:pt>
                <c:pt idx="160">
                  <c:v>903</c:v>
                </c:pt>
                <c:pt idx="161">
                  <c:v>904</c:v>
                </c:pt>
                <c:pt idx="162">
                  <c:v>905</c:v>
                </c:pt>
                <c:pt idx="163">
                  <c:v>906</c:v>
                </c:pt>
                <c:pt idx="164">
                  <c:v>907</c:v>
                </c:pt>
                <c:pt idx="165">
                  <c:v>908</c:v>
                </c:pt>
                <c:pt idx="166">
                  <c:v>909</c:v>
                </c:pt>
                <c:pt idx="167">
                  <c:v>910</c:v>
                </c:pt>
                <c:pt idx="168">
                  <c:v>911</c:v>
                </c:pt>
                <c:pt idx="169">
                  <c:v>912</c:v>
                </c:pt>
                <c:pt idx="170">
                  <c:v>913</c:v>
                </c:pt>
                <c:pt idx="171">
                  <c:v>914</c:v>
                </c:pt>
                <c:pt idx="172">
                  <c:v>915</c:v>
                </c:pt>
                <c:pt idx="173">
                  <c:v>916</c:v>
                </c:pt>
                <c:pt idx="174">
                  <c:v>917</c:v>
                </c:pt>
                <c:pt idx="175">
                  <c:v>918</c:v>
                </c:pt>
                <c:pt idx="176">
                  <c:v>919</c:v>
                </c:pt>
                <c:pt idx="177">
                  <c:v>920</c:v>
                </c:pt>
                <c:pt idx="178">
                  <c:v>921</c:v>
                </c:pt>
                <c:pt idx="179">
                  <c:v>922</c:v>
                </c:pt>
                <c:pt idx="180">
                  <c:v>923</c:v>
                </c:pt>
                <c:pt idx="181">
                  <c:v>924</c:v>
                </c:pt>
                <c:pt idx="182">
                  <c:v>925</c:v>
                </c:pt>
                <c:pt idx="183">
                  <c:v>926</c:v>
                </c:pt>
                <c:pt idx="184">
                  <c:v>927</c:v>
                </c:pt>
                <c:pt idx="185">
                  <c:v>928</c:v>
                </c:pt>
                <c:pt idx="186">
                  <c:v>929</c:v>
                </c:pt>
              </c:numCache>
            </c:numRef>
          </c:xVal>
          <c:yVal>
            <c:numRef>
              <c:f>Graph!$H$653:$H$837</c:f>
              <c:numCache>
                <c:formatCode>General</c:formatCode>
                <c:ptCount val="18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8B-469C-8205-6FACA348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883615"/>
        <c:axId val="1877880735"/>
      </c:scatterChart>
      <c:valAx>
        <c:axId val="1877883615"/>
        <c:scaling>
          <c:orientation val="minMax"/>
          <c:max val="929"/>
          <c:min val="743"/>
        </c:scaling>
        <c:delete val="0"/>
        <c:axPos val="b"/>
        <c:numFmt formatCode="General" sourceLinked="1"/>
        <c:majorTickMark val="out"/>
        <c:minorTickMark val="none"/>
        <c:tickLblPos val="nextTo"/>
        <c:crossAx val="1877880735"/>
        <c:crosses val="autoZero"/>
        <c:crossBetween val="midCat"/>
      </c:valAx>
      <c:valAx>
        <c:axId val="18778807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7883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Graph!$A$841:$A$1020</c:f>
              <c:numCache>
                <c:formatCode>General</c:formatCode>
                <c:ptCount val="180"/>
                <c:pt idx="0">
                  <c:v>966</c:v>
                </c:pt>
                <c:pt idx="1">
                  <c:v>967</c:v>
                </c:pt>
                <c:pt idx="2">
                  <c:v>968</c:v>
                </c:pt>
                <c:pt idx="3">
                  <c:v>969</c:v>
                </c:pt>
                <c:pt idx="4">
                  <c:v>970</c:v>
                </c:pt>
                <c:pt idx="5">
                  <c:v>971</c:v>
                </c:pt>
                <c:pt idx="6">
                  <c:v>972</c:v>
                </c:pt>
                <c:pt idx="7">
                  <c:v>973</c:v>
                </c:pt>
                <c:pt idx="8">
                  <c:v>974</c:v>
                </c:pt>
                <c:pt idx="9">
                  <c:v>975</c:v>
                </c:pt>
                <c:pt idx="10">
                  <c:v>976</c:v>
                </c:pt>
                <c:pt idx="11">
                  <c:v>977</c:v>
                </c:pt>
                <c:pt idx="12">
                  <c:v>978</c:v>
                </c:pt>
                <c:pt idx="13">
                  <c:v>979</c:v>
                </c:pt>
                <c:pt idx="14">
                  <c:v>980</c:v>
                </c:pt>
                <c:pt idx="15">
                  <c:v>981</c:v>
                </c:pt>
                <c:pt idx="16">
                  <c:v>982</c:v>
                </c:pt>
                <c:pt idx="17">
                  <c:v>983</c:v>
                </c:pt>
                <c:pt idx="18">
                  <c:v>984</c:v>
                </c:pt>
                <c:pt idx="19">
                  <c:v>985</c:v>
                </c:pt>
                <c:pt idx="20">
                  <c:v>986</c:v>
                </c:pt>
                <c:pt idx="21">
                  <c:v>987</c:v>
                </c:pt>
                <c:pt idx="22">
                  <c:v>988</c:v>
                </c:pt>
                <c:pt idx="23">
                  <c:v>989</c:v>
                </c:pt>
                <c:pt idx="24">
                  <c:v>990</c:v>
                </c:pt>
                <c:pt idx="25">
                  <c:v>991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995</c:v>
                </c:pt>
                <c:pt idx="30">
                  <c:v>996</c:v>
                </c:pt>
                <c:pt idx="31">
                  <c:v>997</c:v>
                </c:pt>
                <c:pt idx="32">
                  <c:v>998</c:v>
                </c:pt>
                <c:pt idx="33">
                  <c:v>999</c:v>
                </c:pt>
                <c:pt idx="34">
                  <c:v>1000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1004</c:v>
                </c:pt>
                <c:pt idx="39">
                  <c:v>1005</c:v>
                </c:pt>
                <c:pt idx="40">
                  <c:v>1006</c:v>
                </c:pt>
                <c:pt idx="41">
                  <c:v>1007</c:v>
                </c:pt>
                <c:pt idx="42">
                  <c:v>1008</c:v>
                </c:pt>
                <c:pt idx="43">
                  <c:v>1009</c:v>
                </c:pt>
                <c:pt idx="44">
                  <c:v>1010</c:v>
                </c:pt>
                <c:pt idx="45">
                  <c:v>1011</c:v>
                </c:pt>
                <c:pt idx="46">
                  <c:v>1012</c:v>
                </c:pt>
                <c:pt idx="47">
                  <c:v>1013</c:v>
                </c:pt>
                <c:pt idx="48">
                  <c:v>1014</c:v>
                </c:pt>
                <c:pt idx="49">
                  <c:v>1015</c:v>
                </c:pt>
                <c:pt idx="50">
                  <c:v>1016</c:v>
                </c:pt>
                <c:pt idx="51">
                  <c:v>1017</c:v>
                </c:pt>
                <c:pt idx="52">
                  <c:v>1018</c:v>
                </c:pt>
                <c:pt idx="53">
                  <c:v>1019</c:v>
                </c:pt>
                <c:pt idx="54">
                  <c:v>1020</c:v>
                </c:pt>
                <c:pt idx="55">
                  <c:v>1021</c:v>
                </c:pt>
                <c:pt idx="56">
                  <c:v>1022</c:v>
                </c:pt>
                <c:pt idx="57">
                  <c:v>1023</c:v>
                </c:pt>
                <c:pt idx="58">
                  <c:v>1024</c:v>
                </c:pt>
                <c:pt idx="59">
                  <c:v>1025</c:v>
                </c:pt>
                <c:pt idx="60">
                  <c:v>1026</c:v>
                </c:pt>
                <c:pt idx="61">
                  <c:v>1027</c:v>
                </c:pt>
                <c:pt idx="62">
                  <c:v>1028</c:v>
                </c:pt>
                <c:pt idx="63">
                  <c:v>1029</c:v>
                </c:pt>
                <c:pt idx="64">
                  <c:v>1030</c:v>
                </c:pt>
                <c:pt idx="65">
                  <c:v>1031</c:v>
                </c:pt>
                <c:pt idx="66">
                  <c:v>1032</c:v>
                </c:pt>
                <c:pt idx="67">
                  <c:v>1033</c:v>
                </c:pt>
                <c:pt idx="68">
                  <c:v>1034</c:v>
                </c:pt>
                <c:pt idx="69">
                  <c:v>1035</c:v>
                </c:pt>
                <c:pt idx="70">
                  <c:v>1036</c:v>
                </c:pt>
                <c:pt idx="71">
                  <c:v>1037</c:v>
                </c:pt>
                <c:pt idx="72">
                  <c:v>1038</c:v>
                </c:pt>
                <c:pt idx="73">
                  <c:v>1039</c:v>
                </c:pt>
                <c:pt idx="74">
                  <c:v>1040</c:v>
                </c:pt>
                <c:pt idx="75">
                  <c:v>1041</c:v>
                </c:pt>
                <c:pt idx="76">
                  <c:v>1042</c:v>
                </c:pt>
                <c:pt idx="77">
                  <c:v>1043</c:v>
                </c:pt>
                <c:pt idx="78">
                  <c:v>1044</c:v>
                </c:pt>
                <c:pt idx="79">
                  <c:v>1045</c:v>
                </c:pt>
                <c:pt idx="80">
                  <c:v>1046</c:v>
                </c:pt>
                <c:pt idx="81">
                  <c:v>1047</c:v>
                </c:pt>
                <c:pt idx="82">
                  <c:v>1048</c:v>
                </c:pt>
                <c:pt idx="83">
                  <c:v>1049</c:v>
                </c:pt>
                <c:pt idx="84">
                  <c:v>1050</c:v>
                </c:pt>
                <c:pt idx="85">
                  <c:v>1051</c:v>
                </c:pt>
                <c:pt idx="86">
                  <c:v>1052</c:v>
                </c:pt>
                <c:pt idx="87">
                  <c:v>1053</c:v>
                </c:pt>
                <c:pt idx="88">
                  <c:v>1054</c:v>
                </c:pt>
                <c:pt idx="89">
                  <c:v>1055</c:v>
                </c:pt>
                <c:pt idx="90">
                  <c:v>1056</c:v>
                </c:pt>
                <c:pt idx="91">
                  <c:v>1057</c:v>
                </c:pt>
                <c:pt idx="92">
                  <c:v>1058</c:v>
                </c:pt>
                <c:pt idx="93">
                  <c:v>1059</c:v>
                </c:pt>
                <c:pt idx="94">
                  <c:v>1060</c:v>
                </c:pt>
                <c:pt idx="95">
                  <c:v>1061</c:v>
                </c:pt>
                <c:pt idx="96">
                  <c:v>1062</c:v>
                </c:pt>
                <c:pt idx="97">
                  <c:v>1063</c:v>
                </c:pt>
                <c:pt idx="98">
                  <c:v>1064</c:v>
                </c:pt>
                <c:pt idx="99">
                  <c:v>1065</c:v>
                </c:pt>
                <c:pt idx="100">
                  <c:v>1066</c:v>
                </c:pt>
                <c:pt idx="101">
                  <c:v>1067</c:v>
                </c:pt>
                <c:pt idx="102">
                  <c:v>1068</c:v>
                </c:pt>
                <c:pt idx="103">
                  <c:v>1069</c:v>
                </c:pt>
                <c:pt idx="104">
                  <c:v>1070</c:v>
                </c:pt>
                <c:pt idx="105">
                  <c:v>1071</c:v>
                </c:pt>
                <c:pt idx="106">
                  <c:v>1072</c:v>
                </c:pt>
                <c:pt idx="107">
                  <c:v>1073</c:v>
                </c:pt>
                <c:pt idx="108">
                  <c:v>1074</c:v>
                </c:pt>
                <c:pt idx="109">
                  <c:v>1075</c:v>
                </c:pt>
                <c:pt idx="110">
                  <c:v>1076</c:v>
                </c:pt>
                <c:pt idx="111">
                  <c:v>1077</c:v>
                </c:pt>
                <c:pt idx="112">
                  <c:v>1078</c:v>
                </c:pt>
                <c:pt idx="113">
                  <c:v>1079</c:v>
                </c:pt>
                <c:pt idx="114">
                  <c:v>1080</c:v>
                </c:pt>
                <c:pt idx="115">
                  <c:v>1081</c:v>
                </c:pt>
                <c:pt idx="116">
                  <c:v>1082</c:v>
                </c:pt>
                <c:pt idx="117">
                  <c:v>1083</c:v>
                </c:pt>
                <c:pt idx="118">
                  <c:v>1084</c:v>
                </c:pt>
                <c:pt idx="119">
                  <c:v>1085</c:v>
                </c:pt>
                <c:pt idx="120">
                  <c:v>1086</c:v>
                </c:pt>
                <c:pt idx="121">
                  <c:v>1087</c:v>
                </c:pt>
                <c:pt idx="122">
                  <c:v>1088</c:v>
                </c:pt>
                <c:pt idx="123">
                  <c:v>1089</c:v>
                </c:pt>
                <c:pt idx="124">
                  <c:v>1090</c:v>
                </c:pt>
                <c:pt idx="125">
                  <c:v>1091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1095</c:v>
                </c:pt>
                <c:pt idx="130">
                  <c:v>1096</c:v>
                </c:pt>
                <c:pt idx="131">
                  <c:v>1097</c:v>
                </c:pt>
                <c:pt idx="132">
                  <c:v>1098</c:v>
                </c:pt>
                <c:pt idx="133">
                  <c:v>1099</c:v>
                </c:pt>
                <c:pt idx="134">
                  <c:v>1100</c:v>
                </c:pt>
                <c:pt idx="135">
                  <c:v>1101</c:v>
                </c:pt>
                <c:pt idx="136">
                  <c:v>1102</c:v>
                </c:pt>
                <c:pt idx="137">
                  <c:v>1103</c:v>
                </c:pt>
                <c:pt idx="138">
                  <c:v>1104</c:v>
                </c:pt>
                <c:pt idx="139">
                  <c:v>1105</c:v>
                </c:pt>
                <c:pt idx="140">
                  <c:v>1106</c:v>
                </c:pt>
                <c:pt idx="141">
                  <c:v>1107</c:v>
                </c:pt>
                <c:pt idx="142">
                  <c:v>1108</c:v>
                </c:pt>
                <c:pt idx="143">
                  <c:v>1109</c:v>
                </c:pt>
                <c:pt idx="144">
                  <c:v>1110</c:v>
                </c:pt>
                <c:pt idx="145">
                  <c:v>1111</c:v>
                </c:pt>
                <c:pt idx="146">
                  <c:v>1112</c:v>
                </c:pt>
                <c:pt idx="147">
                  <c:v>1113</c:v>
                </c:pt>
                <c:pt idx="148">
                  <c:v>1114</c:v>
                </c:pt>
                <c:pt idx="149">
                  <c:v>1115</c:v>
                </c:pt>
                <c:pt idx="150">
                  <c:v>1116</c:v>
                </c:pt>
                <c:pt idx="151">
                  <c:v>1117</c:v>
                </c:pt>
                <c:pt idx="152">
                  <c:v>1118</c:v>
                </c:pt>
                <c:pt idx="153">
                  <c:v>1119</c:v>
                </c:pt>
                <c:pt idx="154">
                  <c:v>1120</c:v>
                </c:pt>
                <c:pt idx="155">
                  <c:v>1121</c:v>
                </c:pt>
                <c:pt idx="156">
                  <c:v>1122</c:v>
                </c:pt>
                <c:pt idx="157">
                  <c:v>1123</c:v>
                </c:pt>
                <c:pt idx="158">
                  <c:v>1124</c:v>
                </c:pt>
                <c:pt idx="159">
                  <c:v>1125</c:v>
                </c:pt>
                <c:pt idx="160">
                  <c:v>1126</c:v>
                </c:pt>
                <c:pt idx="161">
                  <c:v>1127</c:v>
                </c:pt>
                <c:pt idx="162">
                  <c:v>1128</c:v>
                </c:pt>
                <c:pt idx="163">
                  <c:v>1129</c:v>
                </c:pt>
                <c:pt idx="164">
                  <c:v>1130</c:v>
                </c:pt>
                <c:pt idx="165">
                  <c:v>1131</c:v>
                </c:pt>
                <c:pt idx="166">
                  <c:v>1132</c:v>
                </c:pt>
                <c:pt idx="167">
                  <c:v>1133</c:v>
                </c:pt>
                <c:pt idx="168">
                  <c:v>1134</c:v>
                </c:pt>
                <c:pt idx="169">
                  <c:v>1135</c:v>
                </c:pt>
                <c:pt idx="170">
                  <c:v>1136</c:v>
                </c:pt>
                <c:pt idx="171">
                  <c:v>1137</c:v>
                </c:pt>
                <c:pt idx="172">
                  <c:v>1138</c:v>
                </c:pt>
                <c:pt idx="173">
                  <c:v>1139</c:v>
                </c:pt>
                <c:pt idx="174">
                  <c:v>1140</c:v>
                </c:pt>
                <c:pt idx="175">
                  <c:v>1141</c:v>
                </c:pt>
                <c:pt idx="176">
                  <c:v>1142</c:v>
                </c:pt>
                <c:pt idx="177">
                  <c:v>1143</c:v>
                </c:pt>
                <c:pt idx="178">
                  <c:v>1144</c:v>
                </c:pt>
                <c:pt idx="179">
                  <c:v>1145</c:v>
                </c:pt>
              </c:numCache>
            </c:numRef>
          </c:xVal>
          <c:yVal>
            <c:numRef>
              <c:f>Graph!$D$842:$D$1019</c:f>
              <c:numCache>
                <c:formatCode>General</c:formatCode>
                <c:ptCount val="178"/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E-45EC-A176-11A431FB20C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Graph!$A$841:$A$1020</c:f>
              <c:numCache>
                <c:formatCode>General</c:formatCode>
                <c:ptCount val="180"/>
                <c:pt idx="0">
                  <c:v>966</c:v>
                </c:pt>
                <c:pt idx="1">
                  <c:v>967</c:v>
                </c:pt>
                <c:pt idx="2">
                  <c:v>968</c:v>
                </c:pt>
                <c:pt idx="3">
                  <c:v>969</c:v>
                </c:pt>
                <c:pt idx="4">
                  <c:v>970</c:v>
                </c:pt>
                <c:pt idx="5">
                  <c:v>971</c:v>
                </c:pt>
                <c:pt idx="6">
                  <c:v>972</c:v>
                </c:pt>
                <c:pt idx="7">
                  <c:v>973</c:v>
                </c:pt>
                <c:pt idx="8">
                  <c:v>974</c:v>
                </c:pt>
                <c:pt idx="9">
                  <c:v>975</c:v>
                </c:pt>
                <c:pt idx="10">
                  <c:v>976</c:v>
                </c:pt>
                <c:pt idx="11">
                  <c:v>977</c:v>
                </c:pt>
                <c:pt idx="12">
                  <c:v>978</c:v>
                </c:pt>
                <c:pt idx="13">
                  <c:v>979</c:v>
                </c:pt>
                <c:pt idx="14">
                  <c:v>980</c:v>
                </c:pt>
                <c:pt idx="15">
                  <c:v>981</c:v>
                </c:pt>
                <c:pt idx="16">
                  <c:v>982</c:v>
                </c:pt>
                <c:pt idx="17">
                  <c:v>983</c:v>
                </c:pt>
                <c:pt idx="18">
                  <c:v>984</c:v>
                </c:pt>
                <c:pt idx="19">
                  <c:v>985</c:v>
                </c:pt>
                <c:pt idx="20">
                  <c:v>986</c:v>
                </c:pt>
                <c:pt idx="21">
                  <c:v>987</c:v>
                </c:pt>
                <c:pt idx="22">
                  <c:v>988</c:v>
                </c:pt>
                <c:pt idx="23">
                  <c:v>989</c:v>
                </c:pt>
                <c:pt idx="24">
                  <c:v>990</c:v>
                </c:pt>
                <c:pt idx="25">
                  <c:v>991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995</c:v>
                </c:pt>
                <c:pt idx="30">
                  <c:v>996</c:v>
                </c:pt>
                <c:pt idx="31">
                  <c:v>997</c:v>
                </c:pt>
                <c:pt idx="32">
                  <c:v>998</c:v>
                </c:pt>
                <c:pt idx="33">
                  <c:v>999</c:v>
                </c:pt>
                <c:pt idx="34">
                  <c:v>1000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1004</c:v>
                </c:pt>
                <c:pt idx="39">
                  <c:v>1005</c:v>
                </c:pt>
                <c:pt idx="40">
                  <c:v>1006</c:v>
                </c:pt>
                <c:pt idx="41">
                  <c:v>1007</c:v>
                </c:pt>
                <c:pt idx="42">
                  <c:v>1008</c:v>
                </c:pt>
                <c:pt idx="43">
                  <c:v>1009</c:v>
                </c:pt>
                <c:pt idx="44">
                  <c:v>1010</c:v>
                </c:pt>
                <c:pt idx="45">
                  <c:v>1011</c:v>
                </c:pt>
                <c:pt idx="46">
                  <c:v>1012</c:v>
                </c:pt>
                <c:pt idx="47">
                  <c:v>1013</c:v>
                </c:pt>
                <c:pt idx="48">
                  <c:v>1014</c:v>
                </c:pt>
                <c:pt idx="49">
                  <c:v>1015</c:v>
                </c:pt>
                <c:pt idx="50">
                  <c:v>1016</c:v>
                </c:pt>
                <c:pt idx="51">
                  <c:v>1017</c:v>
                </c:pt>
                <c:pt idx="52">
                  <c:v>1018</c:v>
                </c:pt>
                <c:pt idx="53">
                  <c:v>1019</c:v>
                </c:pt>
                <c:pt idx="54">
                  <c:v>1020</c:v>
                </c:pt>
                <c:pt idx="55">
                  <c:v>1021</c:v>
                </c:pt>
                <c:pt idx="56">
                  <c:v>1022</c:v>
                </c:pt>
                <c:pt idx="57">
                  <c:v>1023</c:v>
                </c:pt>
                <c:pt idx="58">
                  <c:v>1024</c:v>
                </c:pt>
                <c:pt idx="59">
                  <c:v>1025</c:v>
                </c:pt>
                <c:pt idx="60">
                  <c:v>1026</c:v>
                </c:pt>
                <c:pt idx="61">
                  <c:v>1027</c:v>
                </c:pt>
                <c:pt idx="62">
                  <c:v>1028</c:v>
                </c:pt>
                <c:pt idx="63">
                  <c:v>1029</c:v>
                </c:pt>
                <c:pt idx="64">
                  <c:v>1030</c:v>
                </c:pt>
                <c:pt idx="65">
                  <c:v>1031</c:v>
                </c:pt>
                <c:pt idx="66">
                  <c:v>1032</c:v>
                </c:pt>
                <c:pt idx="67">
                  <c:v>1033</c:v>
                </c:pt>
                <c:pt idx="68">
                  <c:v>1034</c:v>
                </c:pt>
                <c:pt idx="69">
                  <c:v>1035</c:v>
                </c:pt>
                <c:pt idx="70">
                  <c:v>1036</c:v>
                </c:pt>
                <c:pt idx="71">
                  <c:v>1037</c:v>
                </c:pt>
                <c:pt idx="72">
                  <c:v>1038</c:v>
                </c:pt>
                <c:pt idx="73">
                  <c:v>1039</c:v>
                </c:pt>
                <c:pt idx="74">
                  <c:v>1040</c:v>
                </c:pt>
                <c:pt idx="75">
                  <c:v>1041</c:v>
                </c:pt>
                <c:pt idx="76">
                  <c:v>1042</c:v>
                </c:pt>
                <c:pt idx="77">
                  <c:v>1043</c:v>
                </c:pt>
                <c:pt idx="78">
                  <c:v>1044</c:v>
                </c:pt>
                <c:pt idx="79">
                  <c:v>1045</c:v>
                </c:pt>
                <c:pt idx="80">
                  <c:v>1046</c:v>
                </c:pt>
                <c:pt idx="81">
                  <c:v>1047</c:v>
                </c:pt>
                <c:pt idx="82">
                  <c:v>1048</c:v>
                </c:pt>
                <c:pt idx="83">
                  <c:v>1049</c:v>
                </c:pt>
                <c:pt idx="84">
                  <c:v>1050</c:v>
                </c:pt>
                <c:pt idx="85">
                  <c:v>1051</c:v>
                </c:pt>
                <c:pt idx="86">
                  <c:v>1052</c:v>
                </c:pt>
                <c:pt idx="87">
                  <c:v>1053</c:v>
                </c:pt>
                <c:pt idx="88">
                  <c:v>1054</c:v>
                </c:pt>
                <c:pt idx="89">
                  <c:v>1055</c:v>
                </c:pt>
                <c:pt idx="90">
                  <c:v>1056</c:v>
                </c:pt>
                <c:pt idx="91">
                  <c:v>1057</c:v>
                </c:pt>
                <c:pt idx="92">
                  <c:v>1058</c:v>
                </c:pt>
                <c:pt idx="93">
                  <c:v>1059</c:v>
                </c:pt>
                <c:pt idx="94">
                  <c:v>1060</c:v>
                </c:pt>
                <c:pt idx="95">
                  <c:v>1061</c:v>
                </c:pt>
                <c:pt idx="96">
                  <c:v>1062</c:v>
                </c:pt>
                <c:pt idx="97">
                  <c:v>1063</c:v>
                </c:pt>
                <c:pt idx="98">
                  <c:v>1064</c:v>
                </c:pt>
                <c:pt idx="99">
                  <c:v>1065</c:v>
                </c:pt>
                <c:pt idx="100">
                  <c:v>1066</c:v>
                </c:pt>
                <c:pt idx="101">
                  <c:v>1067</c:v>
                </c:pt>
                <c:pt idx="102">
                  <c:v>1068</c:v>
                </c:pt>
                <c:pt idx="103">
                  <c:v>1069</c:v>
                </c:pt>
                <c:pt idx="104">
                  <c:v>1070</c:v>
                </c:pt>
                <c:pt idx="105">
                  <c:v>1071</c:v>
                </c:pt>
                <c:pt idx="106">
                  <c:v>1072</c:v>
                </c:pt>
                <c:pt idx="107">
                  <c:v>1073</c:v>
                </c:pt>
                <c:pt idx="108">
                  <c:v>1074</c:v>
                </c:pt>
                <c:pt idx="109">
                  <c:v>1075</c:v>
                </c:pt>
                <c:pt idx="110">
                  <c:v>1076</c:v>
                </c:pt>
                <c:pt idx="111">
                  <c:v>1077</c:v>
                </c:pt>
                <c:pt idx="112">
                  <c:v>1078</c:v>
                </c:pt>
                <c:pt idx="113">
                  <c:v>1079</c:v>
                </c:pt>
                <c:pt idx="114">
                  <c:v>1080</c:v>
                </c:pt>
                <c:pt idx="115">
                  <c:v>1081</c:v>
                </c:pt>
                <c:pt idx="116">
                  <c:v>1082</c:v>
                </c:pt>
                <c:pt idx="117">
                  <c:v>1083</c:v>
                </c:pt>
                <c:pt idx="118">
                  <c:v>1084</c:v>
                </c:pt>
                <c:pt idx="119">
                  <c:v>1085</c:v>
                </c:pt>
                <c:pt idx="120">
                  <c:v>1086</c:v>
                </c:pt>
                <c:pt idx="121">
                  <c:v>1087</c:v>
                </c:pt>
                <c:pt idx="122">
                  <c:v>1088</c:v>
                </c:pt>
                <c:pt idx="123">
                  <c:v>1089</c:v>
                </c:pt>
                <c:pt idx="124">
                  <c:v>1090</c:v>
                </c:pt>
                <c:pt idx="125">
                  <c:v>1091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1095</c:v>
                </c:pt>
                <c:pt idx="130">
                  <c:v>1096</c:v>
                </c:pt>
                <c:pt idx="131">
                  <c:v>1097</c:v>
                </c:pt>
                <c:pt idx="132">
                  <c:v>1098</c:v>
                </c:pt>
                <c:pt idx="133">
                  <c:v>1099</c:v>
                </c:pt>
                <c:pt idx="134">
                  <c:v>1100</c:v>
                </c:pt>
                <c:pt idx="135">
                  <c:v>1101</c:v>
                </c:pt>
                <c:pt idx="136">
                  <c:v>1102</c:v>
                </c:pt>
                <c:pt idx="137">
                  <c:v>1103</c:v>
                </c:pt>
                <c:pt idx="138">
                  <c:v>1104</c:v>
                </c:pt>
                <c:pt idx="139">
                  <c:v>1105</c:v>
                </c:pt>
                <c:pt idx="140">
                  <c:v>1106</c:v>
                </c:pt>
                <c:pt idx="141">
                  <c:v>1107</c:v>
                </c:pt>
                <c:pt idx="142">
                  <c:v>1108</c:v>
                </c:pt>
                <c:pt idx="143">
                  <c:v>1109</c:v>
                </c:pt>
                <c:pt idx="144">
                  <c:v>1110</c:v>
                </c:pt>
                <c:pt idx="145">
                  <c:v>1111</c:v>
                </c:pt>
                <c:pt idx="146">
                  <c:v>1112</c:v>
                </c:pt>
                <c:pt idx="147">
                  <c:v>1113</c:v>
                </c:pt>
                <c:pt idx="148">
                  <c:v>1114</c:v>
                </c:pt>
                <c:pt idx="149">
                  <c:v>1115</c:v>
                </c:pt>
                <c:pt idx="150">
                  <c:v>1116</c:v>
                </c:pt>
                <c:pt idx="151">
                  <c:v>1117</c:v>
                </c:pt>
                <c:pt idx="152">
                  <c:v>1118</c:v>
                </c:pt>
                <c:pt idx="153">
                  <c:v>1119</c:v>
                </c:pt>
                <c:pt idx="154">
                  <c:v>1120</c:v>
                </c:pt>
                <c:pt idx="155">
                  <c:v>1121</c:v>
                </c:pt>
                <c:pt idx="156">
                  <c:v>1122</c:v>
                </c:pt>
                <c:pt idx="157">
                  <c:v>1123</c:v>
                </c:pt>
                <c:pt idx="158">
                  <c:v>1124</c:v>
                </c:pt>
                <c:pt idx="159">
                  <c:v>1125</c:v>
                </c:pt>
                <c:pt idx="160">
                  <c:v>1126</c:v>
                </c:pt>
                <c:pt idx="161">
                  <c:v>1127</c:v>
                </c:pt>
                <c:pt idx="162">
                  <c:v>1128</c:v>
                </c:pt>
                <c:pt idx="163">
                  <c:v>1129</c:v>
                </c:pt>
                <c:pt idx="164">
                  <c:v>1130</c:v>
                </c:pt>
                <c:pt idx="165">
                  <c:v>1131</c:v>
                </c:pt>
                <c:pt idx="166">
                  <c:v>1132</c:v>
                </c:pt>
                <c:pt idx="167">
                  <c:v>1133</c:v>
                </c:pt>
                <c:pt idx="168">
                  <c:v>1134</c:v>
                </c:pt>
                <c:pt idx="169">
                  <c:v>1135</c:v>
                </c:pt>
                <c:pt idx="170">
                  <c:v>1136</c:v>
                </c:pt>
                <c:pt idx="171">
                  <c:v>1137</c:v>
                </c:pt>
                <c:pt idx="172">
                  <c:v>1138</c:v>
                </c:pt>
                <c:pt idx="173">
                  <c:v>1139</c:v>
                </c:pt>
                <c:pt idx="174">
                  <c:v>1140</c:v>
                </c:pt>
                <c:pt idx="175">
                  <c:v>1141</c:v>
                </c:pt>
                <c:pt idx="176">
                  <c:v>1142</c:v>
                </c:pt>
                <c:pt idx="177">
                  <c:v>1143</c:v>
                </c:pt>
                <c:pt idx="178">
                  <c:v>1144</c:v>
                </c:pt>
                <c:pt idx="179">
                  <c:v>1145</c:v>
                </c:pt>
              </c:numCache>
            </c:numRef>
          </c:xVal>
          <c:yVal>
            <c:numRef>
              <c:f>Graph!$B$842:$B$1019</c:f>
              <c:numCache>
                <c:formatCode>General</c:formatCode>
                <c:ptCount val="178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6E-45EC-A176-11A431FB20C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Graph!$A$841:$A$1020</c:f>
              <c:numCache>
                <c:formatCode>General</c:formatCode>
                <c:ptCount val="180"/>
                <c:pt idx="0">
                  <c:v>966</c:v>
                </c:pt>
                <c:pt idx="1">
                  <c:v>967</c:v>
                </c:pt>
                <c:pt idx="2">
                  <c:v>968</c:v>
                </c:pt>
                <c:pt idx="3">
                  <c:v>969</c:v>
                </c:pt>
                <c:pt idx="4">
                  <c:v>970</c:v>
                </c:pt>
                <c:pt idx="5">
                  <c:v>971</c:v>
                </c:pt>
                <c:pt idx="6">
                  <c:v>972</c:v>
                </c:pt>
                <c:pt idx="7">
                  <c:v>973</c:v>
                </c:pt>
                <c:pt idx="8">
                  <c:v>974</c:v>
                </c:pt>
                <c:pt idx="9">
                  <c:v>975</c:v>
                </c:pt>
                <c:pt idx="10">
                  <c:v>976</c:v>
                </c:pt>
                <c:pt idx="11">
                  <c:v>977</c:v>
                </c:pt>
                <c:pt idx="12">
                  <c:v>978</c:v>
                </c:pt>
                <c:pt idx="13">
                  <c:v>979</c:v>
                </c:pt>
                <c:pt idx="14">
                  <c:v>980</c:v>
                </c:pt>
                <c:pt idx="15">
                  <c:v>981</c:v>
                </c:pt>
                <c:pt idx="16">
                  <c:v>982</c:v>
                </c:pt>
                <c:pt idx="17">
                  <c:v>983</c:v>
                </c:pt>
                <c:pt idx="18">
                  <c:v>984</c:v>
                </c:pt>
                <c:pt idx="19">
                  <c:v>985</c:v>
                </c:pt>
                <c:pt idx="20">
                  <c:v>986</c:v>
                </c:pt>
                <c:pt idx="21">
                  <c:v>987</c:v>
                </c:pt>
                <c:pt idx="22">
                  <c:v>988</c:v>
                </c:pt>
                <c:pt idx="23">
                  <c:v>989</c:v>
                </c:pt>
                <c:pt idx="24">
                  <c:v>990</c:v>
                </c:pt>
                <c:pt idx="25">
                  <c:v>991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995</c:v>
                </c:pt>
                <c:pt idx="30">
                  <c:v>996</c:v>
                </c:pt>
                <c:pt idx="31">
                  <c:v>997</c:v>
                </c:pt>
                <c:pt idx="32">
                  <c:v>998</c:v>
                </c:pt>
                <c:pt idx="33">
                  <c:v>999</c:v>
                </c:pt>
                <c:pt idx="34">
                  <c:v>1000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1004</c:v>
                </c:pt>
                <c:pt idx="39">
                  <c:v>1005</c:v>
                </c:pt>
                <c:pt idx="40">
                  <c:v>1006</c:v>
                </c:pt>
                <c:pt idx="41">
                  <c:v>1007</c:v>
                </c:pt>
                <c:pt idx="42">
                  <c:v>1008</c:v>
                </c:pt>
                <c:pt idx="43">
                  <c:v>1009</c:v>
                </c:pt>
                <c:pt idx="44">
                  <c:v>1010</c:v>
                </c:pt>
                <c:pt idx="45">
                  <c:v>1011</c:v>
                </c:pt>
                <c:pt idx="46">
                  <c:v>1012</c:v>
                </c:pt>
                <c:pt idx="47">
                  <c:v>1013</c:v>
                </c:pt>
                <c:pt idx="48">
                  <c:v>1014</c:v>
                </c:pt>
                <c:pt idx="49">
                  <c:v>1015</c:v>
                </c:pt>
                <c:pt idx="50">
                  <c:v>1016</c:v>
                </c:pt>
                <c:pt idx="51">
                  <c:v>1017</c:v>
                </c:pt>
                <c:pt idx="52">
                  <c:v>1018</c:v>
                </c:pt>
                <c:pt idx="53">
                  <c:v>1019</c:v>
                </c:pt>
                <c:pt idx="54">
                  <c:v>1020</c:v>
                </c:pt>
                <c:pt idx="55">
                  <c:v>1021</c:v>
                </c:pt>
                <c:pt idx="56">
                  <c:v>1022</c:v>
                </c:pt>
                <c:pt idx="57">
                  <c:v>1023</c:v>
                </c:pt>
                <c:pt idx="58">
                  <c:v>1024</c:v>
                </c:pt>
                <c:pt idx="59">
                  <c:v>1025</c:v>
                </c:pt>
                <c:pt idx="60">
                  <c:v>1026</c:v>
                </c:pt>
                <c:pt idx="61">
                  <c:v>1027</c:v>
                </c:pt>
                <c:pt idx="62">
                  <c:v>1028</c:v>
                </c:pt>
                <c:pt idx="63">
                  <c:v>1029</c:v>
                </c:pt>
                <c:pt idx="64">
                  <c:v>1030</c:v>
                </c:pt>
                <c:pt idx="65">
                  <c:v>1031</c:v>
                </c:pt>
                <c:pt idx="66">
                  <c:v>1032</c:v>
                </c:pt>
                <c:pt idx="67">
                  <c:v>1033</c:v>
                </c:pt>
                <c:pt idx="68">
                  <c:v>1034</c:v>
                </c:pt>
                <c:pt idx="69">
                  <c:v>1035</c:v>
                </c:pt>
                <c:pt idx="70">
                  <c:v>1036</c:v>
                </c:pt>
                <c:pt idx="71">
                  <c:v>1037</c:v>
                </c:pt>
                <c:pt idx="72">
                  <c:v>1038</c:v>
                </c:pt>
                <c:pt idx="73">
                  <c:v>1039</c:v>
                </c:pt>
                <c:pt idx="74">
                  <c:v>1040</c:v>
                </c:pt>
                <c:pt idx="75">
                  <c:v>1041</c:v>
                </c:pt>
                <c:pt idx="76">
                  <c:v>1042</c:v>
                </c:pt>
                <c:pt idx="77">
                  <c:v>1043</c:v>
                </c:pt>
                <c:pt idx="78">
                  <c:v>1044</c:v>
                </c:pt>
                <c:pt idx="79">
                  <c:v>1045</c:v>
                </c:pt>
                <c:pt idx="80">
                  <c:v>1046</c:v>
                </c:pt>
                <c:pt idx="81">
                  <c:v>1047</c:v>
                </c:pt>
                <c:pt idx="82">
                  <c:v>1048</c:v>
                </c:pt>
                <c:pt idx="83">
                  <c:v>1049</c:v>
                </c:pt>
                <c:pt idx="84">
                  <c:v>1050</c:v>
                </c:pt>
                <c:pt idx="85">
                  <c:v>1051</c:v>
                </c:pt>
                <c:pt idx="86">
                  <c:v>1052</c:v>
                </c:pt>
                <c:pt idx="87">
                  <c:v>1053</c:v>
                </c:pt>
                <c:pt idx="88">
                  <c:v>1054</c:v>
                </c:pt>
                <c:pt idx="89">
                  <c:v>1055</c:v>
                </c:pt>
                <c:pt idx="90">
                  <c:v>1056</c:v>
                </c:pt>
                <c:pt idx="91">
                  <c:v>1057</c:v>
                </c:pt>
                <c:pt idx="92">
                  <c:v>1058</c:v>
                </c:pt>
                <c:pt idx="93">
                  <c:v>1059</c:v>
                </c:pt>
                <c:pt idx="94">
                  <c:v>1060</c:v>
                </c:pt>
                <c:pt idx="95">
                  <c:v>1061</c:v>
                </c:pt>
                <c:pt idx="96">
                  <c:v>1062</c:v>
                </c:pt>
                <c:pt idx="97">
                  <c:v>1063</c:v>
                </c:pt>
                <c:pt idx="98">
                  <c:v>1064</c:v>
                </c:pt>
                <c:pt idx="99">
                  <c:v>1065</c:v>
                </c:pt>
                <c:pt idx="100">
                  <c:v>1066</c:v>
                </c:pt>
                <c:pt idx="101">
                  <c:v>1067</c:v>
                </c:pt>
                <c:pt idx="102">
                  <c:v>1068</c:v>
                </c:pt>
                <c:pt idx="103">
                  <c:v>1069</c:v>
                </c:pt>
                <c:pt idx="104">
                  <c:v>1070</c:v>
                </c:pt>
                <c:pt idx="105">
                  <c:v>1071</c:v>
                </c:pt>
                <c:pt idx="106">
                  <c:v>1072</c:v>
                </c:pt>
                <c:pt idx="107">
                  <c:v>1073</c:v>
                </c:pt>
                <c:pt idx="108">
                  <c:v>1074</c:v>
                </c:pt>
                <c:pt idx="109">
                  <c:v>1075</c:v>
                </c:pt>
                <c:pt idx="110">
                  <c:v>1076</c:v>
                </c:pt>
                <c:pt idx="111">
                  <c:v>1077</c:v>
                </c:pt>
                <c:pt idx="112">
                  <c:v>1078</c:v>
                </c:pt>
                <c:pt idx="113">
                  <c:v>1079</c:v>
                </c:pt>
                <c:pt idx="114">
                  <c:v>1080</c:v>
                </c:pt>
                <c:pt idx="115">
                  <c:v>1081</c:v>
                </c:pt>
                <c:pt idx="116">
                  <c:v>1082</c:v>
                </c:pt>
                <c:pt idx="117">
                  <c:v>1083</c:v>
                </c:pt>
                <c:pt idx="118">
                  <c:v>1084</c:v>
                </c:pt>
                <c:pt idx="119">
                  <c:v>1085</c:v>
                </c:pt>
                <c:pt idx="120">
                  <c:v>1086</c:v>
                </c:pt>
                <c:pt idx="121">
                  <c:v>1087</c:v>
                </c:pt>
                <c:pt idx="122">
                  <c:v>1088</c:v>
                </c:pt>
                <c:pt idx="123">
                  <c:v>1089</c:v>
                </c:pt>
                <c:pt idx="124">
                  <c:v>1090</c:v>
                </c:pt>
                <c:pt idx="125">
                  <c:v>1091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1095</c:v>
                </c:pt>
                <c:pt idx="130">
                  <c:v>1096</c:v>
                </c:pt>
                <c:pt idx="131">
                  <c:v>1097</c:v>
                </c:pt>
                <c:pt idx="132">
                  <c:v>1098</c:v>
                </c:pt>
                <c:pt idx="133">
                  <c:v>1099</c:v>
                </c:pt>
                <c:pt idx="134">
                  <c:v>1100</c:v>
                </c:pt>
                <c:pt idx="135">
                  <c:v>1101</c:v>
                </c:pt>
                <c:pt idx="136">
                  <c:v>1102</c:v>
                </c:pt>
                <c:pt idx="137">
                  <c:v>1103</c:v>
                </c:pt>
                <c:pt idx="138">
                  <c:v>1104</c:v>
                </c:pt>
                <c:pt idx="139">
                  <c:v>1105</c:v>
                </c:pt>
                <c:pt idx="140">
                  <c:v>1106</c:v>
                </c:pt>
                <c:pt idx="141">
                  <c:v>1107</c:v>
                </c:pt>
                <c:pt idx="142">
                  <c:v>1108</c:v>
                </c:pt>
                <c:pt idx="143">
                  <c:v>1109</c:v>
                </c:pt>
                <c:pt idx="144">
                  <c:v>1110</c:v>
                </c:pt>
                <c:pt idx="145">
                  <c:v>1111</c:v>
                </c:pt>
                <c:pt idx="146">
                  <c:v>1112</c:v>
                </c:pt>
                <c:pt idx="147">
                  <c:v>1113</c:v>
                </c:pt>
                <c:pt idx="148">
                  <c:v>1114</c:v>
                </c:pt>
                <c:pt idx="149">
                  <c:v>1115</c:v>
                </c:pt>
                <c:pt idx="150">
                  <c:v>1116</c:v>
                </c:pt>
                <c:pt idx="151">
                  <c:v>1117</c:v>
                </c:pt>
                <c:pt idx="152">
                  <c:v>1118</c:v>
                </c:pt>
                <c:pt idx="153">
                  <c:v>1119</c:v>
                </c:pt>
                <c:pt idx="154">
                  <c:v>1120</c:v>
                </c:pt>
                <c:pt idx="155">
                  <c:v>1121</c:v>
                </c:pt>
                <c:pt idx="156">
                  <c:v>1122</c:v>
                </c:pt>
                <c:pt idx="157">
                  <c:v>1123</c:v>
                </c:pt>
                <c:pt idx="158">
                  <c:v>1124</c:v>
                </c:pt>
                <c:pt idx="159">
                  <c:v>1125</c:v>
                </c:pt>
                <c:pt idx="160">
                  <c:v>1126</c:v>
                </c:pt>
                <c:pt idx="161">
                  <c:v>1127</c:v>
                </c:pt>
                <c:pt idx="162">
                  <c:v>1128</c:v>
                </c:pt>
                <c:pt idx="163">
                  <c:v>1129</c:v>
                </c:pt>
                <c:pt idx="164">
                  <c:v>1130</c:v>
                </c:pt>
                <c:pt idx="165">
                  <c:v>1131</c:v>
                </c:pt>
                <c:pt idx="166">
                  <c:v>1132</c:v>
                </c:pt>
                <c:pt idx="167">
                  <c:v>1133</c:v>
                </c:pt>
                <c:pt idx="168">
                  <c:v>1134</c:v>
                </c:pt>
                <c:pt idx="169">
                  <c:v>1135</c:v>
                </c:pt>
                <c:pt idx="170">
                  <c:v>1136</c:v>
                </c:pt>
                <c:pt idx="171">
                  <c:v>1137</c:v>
                </c:pt>
                <c:pt idx="172">
                  <c:v>1138</c:v>
                </c:pt>
                <c:pt idx="173">
                  <c:v>1139</c:v>
                </c:pt>
                <c:pt idx="174">
                  <c:v>1140</c:v>
                </c:pt>
                <c:pt idx="175">
                  <c:v>1141</c:v>
                </c:pt>
                <c:pt idx="176">
                  <c:v>1142</c:v>
                </c:pt>
                <c:pt idx="177">
                  <c:v>1143</c:v>
                </c:pt>
                <c:pt idx="178">
                  <c:v>1144</c:v>
                </c:pt>
                <c:pt idx="179">
                  <c:v>1145</c:v>
                </c:pt>
              </c:numCache>
            </c:numRef>
          </c:xVal>
          <c:yVal>
            <c:numRef>
              <c:f>Graph!$C$842:$C$1019</c:f>
              <c:numCache>
                <c:formatCode>General</c:formatCode>
                <c:ptCount val="178"/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6E-45EC-A176-11A431FB20C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Graph!$A$841:$A$1020</c:f>
              <c:numCache>
                <c:formatCode>General</c:formatCode>
                <c:ptCount val="180"/>
                <c:pt idx="0">
                  <c:v>966</c:v>
                </c:pt>
                <c:pt idx="1">
                  <c:v>967</c:v>
                </c:pt>
                <c:pt idx="2">
                  <c:v>968</c:v>
                </c:pt>
                <c:pt idx="3">
                  <c:v>969</c:v>
                </c:pt>
                <c:pt idx="4">
                  <c:v>970</c:v>
                </c:pt>
                <c:pt idx="5">
                  <c:v>971</c:v>
                </c:pt>
                <c:pt idx="6">
                  <c:v>972</c:v>
                </c:pt>
                <c:pt idx="7">
                  <c:v>973</c:v>
                </c:pt>
                <c:pt idx="8">
                  <c:v>974</c:v>
                </c:pt>
                <c:pt idx="9">
                  <c:v>975</c:v>
                </c:pt>
                <c:pt idx="10">
                  <c:v>976</c:v>
                </c:pt>
                <c:pt idx="11">
                  <c:v>977</c:v>
                </c:pt>
                <c:pt idx="12">
                  <c:v>978</c:v>
                </c:pt>
                <c:pt idx="13">
                  <c:v>979</c:v>
                </c:pt>
                <c:pt idx="14">
                  <c:v>980</c:v>
                </c:pt>
                <c:pt idx="15">
                  <c:v>981</c:v>
                </c:pt>
                <c:pt idx="16">
                  <c:v>982</c:v>
                </c:pt>
                <c:pt idx="17">
                  <c:v>983</c:v>
                </c:pt>
                <c:pt idx="18">
                  <c:v>984</c:v>
                </c:pt>
                <c:pt idx="19">
                  <c:v>985</c:v>
                </c:pt>
                <c:pt idx="20">
                  <c:v>986</c:v>
                </c:pt>
                <c:pt idx="21">
                  <c:v>987</c:v>
                </c:pt>
                <c:pt idx="22">
                  <c:v>988</c:v>
                </c:pt>
                <c:pt idx="23">
                  <c:v>989</c:v>
                </c:pt>
                <c:pt idx="24">
                  <c:v>990</c:v>
                </c:pt>
                <c:pt idx="25">
                  <c:v>991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995</c:v>
                </c:pt>
                <c:pt idx="30">
                  <c:v>996</c:v>
                </c:pt>
                <c:pt idx="31">
                  <c:v>997</c:v>
                </c:pt>
                <c:pt idx="32">
                  <c:v>998</c:v>
                </c:pt>
                <c:pt idx="33">
                  <c:v>999</c:v>
                </c:pt>
                <c:pt idx="34">
                  <c:v>1000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1004</c:v>
                </c:pt>
                <c:pt idx="39">
                  <c:v>1005</c:v>
                </c:pt>
                <c:pt idx="40">
                  <c:v>1006</c:v>
                </c:pt>
                <c:pt idx="41">
                  <c:v>1007</c:v>
                </c:pt>
                <c:pt idx="42">
                  <c:v>1008</c:v>
                </c:pt>
                <c:pt idx="43">
                  <c:v>1009</c:v>
                </c:pt>
                <c:pt idx="44">
                  <c:v>1010</c:v>
                </c:pt>
                <c:pt idx="45">
                  <c:v>1011</c:v>
                </c:pt>
                <c:pt idx="46">
                  <c:v>1012</c:v>
                </c:pt>
                <c:pt idx="47">
                  <c:v>1013</c:v>
                </c:pt>
                <c:pt idx="48">
                  <c:v>1014</c:v>
                </c:pt>
                <c:pt idx="49">
                  <c:v>1015</c:v>
                </c:pt>
                <c:pt idx="50">
                  <c:v>1016</c:v>
                </c:pt>
                <c:pt idx="51">
                  <c:v>1017</c:v>
                </c:pt>
                <c:pt idx="52">
                  <c:v>1018</c:v>
                </c:pt>
                <c:pt idx="53">
                  <c:v>1019</c:v>
                </c:pt>
                <c:pt idx="54">
                  <c:v>1020</c:v>
                </c:pt>
                <c:pt idx="55">
                  <c:v>1021</c:v>
                </c:pt>
                <c:pt idx="56">
                  <c:v>1022</c:v>
                </c:pt>
                <c:pt idx="57">
                  <c:v>1023</c:v>
                </c:pt>
                <c:pt idx="58">
                  <c:v>1024</c:v>
                </c:pt>
                <c:pt idx="59">
                  <c:v>1025</c:v>
                </c:pt>
                <c:pt idx="60">
                  <c:v>1026</c:v>
                </c:pt>
                <c:pt idx="61">
                  <c:v>1027</c:v>
                </c:pt>
                <c:pt idx="62">
                  <c:v>1028</c:v>
                </c:pt>
                <c:pt idx="63">
                  <c:v>1029</c:v>
                </c:pt>
                <c:pt idx="64">
                  <c:v>1030</c:v>
                </c:pt>
                <c:pt idx="65">
                  <c:v>1031</c:v>
                </c:pt>
                <c:pt idx="66">
                  <c:v>1032</c:v>
                </c:pt>
                <c:pt idx="67">
                  <c:v>1033</c:v>
                </c:pt>
                <c:pt idx="68">
                  <c:v>1034</c:v>
                </c:pt>
                <c:pt idx="69">
                  <c:v>1035</c:v>
                </c:pt>
                <c:pt idx="70">
                  <c:v>1036</c:v>
                </c:pt>
                <c:pt idx="71">
                  <c:v>1037</c:v>
                </c:pt>
                <c:pt idx="72">
                  <c:v>1038</c:v>
                </c:pt>
                <c:pt idx="73">
                  <c:v>1039</c:v>
                </c:pt>
                <c:pt idx="74">
                  <c:v>1040</c:v>
                </c:pt>
                <c:pt idx="75">
                  <c:v>1041</c:v>
                </c:pt>
                <c:pt idx="76">
                  <c:v>1042</c:v>
                </c:pt>
                <c:pt idx="77">
                  <c:v>1043</c:v>
                </c:pt>
                <c:pt idx="78">
                  <c:v>1044</c:v>
                </c:pt>
                <c:pt idx="79">
                  <c:v>1045</c:v>
                </c:pt>
                <c:pt idx="80">
                  <c:v>1046</c:v>
                </c:pt>
                <c:pt idx="81">
                  <c:v>1047</c:v>
                </c:pt>
                <c:pt idx="82">
                  <c:v>1048</c:v>
                </c:pt>
                <c:pt idx="83">
                  <c:v>1049</c:v>
                </c:pt>
                <c:pt idx="84">
                  <c:v>1050</c:v>
                </c:pt>
                <c:pt idx="85">
                  <c:v>1051</c:v>
                </c:pt>
                <c:pt idx="86">
                  <c:v>1052</c:v>
                </c:pt>
                <c:pt idx="87">
                  <c:v>1053</c:v>
                </c:pt>
                <c:pt idx="88">
                  <c:v>1054</c:v>
                </c:pt>
                <c:pt idx="89">
                  <c:v>1055</c:v>
                </c:pt>
                <c:pt idx="90">
                  <c:v>1056</c:v>
                </c:pt>
                <c:pt idx="91">
                  <c:v>1057</c:v>
                </c:pt>
                <c:pt idx="92">
                  <c:v>1058</c:v>
                </c:pt>
                <c:pt idx="93">
                  <c:v>1059</c:v>
                </c:pt>
                <c:pt idx="94">
                  <c:v>1060</c:v>
                </c:pt>
                <c:pt idx="95">
                  <c:v>1061</c:v>
                </c:pt>
                <c:pt idx="96">
                  <c:v>1062</c:v>
                </c:pt>
                <c:pt idx="97">
                  <c:v>1063</c:v>
                </c:pt>
                <c:pt idx="98">
                  <c:v>1064</c:v>
                </c:pt>
                <c:pt idx="99">
                  <c:v>1065</c:v>
                </c:pt>
                <c:pt idx="100">
                  <c:v>1066</c:v>
                </c:pt>
                <c:pt idx="101">
                  <c:v>1067</c:v>
                </c:pt>
                <c:pt idx="102">
                  <c:v>1068</c:v>
                </c:pt>
                <c:pt idx="103">
                  <c:v>1069</c:v>
                </c:pt>
                <c:pt idx="104">
                  <c:v>1070</c:v>
                </c:pt>
                <c:pt idx="105">
                  <c:v>1071</c:v>
                </c:pt>
                <c:pt idx="106">
                  <c:v>1072</c:v>
                </c:pt>
                <c:pt idx="107">
                  <c:v>1073</c:v>
                </c:pt>
                <c:pt idx="108">
                  <c:v>1074</c:v>
                </c:pt>
                <c:pt idx="109">
                  <c:v>1075</c:v>
                </c:pt>
                <c:pt idx="110">
                  <c:v>1076</c:v>
                </c:pt>
                <c:pt idx="111">
                  <c:v>1077</c:v>
                </c:pt>
                <c:pt idx="112">
                  <c:v>1078</c:v>
                </c:pt>
                <c:pt idx="113">
                  <c:v>1079</c:v>
                </c:pt>
                <c:pt idx="114">
                  <c:v>1080</c:v>
                </c:pt>
                <c:pt idx="115">
                  <c:v>1081</c:v>
                </c:pt>
                <c:pt idx="116">
                  <c:v>1082</c:v>
                </c:pt>
                <c:pt idx="117">
                  <c:v>1083</c:v>
                </c:pt>
                <c:pt idx="118">
                  <c:v>1084</c:v>
                </c:pt>
                <c:pt idx="119">
                  <c:v>1085</c:v>
                </c:pt>
                <c:pt idx="120">
                  <c:v>1086</c:v>
                </c:pt>
                <c:pt idx="121">
                  <c:v>1087</c:v>
                </c:pt>
                <c:pt idx="122">
                  <c:v>1088</c:v>
                </c:pt>
                <c:pt idx="123">
                  <c:v>1089</c:v>
                </c:pt>
                <c:pt idx="124">
                  <c:v>1090</c:v>
                </c:pt>
                <c:pt idx="125">
                  <c:v>1091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1095</c:v>
                </c:pt>
                <c:pt idx="130">
                  <c:v>1096</c:v>
                </c:pt>
                <c:pt idx="131">
                  <c:v>1097</c:v>
                </c:pt>
                <c:pt idx="132">
                  <c:v>1098</c:v>
                </c:pt>
                <c:pt idx="133">
                  <c:v>1099</c:v>
                </c:pt>
                <c:pt idx="134">
                  <c:v>1100</c:v>
                </c:pt>
                <c:pt idx="135">
                  <c:v>1101</c:v>
                </c:pt>
                <c:pt idx="136">
                  <c:v>1102</c:v>
                </c:pt>
                <c:pt idx="137">
                  <c:v>1103</c:v>
                </c:pt>
                <c:pt idx="138">
                  <c:v>1104</c:v>
                </c:pt>
                <c:pt idx="139">
                  <c:v>1105</c:v>
                </c:pt>
                <c:pt idx="140">
                  <c:v>1106</c:v>
                </c:pt>
                <c:pt idx="141">
                  <c:v>1107</c:v>
                </c:pt>
                <c:pt idx="142">
                  <c:v>1108</c:v>
                </c:pt>
                <c:pt idx="143">
                  <c:v>1109</c:v>
                </c:pt>
                <c:pt idx="144">
                  <c:v>1110</c:v>
                </c:pt>
                <c:pt idx="145">
                  <c:v>1111</c:v>
                </c:pt>
                <c:pt idx="146">
                  <c:v>1112</c:v>
                </c:pt>
                <c:pt idx="147">
                  <c:v>1113</c:v>
                </c:pt>
                <c:pt idx="148">
                  <c:v>1114</c:v>
                </c:pt>
                <c:pt idx="149">
                  <c:v>1115</c:v>
                </c:pt>
                <c:pt idx="150">
                  <c:v>1116</c:v>
                </c:pt>
                <c:pt idx="151">
                  <c:v>1117</c:v>
                </c:pt>
                <c:pt idx="152">
                  <c:v>1118</c:v>
                </c:pt>
                <c:pt idx="153">
                  <c:v>1119</c:v>
                </c:pt>
                <c:pt idx="154">
                  <c:v>1120</c:v>
                </c:pt>
                <c:pt idx="155">
                  <c:v>1121</c:v>
                </c:pt>
                <c:pt idx="156">
                  <c:v>1122</c:v>
                </c:pt>
                <c:pt idx="157">
                  <c:v>1123</c:v>
                </c:pt>
                <c:pt idx="158">
                  <c:v>1124</c:v>
                </c:pt>
                <c:pt idx="159">
                  <c:v>1125</c:v>
                </c:pt>
                <c:pt idx="160">
                  <c:v>1126</c:v>
                </c:pt>
                <c:pt idx="161">
                  <c:v>1127</c:v>
                </c:pt>
                <c:pt idx="162">
                  <c:v>1128</c:v>
                </c:pt>
                <c:pt idx="163">
                  <c:v>1129</c:v>
                </c:pt>
                <c:pt idx="164">
                  <c:v>1130</c:v>
                </c:pt>
                <c:pt idx="165">
                  <c:v>1131</c:v>
                </c:pt>
                <c:pt idx="166">
                  <c:v>1132</c:v>
                </c:pt>
                <c:pt idx="167">
                  <c:v>1133</c:v>
                </c:pt>
                <c:pt idx="168">
                  <c:v>1134</c:v>
                </c:pt>
                <c:pt idx="169">
                  <c:v>1135</c:v>
                </c:pt>
                <c:pt idx="170">
                  <c:v>1136</c:v>
                </c:pt>
                <c:pt idx="171">
                  <c:v>1137</c:v>
                </c:pt>
                <c:pt idx="172">
                  <c:v>1138</c:v>
                </c:pt>
                <c:pt idx="173">
                  <c:v>1139</c:v>
                </c:pt>
                <c:pt idx="174">
                  <c:v>1140</c:v>
                </c:pt>
                <c:pt idx="175">
                  <c:v>1141</c:v>
                </c:pt>
                <c:pt idx="176">
                  <c:v>1142</c:v>
                </c:pt>
                <c:pt idx="177">
                  <c:v>1143</c:v>
                </c:pt>
                <c:pt idx="178">
                  <c:v>1144</c:v>
                </c:pt>
                <c:pt idx="179">
                  <c:v>1145</c:v>
                </c:pt>
              </c:numCache>
            </c:numRef>
          </c:xVal>
          <c:yVal>
            <c:numRef>
              <c:f>Graph!$E$842:$E$1019</c:f>
              <c:numCache>
                <c:formatCode>General</c:formatCode>
                <c:ptCount val="1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6E-45EC-A176-11A431FB20C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Graph!$A$841:$A$1020</c:f>
              <c:numCache>
                <c:formatCode>General</c:formatCode>
                <c:ptCount val="180"/>
                <c:pt idx="0">
                  <c:v>966</c:v>
                </c:pt>
                <c:pt idx="1">
                  <c:v>967</c:v>
                </c:pt>
                <c:pt idx="2">
                  <c:v>968</c:v>
                </c:pt>
                <c:pt idx="3">
                  <c:v>969</c:v>
                </c:pt>
                <c:pt idx="4">
                  <c:v>970</c:v>
                </c:pt>
                <c:pt idx="5">
                  <c:v>971</c:v>
                </c:pt>
                <c:pt idx="6">
                  <c:v>972</c:v>
                </c:pt>
                <c:pt idx="7">
                  <c:v>973</c:v>
                </c:pt>
                <c:pt idx="8">
                  <c:v>974</c:v>
                </c:pt>
                <c:pt idx="9">
                  <c:v>975</c:v>
                </c:pt>
                <c:pt idx="10">
                  <c:v>976</c:v>
                </c:pt>
                <c:pt idx="11">
                  <c:v>977</c:v>
                </c:pt>
                <c:pt idx="12">
                  <c:v>978</c:v>
                </c:pt>
                <c:pt idx="13">
                  <c:v>979</c:v>
                </c:pt>
                <c:pt idx="14">
                  <c:v>980</c:v>
                </c:pt>
                <c:pt idx="15">
                  <c:v>981</c:v>
                </c:pt>
                <c:pt idx="16">
                  <c:v>982</c:v>
                </c:pt>
                <c:pt idx="17">
                  <c:v>983</c:v>
                </c:pt>
                <c:pt idx="18">
                  <c:v>984</c:v>
                </c:pt>
                <c:pt idx="19">
                  <c:v>985</c:v>
                </c:pt>
                <c:pt idx="20">
                  <c:v>986</c:v>
                </c:pt>
                <c:pt idx="21">
                  <c:v>987</c:v>
                </c:pt>
                <c:pt idx="22">
                  <c:v>988</c:v>
                </c:pt>
                <c:pt idx="23">
                  <c:v>989</c:v>
                </c:pt>
                <c:pt idx="24">
                  <c:v>990</c:v>
                </c:pt>
                <c:pt idx="25">
                  <c:v>991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995</c:v>
                </c:pt>
                <c:pt idx="30">
                  <c:v>996</c:v>
                </c:pt>
                <c:pt idx="31">
                  <c:v>997</c:v>
                </c:pt>
                <c:pt idx="32">
                  <c:v>998</c:v>
                </c:pt>
                <c:pt idx="33">
                  <c:v>999</c:v>
                </c:pt>
                <c:pt idx="34">
                  <c:v>1000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1004</c:v>
                </c:pt>
                <c:pt idx="39">
                  <c:v>1005</c:v>
                </c:pt>
                <c:pt idx="40">
                  <c:v>1006</c:v>
                </c:pt>
                <c:pt idx="41">
                  <c:v>1007</c:v>
                </c:pt>
                <c:pt idx="42">
                  <c:v>1008</c:v>
                </c:pt>
                <c:pt idx="43">
                  <c:v>1009</c:v>
                </c:pt>
                <c:pt idx="44">
                  <c:v>1010</c:v>
                </c:pt>
                <c:pt idx="45">
                  <c:v>1011</c:v>
                </c:pt>
                <c:pt idx="46">
                  <c:v>1012</c:v>
                </c:pt>
                <c:pt idx="47">
                  <c:v>1013</c:v>
                </c:pt>
                <c:pt idx="48">
                  <c:v>1014</c:v>
                </c:pt>
                <c:pt idx="49">
                  <c:v>1015</c:v>
                </c:pt>
                <c:pt idx="50">
                  <c:v>1016</c:v>
                </c:pt>
                <c:pt idx="51">
                  <c:v>1017</c:v>
                </c:pt>
                <c:pt idx="52">
                  <c:v>1018</c:v>
                </c:pt>
                <c:pt idx="53">
                  <c:v>1019</c:v>
                </c:pt>
                <c:pt idx="54">
                  <c:v>1020</c:v>
                </c:pt>
                <c:pt idx="55">
                  <c:v>1021</c:v>
                </c:pt>
                <c:pt idx="56">
                  <c:v>1022</c:v>
                </c:pt>
                <c:pt idx="57">
                  <c:v>1023</c:v>
                </c:pt>
                <c:pt idx="58">
                  <c:v>1024</c:v>
                </c:pt>
                <c:pt idx="59">
                  <c:v>1025</c:v>
                </c:pt>
                <c:pt idx="60">
                  <c:v>1026</c:v>
                </c:pt>
                <c:pt idx="61">
                  <c:v>1027</c:v>
                </c:pt>
                <c:pt idx="62">
                  <c:v>1028</c:v>
                </c:pt>
                <c:pt idx="63">
                  <c:v>1029</c:v>
                </c:pt>
                <c:pt idx="64">
                  <c:v>1030</c:v>
                </c:pt>
                <c:pt idx="65">
                  <c:v>1031</c:v>
                </c:pt>
                <c:pt idx="66">
                  <c:v>1032</c:v>
                </c:pt>
                <c:pt idx="67">
                  <c:v>1033</c:v>
                </c:pt>
                <c:pt idx="68">
                  <c:v>1034</c:v>
                </c:pt>
                <c:pt idx="69">
                  <c:v>1035</c:v>
                </c:pt>
                <c:pt idx="70">
                  <c:v>1036</c:v>
                </c:pt>
                <c:pt idx="71">
                  <c:v>1037</c:v>
                </c:pt>
                <c:pt idx="72">
                  <c:v>1038</c:v>
                </c:pt>
                <c:pt idx="73">
                  <c:v>1039</c:v>
                </c:pt>
                <c:pt idx="74">
                  <c:v>1040</c:v>
                </c:pt>
                <c:pt idx="75">
                  <c:v>1041</c:v>
                </c:pt>
                <c:pt idx="76">
                  <c:v>1042</c:v>
                </c:pt>
                <c:pt idx="77">
                  <c:v>1043</c:v>
                </c:pt>
                <c:pt idx="78">
                  <c:v>1044</c:v>
                </c:pt>
                <c:pt idx="79">
                  <c:v>1045</c:v>
                </c:pt>
                <c:pt idx="80">
                  <c:v>1046</c:v>
                </c:pt>
                <c:pt idx="81">
                  <c:v>1047</c:v>
                </c:pt>
                <c:pt idx="82">
                  <c:v>1048</c:v>
                </c:pt>
                <c:pt idx="83">
                  <c:v>1049</c:v>
                </c:pt>
                <c:pt idx="84">
                  <c:v>1050</c:v>
                </c:pt>
                <c:pt idx="85">
                  <c:v>1051</c:v>
                </c:pt>
                <c:pt idx="86">
                  <c:v>1052</c:v>
                </c:pt>
                <c:pt idx="87">
                  <c:v>1053</c:v>
                </c:pt>
                <c:pt idx="88">
                  <c:v>1054</c:v>
                </c:pt>
                <c:pt idx="89">
                  <c:v>1055</c:v>
                </c:pt>
                <c:pt idx="90">
                  <c:v>1056</c:v>
                </c:pt>
                <c:pt idx="91">
                  <c:v>1057</c:v>
                </c:pt>
                <c:pt idx="92">
                  <c:v>1058</c:v>
                </c:pt>
                <c:pt idx="93">
                  <c:v>1059</c:v>
                </c:pt>
                <c:pt idx="94">
                  <c:v>1060</c:v>
                </c:pt>
                <c:pt idx="95">
                  <c:v>1061</c:v>
                </c:pt>
                <c:pt idx="96">
                  <c:v>1062</c:v>
                </c:pt>
                <c:pt idx="97">
                  <c:v>1063</c:v>
                </c:pt>
                <c:pt idx="98">
                  <c:v>1064</c:v>
                </c:pt>
                <c:pt idx="99">
                  <c:v>1065</c:v>
                </c:pt>
                <c:pt idx="100">
                  <c:v>1066</c:v>
                </c:pt>
                <c:pt idx="101">
                  <c:v>1067</c:v>
                </c:pt>
                <c:pt idx="102">
                  <c:v>1068</c:v>
                </c:pt>
                <c:pt idx="103">
                  <c:v>1069</c:v>
                </c:pt>
                <c:pt idx="104">
                  <c:v>1070</c:v>
                </c:pt>
                <c:pt idx="105">
                  <c:v>1071</c:v>
                </c:pt>
                <c:pt idx="106">
                  <c:v>1072</c:v>
                </c:pt>
                <c:pt idx="107">
                  <c:v>1073</c:v>
                </c:pt>
                <c:pt idx="108">
                  <c:v>1074</c:v>
                </c:pt>
                <c:pt idx="109">
                  <c:v>1075</c:v>
                </c:pt>
                <c:pt idx="110">
                  <c:v>1076</c:v>
                </c:pt>
                <c:pt idx="111">
                  <c:v>1077</c:v>
                </c:pt>
                <c:pt idx="112">
                  <c:v>1078</c:v>
                </c:pt>
                <c:pt idx="113">
                  <c:v>1079</c:v>
                </c:pt>
                <c:pt idx="114">
                  <c:v>1080</c:v>
                </c:pt>
                <c:pt idx="115">
                  <c:v>1081</c:v>
                </c:pt>
                <c:pt idx="116">
                  <c:v>1082</c:v>
                </c:pt>
                <c:pt idx="117">
                  <c:v>1083</c:v>
                </c:pt>
                <c:pt idx="118">
                  <c:v>1084</c:v>
                </c:pt>
                <c:pt idx="119">
                  <c:v>1085</c:v>
                </c:pt>
                <c:pt idx="120">
                  <c:v>1086</c:v>
                </c:pt>
                <c:pt idx="121">
                  <c:v>1087</c:v>
                </c:pt>
                <c:pt idx="122">
                  <c:v>1088</c:v>
                </c:pt>
                <c:pt idx="123">
                  <c:v>1089</c:v>
                </c:pt>
                <c:pt idx="124">
                  <c:v>1090</c:v>
                </c:pt>
                <c:pt idx="125">
                  <c:v>1091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1095</c:v>
                </c:pt>
                <c:pt idx="130">
                  <c:v>1096</c:v>
                </c:pt>
                <c:pt idx="131">
                  <c:v>1097</c:v>
                </c:pt>
                <c:pt idx="132">
                  <c:v>1098</c:v>
                </c:pt>
                <c:pt idx="133">
                  <c:v>1099</c:v>
                </c:pt>
                <c:pt idx="134">
                  <c:v>1100</c:v>
                </c:pt>
                <c:pt idx="135">
                  <c:v>1101</c:v>
                </c:pt>
                <c:pt idx="136">
                  <c:v>1102</c:v>
                </c:pt>
                <c:pt idx="137">
                  <c:v>1103</c:v>
                </c:pt>
                <c:pt idx="138">
                  <c:v>1104</c:v>
                </c:pt>
                <c:pt idx="139">
                  <c:v>1105</c:v>
                </c:pt>
                <c:pt idx="140">
                  <c:v>1106</c:v>
                </c:pt>
                <c:pt idx="141">
                  <c:v>1107</c:v>
                </c:pt>
                <c:pt idx="142">
                  <c:v>1108</c:v>
                </c:pt>
                <c:pt idx="143">
                  <c:v>1109</c:v>
                </c:pt>
                <c:pt idx="144">
                  <c:v>1110</c:v>
                </c:pt>
                <c:pt idx="145">
                  <c:v>1111</c:v>
                </c:pt>
                <c:pt idx="146">
                  <c:v>1112</c:v>
                </c:pt>
                <c:pt idx="147">
                  <c:v>1113</c:v>
                </c:pt>
                <c:pt idx="148">
                  <c:v>1114</c:v>
                </c:pt>
                <c:pt idx="149">
                  <c:v>1115</c:v>
                </c:pt>
                <c:pt idx="150">
                  <c:v>1116</c:v>
                </c:pt>
                <c:pt idx="151">
                  <c:v>1117</c:v>
                </c:pt>
                <c:pt idx="152">
                  <c:v>1118</c:v>
                </c:pt>
                <c:pt idx="153">
                  <c:v>1119</c:v>
                </c:pt>
                <c:pt idx="154">
                  <c:v>1120</c:v>
                </c:pt>
                <c:pt idx="155">
                  <c:v>1121</c:v>
                </c:pt>
                <c:pt idx="156">
                  <c:v>1122</c:v>
                </c:pt>
                <c:pt idx="157">
                  <c:v>1123</c:v>
                </c:pt>
                <c:pt idx="158">
                  <c:v>1124</c:v>
                </c:pt>
                <c:pt idx="159">
                  <c:v>1125</c:v>
                </c:pt>
                <c:pt idx="160">
                  <c:v>1126</c:v>
                </c:pt>
                <c:pt idx="161">
                  <c:v>1127</c:v>
                </c:pt>
                <c:pt idx="162">
                  <c:v>1128</c:v>
                </c:pt>
                <c:pt idx="163">
                  <c:v>1129</c:v>
                </c:pt>
                <c:pt idx="164">
                  <c:v>1130</c:v>
                </c:pt>
                <c:pt idx="165">
                  <c:v>1131</c:v>
                </c:pt>
                <c:pt idx="166">
                  <c:v>1132</c:v>
                </c:pt>
                <c:pt idx="167">
                  <c:v>1133</c:v>
                </c:pt>
                <c:pt idx="168">
                  <c:v>1134</c:v>
                </c:pt>
                <c:pt idx="169">
                  <c:v>1135</c:v>
                </c:pt>
                <c:pt idx="170">
                  <c:v>1136</c:v>
                </c:pt>
                <c:pt idx="171">
                  <c:v>1137</c:v>
                </c:pt>
                <c:pt idx="172">
                  <c:v>1138</c:v>
                </c:pt>
                <c:pt idx="173">
                  <c:v>1139</c:v>
                </c:pt>
                <c:pt idx="174">
                  <c:v>1140</c:v>
                </c:pt>
                <c:pt idx="175">
                  <c:v>1141</c:v>
                </c:pt>
                <c:pt idx="176">
                  <c:v>1142</c:v>
                </c:pt>
                <c:pt idx="177">
                  <c:v>1143</c:v>
                </c:pt>
                <c:pt idx="178">
                  <c:v>1144</c:v>
                </c:pt>
                <c:pt idx="179">
                  <c:v>1145</c:v>
                </c:pt>
              </c:numCache>
            </c:numRef>
          </c:xVal>
          <c:yVal>
            <c:numRef>
              <c:f>Graph!$G$842:$G$1019</c:f>
              <c:numCache>
                <c:formatCode>General</c:formatCode>
                <c:ptCount val="1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6E-45EC-A176-11A431FB20C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Graph!$A$841:$A$1020</c:f>
              <c:numCache>
                <c:formatCode>General</c:formatCode>
                <c:ptCount val="180"/>
                <c:pt idx="0">
                  <c:v>966</c:v>
                </c:pt>
                <c:pt idx="1">
                  <c:v>967</c:v>
                </c:pt>
                <c:pt idx="2">
                  <c:v>968</c:v>
                </c:pt>
                <c:pt idx="3">
                  <c:v>969</c:v>
                </c:pt>
                <c:pt idx="4">
                  <c:v>970</c:v>
                </c:pt>
                <c:pt idx="5">
                  <c:v>971</c:v>
                </c:pt>
                <c:pt idx="6">
                  <c:v>972</c:v>
                </c:pt>
                <c:pt idx="7">
                  <c:v>973</c:v>
                </c:pt>
                <c:pt idx="8">
                  <c:v>974</c:v>
                </c:pt>
                <c:pt idx="9">
                  <c:v>975</c:v>
                </c:pt>
                <c:pt idx="10">
                  <c:v>976</c:v>
                </c:pt>
                <c:pt idx="11">
                  <c:v>977</c:v>
                </c:pt>
                <c:pt idx="12">
                  <c:v>978</c:v>
                </c:pt>
                <c:pt idx="13">
                  <c:v>979</c:v>
                </c:pt>
                <c:pt idx="14">
                  <c:v>980</c:v>
                </c:pt>
                <c:pt idx="15">
                  <c:v>981</c:v>
                </c:pt>
                <c:pt idx="16">
                  <c:v>982</c:v>
                </c:pt>
                <c:pt idx="17">
                  <c:v>983</c:v>
                </c:pt>
                <c:pt idx="18">
                  <c:v>984</c:v>
                </c:pt>
                <c:pt idx="19">
                  <c:v>985</c:v>
                </c:pt>
                <c:pt idx="20">
                  <c:v>986</c:v>
                </c:pt>
                <c:pt idx="21">
                  <c:v>987</c:v>
                </c:pt>
                <c:pt idx="22">
                  <c:v>988</c:v>
                </c:pt>
                <c:pt idx="23">
                  <c:v>989</c:v>
                </c:pt>
                <c:pt idx="24">
                  <c:v>990</c:v>
                </c:pt>
                <c:pt idx="25">
                  <c:v>991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995</c:v>
                </c:pt>
                <c:pt idx="30">
                  <c:v>996</c:v>
                </c:pt>
                <c:pt idx="31">
                  <c:v>997</c:v>
                </c:pt>
                <c:pt idx="32">
                  <c:v>998</c:v>
                </c:pt>
                <c:pt idx="33">
                  <c:v>999</c:v>
                </c:pt>
                <c:pt idx="34">
                  <c:v>1000</c:v>
                </c:pt>
                <c:pt idx="35">
                  <c:v>1001</c:v>
                </c:pt>
                <c:pt idx="36">
                  <c:v>1002</c:v>
                </c:pt>
                <c:pt idx="37">
                  <c:v>1003</c:v>
                </c:pt>
                <c:pt idx="38">
                  <c:v>1004</c:v>
                </c:pt>
                <c:pt idx="39">
                  <c:v>1005</c:v>
                </c:pt>
                <c:pt idx="40">
                  <c:v>1006</c:v>
                </c:pt>
                <c:pt idx="41">
                  <c:v>1007</c:v>
                </c:pt>
                <c:pt idx="42">
                  <c:v>1008</c:v>
                </c:pt>
                <c:pt idx="43">
                  <c:v>1009</c:v>
                </c:pt>
                <c:pt idx="44">
                  <c:v>1010</c:v>
                </c:pt>
                <c:pt idx="45">
                  <c:v>1011</c:v>
                </c:pt>
                <c:pt idx="46">
                  <c:v>1012</c:v>
                </c:pt>
                <c:pt idx="47">
                  <c:v>1013</c:v>
                </c:pt>
                <c:pt idx="48">
                  <c:v>1014</c:v>
                </c:pt>
                <c:pt idx="49">
                  <c:v>1015</c:v>
                </c:pt>
                <c:pt idx="50">
                  <c:v>1016</c:v>
                </c:pt>
                <c:pt idx="51">
                  <c:v>1017</c:v>
                </c:pt>
                <c:pt idx="52">
                  <c:v>1018</c:v>
                </c:pt>
                <c:pt idx="53">
                  <c:v>1019</c:v>
                </c:pt>
                <c:pt idx="54">
                  <c:v>1020</c:v>
                </c:pt>
                <c:pt idx="55">
                  <c:v>1021</c:v>
                </c:pt>
                <c:pt idx="56">
                  <c:v>1022</c:v>
                </c:pt>
                <c:pt idx="57">
                  <c:v>1023</c:v>
                </c:pt>
                <c:pt idx="58">
                  <c:v>1024</c:v>
                </c:pt>
                <c:pt idx="59">
                  <c:v>1025</c:v>
                </c:pt>
                <c:pt idx="60">
                  <c:v>1026</c:v>
                </c:pt>
                <c:pt idx="61">
                  <c:v>1027</c:v>
                </c:pt>
                <c:pt idx="62">
                  <c:v>1028</c:v>
                </c:pt>
                <c:pt idx="63">
                  <c:v>1029</c:v>
                </c:pt>
                <c:pt idx="64">
                  <c:v>1030</c:v>
                </c:pt>
                <c:pt idx="65">
                  <c:v>1031</c:v>
                </c:pt>
                <c:pt idx="66">
                  <c:v>1032</c:v>
                </c:pt>
                <c:pt idx="67">
                  <c:v>1033</c:v>
                </c:pt>
                <c:pt idx="68">
                  <c:v>1034</c:v>
                </c:pt>
                <c:pt idx="69">
                  <c:v>1035</c:v>
                </c:pt>
                <c:pt idx="70">
                  <c:v>1036</c:v>
                </c:pt>
                <c:pt idx="71">
                  <c:v>1037</c:v>
                </c:pt>
                <c:pt idx="72">
                  <c:v>1038</c:v>
                </c:pt>
                <c:pt idx="73">
                  <c:v>1039</c:v>
                </c:pt>
                <c:pt idx="74">
                  <c:v>1040</c:v>
                </c:pt>
                <c:pt idx="75">
                  <c:v>1041</c:v>
                </c:pt>
                <c:pt idx="76">
                  <c:v>1042</c:v>
                </c:pt>
                <c:pt idx="77">
                  <c:v>1043</c:v>
                </c:pt>
                <c:pt idx="78">
                  <c:v>1044</c:v>
                </c:pt>
                <c:pt idx="79">
                  <c:v>1045</c:v>
                </c:pt>
                <c:pt idx="80">
                  <c:v>1046</c:v>
                </c:pt>
                <c:pt idx="81">
                  <c:v>1047</c:v>
                </c:pt>
                <c:pt idx="82">
                  <c:v>1048</c:v>
                </c:pt>
                <c:pt idx="83">
                  <c:v>1049</c:v>
                </c:pt>
                <c:pt idx="84">
                  <c:v>1050</c:v>
                </c:pt>
                <c:pt idx="85">
                  <c:v>1051</c:v>
                </c:pt>
                <c:pt idx="86">
                  <c:v>1052</c:v>
                </c:pt>
                <c:pt idx="87">
                  <c:v>1053</c:v>
                </c:pt>
                <c:pt idx="88">
                  <c:v>1054</c:v>
                </c:pt>
                <c:pt idx="89">
                  <c:v>1055</c:v>
                </c:pt>
                <c:pt idx="90">
                  <c:v>1056</c:v>
                </c:pt>
                <c:pt idx="91">
                  <c:v>1057</c:v>
                </c:pt>
                <c:pt idx="92">
                  <c:v>1058</c:v>
                </c:pt>
                <c:pt idx="93">
                  <c:v>1059</c:v>
                </c:pt>
                <c:pt idx="94">
                  <c:v>1060</c:v>
                </c:pt>
                <c:pt idx="95">
                  <c:v>1061</c:v>
                </c:pt>
                <c:pt idx="96">
                  <c:v>1062</c:v>
                </c:pt>
                <c:pt idx="97">
                  <c:v>1063</c:v>
                </c:pt>
                <c:pt idx="98">
                  <c:v>1064</c:v>
                </c:pt>
                <c:pt idx="99">
                  <c:v>1065</c:v>
                </c:pt>
                <c:pt idx="100">
                  <c:v>1066</c:v>
                </c:pt>
                <c:pt idx="101">
                  <c:v>1067</c:v>
                </c:pt>
                <c:pt idx="102">
                  <c:v>1068</c:v>
                </c:pt>
                <c:pt idx="103">
                  <c:v>1069</c:v>
                </c:pt>
                <c:pt idx="104">
                  <c:v>1070</c:v>
                </c:pt>
                <c:pt idx="105">
                  <c:v>1071</c:v>
                </c:pt>
                <c:pt idx="106">
                  <c:v>1072</c:v>
                </c:pt>
                <c:pt idx="107">
                  <c:v>1073</c:v>
                </c:pt>
                <c:pt idx="108">
                  <c:v>1074</c:v>
                </c:pt>
                <c:pt idx="109">
                  <c:v>1075</c:v>
                </c:pt>
                <c:pt idx="110">
                  <c:v>1076</c:v>
                </c:pt>
                <c:pt idx="111">
                  <c:v>1077</c:v>
                </c:pt>
                <c:pt idx="112">
                  <c:v>1078</c:v>
                </c:pt>
                <c:pt idx="113">
                  <c:v>1079</c:v>
                </c:pt>
                <c:pt idx="114">
                  <c:v>1080</c:v>
                </c:pt>
                <c:pt idx="115">
                  <c:v>1081</c:v>
                </c:pt>
                <c:pt idx="116">
                  <c:v>1082</c:v>
                </c:pt>
                <c:pt idx="117">
                  <c:v>1083</c:v>
                </c:pt>
                <c:pt idx="118">
                  <c:v>1084</c:v>
                </c:pt>
                <c:pt idx="119">
                  <c:v>1085</c:v>
                </c:pt>
                <c:pt idx="120">
                  <c:v>1086</c:v>
                </c:pt>
                <c:pt idx="121">
                  <c:v>1087</c:v>
                </c:pt>
                <c:pt idx="122">
                  <c:v>1088</c:v>
                </c:pt>
                <c:pt idx="123">
                  <c:v>1089</c:v>
                </c:pt>
                <c:pt idx="124">
                  <c:v>1090</c:v>
                </c:pt>
                <c:pt idx="125">
                  <c:v>1091</c:v>
                </c:pt>
                <c:pt idx="126">
                  <c:v>1092</c:v>
                </c:pt>
                <c:pt idx="127">
                  <c:v>1093</c:v>
                </c:pt>
                <c:pt idx="128">
                  <c:v>1094</c:v>
                </c:pt>
                <c:pt idx="129">
                  <c:v>1095</c:v>
                </c:pt>
                <c:pt idx="130">
                  <c:v>1096</c:v>
                </c:pt>
                <c:pt idx="131">
                  <c:v>1097</c:v>
                </c:pt>
                <c:pt idx="132">
                  <c:v>1098</c:v>
                </c:pt>
                <c:pt idx="133">
                  <c:v>1099</c:v>
                </c:pt>
                <c:pt idx="134">
                  <c:v>1100</c:v>
                </c:pt>
                <c:pt idx="135">
                  <c:v>1101</c:v>
                </c:pt>
                <c:pt idx="136">
                  <c:v>1102</c:v>
                </c:pt>
                <c:pt idx="137">
                  <c:v>1103</c:v>
                </c:pt>
                <c:pt idx="138">
                  <c:v>1104</c:v>
                </c:pt>
                <c:pt idx="139">
                  <c:v>1105</c:v>
                </c:pt>
                <c:pt idx="140">
                  <c:v>1106</c:v>
                </c:pt>
                <c:pt idx="141">
                  <c:v>1107</c:v>
                </c:pt>
                <c:pt idx="142">
                  <c:v>1108</c:v>
                </c:pt>
                <c:pt idx="143">
                  <c:v>1109</c:v>
                </c:pt>
                <c:pt idx="144">
                  <c:v>1110</c:v>
                </c:pt>
                <c:pt idx="145">
                  <c:v>1111</c:v>
                </c:pt>
                <c:pt idx="146">
                  <c:v>1112</c:v>
                </c:pt>
                <c:pt idx="147">
                  <c:v>1113</c:v>
                </c:pt>
                <c:pt idx="148">
                  <c:v>1114</c:v>
                </c:pt>
                <c:pt idx="149">
                  <c:v>1115</c:v>
                </c:pt>
                <c:pt idx="150">
                  <c:v>1116</c:v>
                </c:pt>
                <c:pt idx="151">
                  <c:v>1117</c:v>
                </c:pt>
                <c:pt idx="152">
                  <c:v>1118</c:v>
                </c:pt>
                <c:pt idx="153">
                  <c:v>1119</c:v>
                </c:pt>
                <c:pt idx="154">
                  <c:v>1120</c:v>
                </c:pt>
                <c:pt idx="155">
                  <c:v>1121</c:v>
                </c:pt>
                <c:pt idx="156">
                  <c:v>1122</c:v>
                </c:pt>
                <c:pt idx="157">
                  <c:v>1123</c:v>
                </c:pt>
                <c:pt idx="158">
                  <c:v>1124</c:v>
                </c:pt>
                <c:pt idx="159">
                  <c:v>1125</c:v>
                </c:pt>
                <c:pt idx="160">
                  <c:v>1126</c:v>
                </c:pt>
                <c:pt idx="161">
                  <c:v>1127</c:v>
                </c:pt>
                <c:pt idx="162">
                  <c:v>1128</c:v>
                </c:pt>
                <c:pt idx="163">
                  <c:v>1129</c:v>
                </c:pt>
                <c:pt idx="164">
                  <c:v>1130</c:v>
                </c:pt>
                <c:pt idx="165">
                  <c:v>1131</c:v>
                </c:pt>
                <c:pt idx="166">
                  <c:v>1132</c:v>
                </c:pt>
                <c:pt idx="167">
                  <c:v>1133</c:v>
                </c:pt>
                <c:pt idx="168">
                  <c:v>1134</c:v>
                </c:pt>
                <c:pt idx="169">
                  <c:v>1135</c:v>
                </c:pt>
                <c:pt idx="170">
                  <c:v>1136</c:v>
                </c:pt>
                <c:pt idx="171">
                  <c:v>1137</c:v>
                </c:pt>
                <c:pt idx="172">
                  <c:v>1138</c:v>
                </c:pt>
                <c:pt idx="173">
                  <c:v>1139</c:v>
                </c:pt>
                <c:pt idx="174">
                  <c:v>1140</c:v>
                </c:pt>
                <c:pt idx="175">
                  <c:v>1141</c:v>
                </c:pt>
                <c:pt idx="176">
                  <c:v>1142</c:v>
                </c:pt>
                <c:pt idx="177">
                  <c:v>1143</c:v>
                </c:pt>
                <c:pt idx="178">
                  <c:v>1144</c:v>
                </c:pt>
                <c:pt idx="179">
                  <c:v>1145</c:v>
                </c:pt>
              </c:numCache>
            </c:numRef>
          </c:xVal>
          <c:yVal>
            <c:numRef>
              <c:f>Graph!$H$842:$H$1019</c:f>
              <c:numCache>
                <c:formatCode>General</c:formatCode>
                <c:ptCount val="1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6E-45EC-A176-11A431FB2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79103"/>
        <c:axId val="1879278623"/>
      </c:scatterChart>
      <c:valAx>
        <c:axId val="1879279103"/>
        <c:scaling>
          <c:orientation val="minMax"/>
          <c:max val="1145"/>
          <c:min val="966"/>
        </c:scaling>
        <c:delete val="0"/>
        <c:axPos val="b"/>
        <c:numFmt formatCode="General" sourceLinked="1"/>
        <c:majorTickMark val="out"/>
        <c:minorTickMark val="none"/>
        <c:tickLblPos val="nextTo"/>
        <c:crossAx val="1879278623"/>
        <c:crosses val="autoZero"/>
        <c:crossBetween val="midCat"/>
      </c:valAx>
      <c:valAx>
        <c:axId val="1879278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9279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Graph!$A$1023:$A$1200</c:f>
              <c:numCache>
                <c:formatCode>General</c:formatCode>
                <c:ptCount val="178"/>
                <c:pt idx="0">
                  <c:v>1177</c:v>
                </c:pt>
                <c:pt idx="1">
                  <c:v>1178</c:v>
                </c:pt>
                <c:pt idx="2">
                  <c:v>1179</c:v>
                </c:pt>
                <c:pt idx="3">
                  <c:v>1180</c:v>
                </c:pt>
                <c:pt idx="4">
                  <c:v>1181</c:v>
                </c:pt>
                <c:pt idx="5">
                  <c:v>1182</c:v>
                </c:pt>
                <c:pt idx="6">
                  <c:v>1183</c:v>
                </c:pt>
                <c:pt idx="7">
                  <c:v>1184</c:v>
                </c:pt>
                <c:pt idx="8">
                  <c:v>1185</c:v>
                </c:pt>
                <c:pt idx="9">
                  <c:v>1186</c:v>
                </c:pt>
                <c:pt idx="10">
                  <c:v>1187</c:v>
                </c:pt>
                <c:pt idx="11">
                  <c:v>1188</c:v>
                </c:pt>
                <c:pt idx="12">
                  <c:v>1189</c:v>
                </c:pt>
                <c:pt idx="13">
                  <c:v>1190</c:v>
                </c:pt>
                <c:pt idx="14">
                  <c:v>1191</c:v>
                </c:pt>
                <c:pt idx="15">
                  <c:v>1192</c:v>
                </c:pt>
                <c:pt idx="16">
                  <c:v>1193</c:v>
                </c:pt>
                <c:pt idx="17">
                  <c:v>1194</c:v>
                </c:pt>
                <c:pt idx="18">
                  <c:v>1195</c:v>
                </c:pt>
                <c:pt idx="19">
                  <c:v>1196</c:v>
                </c:pt>
                <c:pt idx="20">
                  <c:v>1197</c:v>
                </c:pt>
                <c:pt idx="21">
                  <c:v>1198</c:v>
                </c:pt>
                <c:pt idx="22">
                  <c:v>1199</c:v>
                </c:pt>
                <c:pt idx="23">
                  <c:v>1200</c:v>
                </c:pt>
                <c:pt idx="24">
                  <c:v>1201</c:v>
                </c:pt>
                <c:pt idx="25">
                  <c:v>1202</c:v>
                </c:pt>
                <c:pt idx="26">
                  <c:v>1203</c:v>
                </c:pt>
                <c:pt idx="27">
                  <c:v>1204</c:v>
                </c:pt>
                <c:pt idx="28">
                  <c:v>1205</c:v>
                </c:pt>
                <c:pt idx="29">
                  <c:v>1206</c:v>
                </c:pt>
                <c:pt idx="30">
                  <c:v>1207</c:v>
                </c:pt>
                <c:pt idx="31">
                  <c:v>1208</c:v>
                </c:pt>
                <c:pt idx="32">
                  <c:v>1209</c:v>
                </c:pt>
                <c:pt idx="33">
                  <c:v>1210</c:v>
                </c:pt>
                <c:pt idx="34">
                  <c:v>1211</c:v>
                </c:pt>
                <c:pt idx="35">
                  <c:v>1212</c:v>
                </c:pt>
                <c:pt idx="36">
                  <c:v>1213</c:v>
                </c:pt>
                <c:pt idx="37">
                  <c:v>1214</c:v>
                </c:pt>
                <c:pt idx="38">
                  <c:v>1215</c:v>
                </c:pt>
                <c:pt idx="39">
                  <c:v>1216</c:v>
                </c:pt>
                <c:pt idx="40">
                  <c:v>1217</c:v>
                </c:pt>
                <c:pt idx="41">
                  <c:v>1218</c:v>
                </c:pt>
                <c:pt idx="42">
                  <c:v>1219</c:v>
                </c:pt>
                <c:pt idx="43">
                  <c:v>1220</c:v>
                </c:pt>
                <c:pt idx="44">
                  <c:v>1221</c:v>
                </c:pt>
                <c:pt idx="45">
                  <c:v>1222</c:v>
                </c:pt>
                <c:pt idx="46">
                  <c:v>1223</c:v>
                </c:pt>
                <c:pt idx="47">
                  <c:v>1224</c:v>
                </c:pt>
                <c:pt idx="48">
                  <c:v>1225</c:v>
                </c:pt>
                <c:pt idx="49">
                  <c:v>1226</c:v>
                </c:pt>
                <c:pt idx="50">
                  <c:v>1227</c:v>
                </c:pt>
                <c:pt idx="51">
                  <c:v>1228</c:v>
                </c:pt>
                <c:pt idx="52">
                  <c:v>1229</c:v>
                </c:pt>
                <c:pt idx="53">
                  <c:v>1230</c:v>
                </c:pt>
                <c:pt idx="54">
                  <c:v>1231</c:v>
                </c:pt>
                <c:pt idx="55">
                  <c:v>1232</c:v>
                </c:pt>
                <c:pt idx="56">
                  <c:v>1233</c:v>
                </c:pt>
                <c:pt idx="57">
                  <c:v>1234</c:v>
                </c:pt>
                <c:pt idx="58">
                  <c:v>1235</c:v>
                </c:pt>
                <c:pt idx="59">
                  <c:v>1236</c:v>
                </c:pt>
                <c:pt idx="60">
                  <c:v>1237</c:v>
                </c:pt>
                <c:pt idx="61">
                  <c:v>1238</c:v>
                </c:pt>
                <c:pt idx="62">
                  <c:v>1239</c:v>
                </c:pt>
                <c:pt idx="63">
                  <c:v>1240</c:v>
                </c:pt>
                <c:pt idx="64">
                  <c:v>1241</c:v>
                </c:pt>
                <c:pt idx="65">
                  <c:v>1242</c:v>
                </c:pt>
                <c:pt idx="66">
                  <c:v>1243</c:v>
                </c:pt>
                <c:pt idx="67">
                  <c:v>1244</c:v>
                </c:pt>
                <c:pt idx="68">
                  <c:v>1245</c:v>
                </c:pt>
                <c:pt idx="69">
                  <c:v>1246</c:v>
                </c:pt>
                <c:pt idx="70">
                  <c:v>1247</c:v>
                </c:pt>
                <c:pt idx="71">
                  <c:v>1248</c:v>
                </c:pt>
                <c:pt idx="72">
                  <c:v>1249</c:v>
                </c:pt>
                <c:pt idx="73">
                  <c:v>1250</c:v>
                </c:pt>
                <c:pt idx="74">
                  <c:v>1251</c:v>
                </c:pt>
                <c:pt idx="75">
                  <c:v>1252</c:v>
                </c:pt>
                <c:pt idx="76">
                  <c:v>1253</c:v>
                </c:pt>
                <c:pt idx="77">
                  <c:v>1254</c:v>
                </c:pt>
                <c:pt idx="78">
                  <c:v>1255</c:v>
                </c:pt>
                <c:pt idx="79">
                  <c:v>1256</c:v>
                </c:pt>
                <c:pt idx="80">
                  <c:v>1257</c:v>
                </c:pt>
                <c:pt idx="81">
                  <c:v>1258</c:v>
                </c:pt>
                <c:pt idx="82">
                  <c:v>1259</c:v>
                </c:pt>
                <c:pt idx="83">
                  <c:v>1260</c:v>
                </c:pt>
                <c:pt idx="84">
                  <c:v>1261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1276</c:v>
                </c:pt>
                <c:pt idx="100">
                  <c:v>1277</c:v>
                </c:pt>
                <c:pt idx="101">
                  <c:v>1278</c:v>
                </c:pt>
                <c:pt idx="102">
                  <c:v>1279</c:v>
                </c:pt>
                <c:pt idx="103">
                  <c:v>1280</c:v>
                </c:pt>
                <c:pt idx="104">
                  <c:v>1281</c:v>
                </c:pt>
                <c:pt idx="105">
                  <c:v>1282</c:v>
                </c:pt>
                <c:pt idx="106">
                  <c:v>1283</c:v>
                </c:pt>
                <c:pt idx="107">
                  <c:v>1284</c:v>
                </c:pt>
                <c:pt idx="108">
                  <c:v>1285</c:v>
                </c:pt>
                <c:pt idx="109">
                  <c:v>1286</c:v>
                </c:pt>
                <c:pt idx="110">
                  <c:v>1287</c:v>
                </c:pt>
                <c:pt idx="111">
                  <c:v>1288</c:v>
                </c:pt>
                <c:pt idx="112">
                  <c:v>1289</c:v>
                </c:pt>
                <c:pt idx="113">
                  <c:v>1290</c:v>
                </c:pt>
                <c:pt idx="114">
                  <c:v>1291</c:v>
                </c:pt>
                <c:pt idx="115">
                  <c:v>1292</c:v>
                </c:pt>
                <c:pt idx="116">
                  <c:v>1293</c:v>
                </c:pt>
                <c:pt idx="117">
                  <c:v>1294</c:v>
                </c:pt>
                <c:pt idx="118">
                  <c:v>1295</c:v>
                </c:pt>
                <c:pt idx="119">
                  <c:v>1296</c:v>
                </c:pt>
                <c:pt idx="120">
                  <c:v>1297</c:v>
                </c:pt>
                <c:pt idx="121">
                  <c:v>1298</c:v>
                </c:pt>
                <c:pt idx="122">
                  <c:v>1299</c:v>
                </c:pt>
                <c:pt idx="123">
                  <c:v>1300</c:v>
                </c:pt>
                <c:pt idx="124">
                  <c:v>1301</c:v>
                </c:pt>
                <c:pt idx="125">
                  <c:v>1302</c:v>
                </c:pt>
                <c:pt idx="126">
                  <c:v>1303</c:v>
                </c:pt>
                <c:pt idx="127">
                  <c:v>1304</c:v>
                </c:pt>
                <c:pt idx="128">
                  <c:v>1305</c:v>
                </c:pt>
                <c:pt idx="129">
                  <c:v>1306</c:v>
                </c:pt>
                <c:pt idx="130">
                  <c:v>1307</c:v>
                </c:pt>
                <c:pt idx="131">
                  <c:v>1308</c:v>
                </c:pt>
                <c:pt idx="132">
                  <c:v>1309</c:v>
                </c:pt>
                <c:pt idx="133">
                  <c:v>1310</c:v>
                </c:pt>
                <c:pt idx="134">
                  <c:v>1311</c:v>
                </c:pt>
                <c:pt idx="135">
                  <c:v>1312</c:v>
                </c:pt>
                <c:pt idx="136">
                  <c:v>1313</c:v>
                </c:pt>
                <c:pt idx="137">
                  <c:v>1314</c:v>
                </c:pt>
                <c:pt idx="138">
                  <c:v>1315</c:v>
                </c:pt>
                <c:pt idx="139">
                  <c:v>1316</c:v>
                </c:pt>
                <c:pt idx="140">
                  <c:v>1317</c:v>
                </c:pt>
                <c:pt idx="141">
                  <c:v>1318</c:v>
                </c:pt>
                <c:pt idx="142">
                  <c:v>1319</c:v>
                </c:pt>
                <c:pt idx="143">
                  <c:v>1320</c:v>
                </c:pt>
                <c:pt idx="144">
                  <c:v>1321</c:v>
                </c:pt>
                <c:pt idx="145">
                  <c:v>1322</c:v>
                </c:pt>
                <c:pt idx="146">
                  <c:v>1323</c:v>
                </c:pt>
                <c:pt idx="147">
                  <c:v>1324</c:v>
                </c:pt>
                <c:pt idx="148">
                  <c:v>1325</c:v>
                </c:pt>
                <c:pt idx="149">
                  <c:v>1326</c:v>
                </c:pt>
                <c:pt idx="150">
                  <c:v>1327</c:v>
                </c:pt>
                <c:pt idx="151">
                  <c:v>1328</c:v>
                </c:pt>
                <c:pt idx="152">
                  <c:v>1329</c:v>
                </c:pt>
                <c:pt idx="153">
                  <c:v>1330</c:v>
                </c:pt>
                <c:pt idx="154">
                  <c:v>1331</c:v>
                </c:pt>
                <c:pt idx="155">
                  <c:v>1332</c:v>
                </c:pt>
                <c:pt idx="156">
                  <c:v>1333</c:v>
                </c:pt>
                <c:pt idx="157">
                  <c:v>1334</c:v>
                </c:pt>
                <c:pt idx="158">
                  <c:v>1335</c:v>
                </c:pt>
                <c:pt idx="159">
                  <c:v>1336</c:v>
                </c:pt>
                <c:pt idx="160">
                  <c:v>1337</c:v>
                </c:pt>
                <c:pt idx="161">
                  <c:v>1338</c:v>
                </c:pt>
                <c:pt idx="162">
                  <c:v>1339</c:v>
                </c:pt>
                <c:pt idx="163">
                  <c:v>1340</c:v>
                </c:pt>
                <c:pt idx="164">
                  <c:v>1341</c:v>
                </c:pt>
                <c:pt idx="165">
                  <c:v>1342</c:v>
                </c:pt>
                <c:pt idx="166">
                  <c:v>1343</c:v>
                </c:pt>
                <c:pt idx="167">
                  <c:v>1344</c:v>
                </c:pt>
                <c:pt idx="168">
                  <c:v>1345</c:v>
                </c:pt>
                <c:pt idx="169">
                  <c:v>1346</c:v>
                </c:pt>
                <c:pt idx="170">
                  <c:v>1347</c:v>
                </c:pt>
                <c:pt idx="171">
                  <c:v>1348</c:v>
                </c:pt>
                <c:pt idx="172">
                  <c:v>1349</c:v>
                </c:pt>
                <c:pt idx="173">
                  <c:v>1350</c:v>
                </c:pt>
                <c:pt idx="174">
                  <c:v>1351</c:v>
                </c:pt>
                <c:pt idx="175">
                  <c:v>1352</c:v>
                </c:pt>
                <c:pt idx="176">
                  <c:v>1353</c:v>
                </c:pt>
                <c:pt idx="177">
                  <c:v>1354</c:v>
                </c:pt>
              </c:numCache>
            </c:numRef>
          </c:xVal>
          <c:yVal>
            <c:numRef>
              <c:f>Graph!$D$1024:$D$1199</c:f>
              <c:numCache>
                <c:formatCode>General</c:formatCode>
                <c:ptCount val="176"/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6-40F9-8DDD-33FD10230D49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Graph!$A$1023:$A$1200</c:f>
              <c:numCache>
                <c:formatCode>General</c:formatCode>
                <c:ptCount val="178"/>
                <c:pt idx="0">
                  <c:v>1177</c:v>
                </c:pt>
                <c:pt idx="1">
                  <c:v>1178</c:v>
                </c:pt>
                <c:pt idx="2">
                  <c:v>1179</c:v>
                </c:pt>
                <c:pt idx="3">
                  <c:v>1180</c:v>
                </c:pt>
                <c:pt idx="4">
                  <c:v>1181</c:v>
                </c:pt>
                <c:pt idx="5">
                  <c:v>1182</c:v>
                </c:pt>
                <c:pt idx="6">
                  <c:v>1183</c:v>
                </c:pt>
                <c:pt idx="7">
                  <c:v>1184</c:v>
                </c:pt>
                <c:pt idx="8">
                  <c:v>1185</c:v>
                </c:pt>
                <c:pt idx="9">
                  <c:v>1186</c:v>
                </c:pt>
                <c:pt idx="10">
                  <c:v>1187</c:v>
                </c:pt>
                <c:pt idx="11">
                  <c:v>1188</c:v>
                </c:pt>
                <c:pt idx="12">
                  <c:v>1189</c:v>
                </c:pt>
                <c:pt idx="13">
                  <c:v>1190</c:v>
                </c:pt>
                <c:pt idx="14">
                  <c:v>1191</c:v>
                </c:pt>
                <c:pt idx="15">
                  <c:v>1192</c:v>
                </c:pt>
                <c:pt idx="16">
                  <c:v>1193</c:v>
                </c:pt>
                <c:pt idx="17">
                  <c:v>1194</c:v>
                </c:pt>
                <c:pt idx="18">
                  <c:v>1195</c:v>
                </c:pt>
                <c:pt idx="19">
                  <c:v>1196</c:v>
                </c:pt>
                <c:pt idx="20">
                  <c:v>1197</c:v>
                </c:pt>
                <c:pt idx="21">
                  <c:v>1198</c:v>
                </c:pt>
                <c:pt idx="22">
                  <c:v>1199</c:v>
                </c:pt>
                <c:pt idx="23">
                  <c:v>1200</c:v>
                </c:pt>
                <c:pt idx="24">
                  <c:v>1201</c:v>
                </c:pt>
                <c:pt idx="25">
                  <c:v>1202</c:v>
                </c:pt>
                <c:pt idx="26">
                  <c:v>1203</c:v>
                </c:pt>
                <c:pt idx="27">
                  <c:v>1204</c:v>
                </c:pt>
                <c:pt idx="28">
                  <c:v>1205</c:v>
                </c:pt>
                <c:pt idx="29">
                  <c:v>1206</c:v>
                </c:pt>
                <c:pt idx="30">
                  <c:v>1207</c:v>
                </c:pt>
                <c:pt idx="31">
                  <c:v>1208</c:v>
                </c:pt>
                <c:pt idx="32">
                  <c:v>1209</c:v>
                </c:pt>
                <c:pt idx="33">
                  <c:v>1210</c:v>
                </c:pt>
                <c:pt idx="34">
                  <c:v>1211</c:v>
                </c:pt>
                <c:pt idx="35">
                  <c:v>1212</c:v>
                </c:pt>
                <c:pt idx="36">
                  <c:v>1213</c:v>
                </c:pt>
                <c:pt idx="37">
                  <c:v>1214</c:v>
                </c:pt>
                <c:pt idx="38">
                  <c:v>1215</c:v>
                </c:pt>
                <c:pt idx="39">
                  <c:v>1216</c:v>
                </c:pt>
                <c:pt idx="40">
                  <c:v>1217</c:v>
                </c:pt>
                <c:pt idx="41">
                  <c:v>1218</c:v>
                </c:pt>
                <c:pt idx="42">
                  <c:v>1219</c:v>
                </c:pt>
                <c:pt idx="43">
                  <c:v>1220</c:v>
                </c:pt>
                <c:pt idx="44">
                  <c:v>1221</c:v>
                </c:pt>
                <c:pt idx="45">
                  <c:v>1222</c:v>
                </c:pt>
                <c:pt idx="46">
                  <c:v>1223</c:v>
                </c:pt>
                <c:pt idx="47">
                  <c:v>1224</c:v>
                </c:pt>
                <c:pt idx="48">
                  <c:v>1225</c:v>
                </c:pt>
                <c:pt idx="49">
                  <c:v>1226</c:v>
                </c:pt>
                <c:pt idx="50">
                  <c:v>1227</c:v>
                </c:pt>
                <c:pt idx="51">
                  <c:v>1228</c:v>
                </c:pt>
                <c:pt idx="52">
                  <c:v>1229</c:v>
                </c:pt>
                <c:pt idx="53">
                  <c:v>1230</c:v>
                </c:pt>
                <c:pt idx="54">
                  <c:v>1231</c:v>
                </c:pt>
                <c:pt idx="55">
                  <c:v>1232</c:v>
                </c:pt>
                <c:pt idx="56">
                  <c:v>1233</c:v>
                </c:pt>
                <c:pt idx="57">
                  <c:v>1234</c:v>
                </c:pt>
                <c:pt idx="58">
                  <c:v>1235</c:v>
                </c:pt>
                <c:pt idx="59">
                  <c:v>1236</c:v>
                </c:pt>
                <c:pt idx="60">
                  <c:v>1237</c:v>
                </c:pt>
                <c:pt idx="61">
                  <c:v>1238</c:v>
                </c:pt>
                <c:pt idx="62">
                  <c:v>1239</c:v>
                </c:pt>
                <c:pt idx="63">
                  <c:v>1240</c:v>
                </c:pt>
                <c:pt idx="64">
                  <c:v>1241</c:v>
                </c:pt>
                <c:pt idx="65">
                  <c:v>1242</c:v>
                </c:pt>
                <c:pt idx="66">
                  <c:v>1243</c:v>
                </c:pt>
                <c:pt idx="67">
                  <c:v>1244</c:v>
                </c:pt>
                <c:pt idx="68">
                  <c:v>1245</c:v>
                </c:pt>
                <c:pt idx="69">
                  <c:v>1246</c:v>
                </c:pt>
                <c:pt idx="70">
                  <c:v>1247</c:v>
                </c:pt>
                <c:pt idx="71">
                  <c:v>1248</c:v>
                </c:pt>
                <c:pt idx="72">
                  <c:v>1249</c:v>
                </c:pt>
                <c:pt idx="73">
                  <c:v>1250</c:v>
                </c:pt>
                <c:pt idx="74">
                  <c:v>1251</c:v>
                </c:pt>
                <c:pt idx="75">
                  <c:v>1252</c:v>
                </c:pt>
                <c:pt idx="76">
                  <c:v>1253</c:v>
                </c:pt>
                <c:pt idx="77">
                  <c:v>1254</c:v>
                </c:pt>
                <c:pt idx="78">
                  <c:v>1255</c:v>
                </c:pt>
                <c:pt idx="79">
                  <c:v>1256</c:v>
                </c:pt>
                <c:pt idx="80">
                  <c:v>1257</c:v>
                </c:pt>
                <c:pt idx="81">
                  <c:v>1258</c:v>
                </c:pt>
                <c:pt idx="82">
                  <c:v>1259</c:v>
                </c:pt>
                <c:pt idx="83">
                  <c:v>1260</c:v>
                </c:pt>
                <c:pt idx="84">
                  <c:v>1261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1276</c:v>
                </c:pt>
                <c:pt idx="100">
                  <c:v>1277</c:v>
                </c:pt>
                <c:pt idx="101">
                  <c:v>1278</c:v>
                </c:pt>
                <c:pt idx="102">
                  <c:v>1279</c:v>
                </c:pt>
                <c:pt idx="103">
                  <c:v>1280</c:v>
                </c:pt>
                <c:pt idx="104">
                  <c:v>1281</c:v>
                </c:pt>
                <c:pt idx="105">
                  <c:v>1282</c:v>
                </c:pt>
                <c:pt idx="106">
                  <c:v>1283</c:v>
                </c:pt>
                <c:pt idx="107">
                  <c:v>1284</c:v>
                </c:pt>
                <c:pt idx="108">
                  <c:v>1285</c:v>
                </c:pt>
                <c:pt idx="109">
                  <c:v>1286</c:v>
                </c:pt>
                <c:pt idx="110">
                  <c:v>1287</c:v>
                </c:pt>
                <c:pt idx="111">
                  <c:v>1288</c:v>
                </c:pt>
                <c:pt idx="112">
                  <c:v>1289</c:v>
                </c:pt>
                <c:pt idx="113">
                  <c:v>1290</c:v>
                </c:pt>
                <c:pt idx="114">
                  <c:v>1291</c:v>
                </c:pt>
                <c:pt idx="115">
                  <c:v>1292</c:v>
                </c:pt>
                <c:pt idx="116">
                  <c:v>1293</c:v>
                </c:pt>
                <c:pt idx="117">
                  <c:v>1294</c:v>
                </c:pt>
                <c:pt idx="118">
                  <c:v>1295</c:v>
                </c:pt>
                <c:pt idx="119">
                  <c:v>1296</c:v>
                </c:pt>
                <c:pt idx="120">
                  <c:v>1297</c:v>
                </c:pt>
                <c:pt idx="121">
                  <c:v>1298</c:v>
                </c:pt>
                <c:pt idx="122">
                  <c:v>1299</c:v>
                </c:pt>
                <c:pt idx="123">
                  <c:v>1300</c:v>
                </c:pt>
                <c:pt idx="124">
                  <c:v>1301</c:v>
                </c:pt>
                <c:pt idx="125">
                  <c:v>1302</c:v>
                </c:pt>
                <c:pt idx="126">
                  <c:v>1303</c:v>
                </c:pt>
                <c:pt idx="127">
                  <c:v>1304</c:v>
                </c:pt>
                <c:pt idx="128">
                  <c:v>1305</c:v>
                </c:pt>
                <c:pt idx="129">
                  <c:v>1306</c:v>
                </c:pt>
                <c:pt idx="130">
                  <c:v>1307</c:v>
                </c:pt>
                <c:pt idx="131">
                  <c:v>1308</c:v>
                </c:pt>
                <c:pt idx="132">
                  <c:v>1309</c:v>
                </c:pt>
                <c:pt idx="133">
                  <c:v>1310</c:v>
                </c:pt>
                <c:pt idx="134">
                  <c:v>1311</c:v>
                </c:pt>
                <c:pt idx="135">
                  <c:v>1312</c:v>
                </c:pt>
                <c:pt idx="136">
                  <c:v>1313</c:v>
                </c:pt>
                <c:pt idx="137">
                  <c:v>1314</c:v>
                </c:pt>
                <c:pt idx="138">
                  <c:v>1315</c:v>
                </c:pt>
                <c:pt idx="139">
                  <c:v>1316</c:v>
                </c:pt>
                <c:pt idx="140">
                  <c:v>1317</c:v>
                </c:pt>
                <c:pt idx="141">
                  <c:v>1318</c:v>
                </c:pt>
                <c:pt idx="142">
                  <c:v>1319</c:v>
                </c:pt>
                <c:pt idx="143">
                  <c:v>1320</c:v>
                </c:pt>
                <c:pt idx="144">
                  <c:v>1321</c:v>
                </c:pt>
                <c:pt idx="145">
                  <c:v>1322</c:v>
                </c:pt>
                <c:pt idx="146">
                  <c:v>1323</c:v>
                </c:pt>
                <c:pt idx="147">
                  <c:v>1324</c:v>
                </c:pt>
                <c:pt idx="148">
                  <c:v>1325</c:v>
                </c:pt>
                <c:pt idx="149">
                  <c:v>1326</c:v>
                </c:pt>
                <c:pt idx="150">
                  <c:v>1327</c:v>
                </c:pt>
                <c:pt idx="151">
                  <c:v>1328</c:v>
                </c:pt>
                <c:pt idx="152">
                  <c:v>1329</c:v>
                </c:pt>
                <c:pt idx="153">
                  <c:v>1330</c:v>
                </c:pt>
                <c:pt idx="154">
                  <c:v>1331</c:v>
                </c:pt>
                <c:pt idx="155">
                  <c:v>1332</c:v>
                </c:pt>
                <c:pt idx="156">
                  <c:v>1333</c:v>
                </c:pt>
                <c:pt idx="157">
                  <c:v>1334</c:v>
                </c:pt>
                <c:pt idx="158">
                  <c:v>1335</c:v>
                </c:pt>
                <c:pt idx="159">
                  <c:v>1336</c:v>
                </c:pt>
                <c:pt idx="160">
                  <c:v>1337</c:v>
                </c:pt>
                <c:pt idx="161">
                  <c:v>1338</c:v>
                </c:pt>
                <c:pt idx="162">
                  <c:v>1339</c:v>
                </c:pt>
                <c:pt idx="163">
                  <c:v>1340</c:v>
                </c:pt>
                <c:pt idx="164">
                  <c:v>1341</c:v>
                </c:pt>
                <c:pt idx="165">
                  <c:v>1342</c:v>
                </c:pt>
                <c:pt idx="166">
                  <c:v>1343</c:v>
                </c:pt>
                <c:pt idx="167">
                  <c:v>1344</c:v>
                </c:pt>
                <c:pt idx="168">
                  <c:v>1345</c:v>
                </c:pt>
                <c:pt idx="169">
                  <c:v>1346</c:v>
                </c:pt>
                <c:pt idx="170">
                  <c:v>1347</c:v>
                </c:pt>
                <c:pt idx="171">
                  <c:v>1348</c:v>
                </c:pt>
                <c:pt idx="172">
                  <c:v>1349</c:v>
                </c:pt>
                <c:pt idx="173">
                  <c:v>1350</c:v>
                </c:pt>
                <c:pt idx="174">
                  <c:v>1351</c:v>
                </c:pt>
                <c:pt idx="175">
                  <c:v>1352</c:v>
                </c:pt>
                <c:pt idx="176">
                  <c:v>1353</c:v>
                </c:pt>
                <c:pt idx="177">
                  <c:v>1354</c:v>
                </c:pt>
              </c:numCache>
            </c:numRef>
          </c:xVal>
          <c:yVal>
            <c:numRef>
              <c:f>Graph!$B$1024:$B$1199</c:f>
              <c:numCache>
                <c:formatCode>General</c:formatCode>
                <c:ptCount val="1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6-40F9-8DDD-33FD10230D49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Graph!$A$1023:$A$1200</c:f>
              <c:numCache>
                <c:formatCode>General</c:formatCode>
                <c:ptCount val="178"/>
                <c:pt idx="0">
                  <c:v>1177</c:v>
                </c:pt>
                <c:pt idx="1">
                  <c:v>1178</c:v>
                </c:pt>
                <c:pt idx="2">
                  <c:v>1179</c:v>
                </c:pt>
                <c:pt idx="3">
                  <c:v>1180</c:v>
                </c:pt>
                <c:pt idx="4">
                  <c:v>1181</c:v>
                </c:pt>
                <c:pt idx="5">
                  <c:v>1182</c:v>
                </c:pt>
                <c:pt idx="6">
                  <c:v>1183</c:v>
                </c:pt>
                <c:pt idx="7">
                  <c:v>1184</c:v>
                </c:pt>
                <c:pt idx="8">
                  <c:v>1185</c:v>
                </c:pt>
                <c:pt idx="9">
                  <c:v>1186</c:v>
                </c:pt>
                <c:pt idx="10">
                  <c:v>1187</c:v>
                </c:pt>
                <c:pt idx="11">
                  <c:v>1188</c:v>
                </c:pt>
                <c:pt idx="12">
                  <c:v>1189</c:v>
                </c:pt>
                <c:pt idx="13">
                  <c:v>1190</c:v>
                </c:pt>
                <c:pt idx="14">
                  <c:v>1191</c:v>
                </c:pt>
                <c:pt idx="15">
                  <c:v>1192</c:v>
                </c:pt>
                <c:pt idx="16">
                  <c:v>1193</c:v>
                </c:pt>
                <c:pt idx="17">
                  <c:v>1194</c:v>
                </c:pt>
                <c:pt idx="18">
                  <c:v>1195</c:v>
                </c:pt>
                <c:pt idx="19">
                  <c:v>1196</c:v>
                </c:pt>
                <c:pt idx="20">
                  <c:v>1197</c:v>
                </c:pt>
                <c:pt idx="21">
                  <c:v>1198</c:v>
                </c:pt>
                <c:pt idx="22">
                  <c:v>1199</c:v>
                </c:pt>
                <c:pt idx="23">
                  <c:v>1200</c:v>
                </c:pt>
                <c:pt idx="24">
                  <c:v>1201</c:v>
                </c:pt>
                <c:pt idx="25">
                  <c:v>1202</c:v>
                </c:pt>
                <c:pt idx="26">
                  <c:v>1203</c:v>
                </c:pt>
                <c:pt idx="27">
                  <c:v>1204</c:v>
                </c:pt>
                <c:pt idx="28">
                  <c:v>1205</c:v>
                </c:pt>
                <c:pt idx="29">
                  <c:v>1206</c:v>
                </c:pt>
                <c:pt idx="30">
                  <c:v>1207</c:v>
                </c:pt>
                <c:pt idx="31">
                  <c:v>1208</c:v>
                </c:pt>
                <c:pt idx="32">
                  <c:v>1209</c:v>
                </c:pt>
                <c:pt idx="33">
                  <c:v>1210</c:v>
                </c:pt>
                <c:pt idx="34">
                  <c:v>1211</c:v>
                </c:pt>
                <c:pt idx="35">
                  <c:v>1212</c:v>
                </c:pt>
                <c:pt idx="36">
                  <c:v>1213</c:v>
                </c:pt>
                <c:pt idx="37">
                  <c:v>1214</c:v>
                </c:pt>
                <c:pt idx="38">
                  <c:v>1215</c:v>
                </c:pt>
                <c:pt idx="39">
                  <c:v>1216</c:v>
                </c:pt>
                <c:pt idx="40">
                  <c:v>1217</c:v>
                </c:pt>
                <c:pt idx="41">
                  <c:v>1218</c:v>
                </c:pt>
                <c:pt idx="42">
                  <c:v>1219</c:v>
                </c:pt>
                <c:pt idx="43">
                  <c:v>1220</c:v>
                </c:pt>
                <c:pt idx="44">
                  <c:v>1221</c:v>
                </c:pt>
                <c:pt idx="45">
                  <c:v>1222</c:v>
                </c:pt>
                <c:pt idx="46">
                  <c:v>1223</c:v>
                </c:pt>
                <c:pt idx="47">
                  <c:v>1224</c:v>
                </c:pt>
                <c:pt idx="48">
                  <c:v>1225</c:v>
                </c:pt>
                <c:pt idx="49">
                  <c:v>1226</c:v>
                </c:pt>
                <c:pt idx="50">
                  <c:v>1227</c:v>
                </c:pt>
                <c:pt idx="51">
                  <c:v>1228</c:v>
                </c:pt>
                <c:pt idx="52">
                  <c:v>1229</c:v>
                </c:pt>
                <c:pt idx="53">
                  <c:v>1230</c:v>
                </c:pt>
                <c:pt idx="54">
                  <c:v>1231</c:v>
                </c:pt>
                <c:pt idx="55">
                  <c:v>1232</c:v>
                </c:pt>
                <c:pt idx="56">
                  <c:v>1233</c:v>
                </c:pt>
                <c:pt idx="57">
                  <c:v>1234</c:v>
                </c:pt>
                <c:pt idx="58">
                  <c:v>1235</c:v>
                </c:pt>
                <c:pt idx="59">
                  <c:v>1236</c:v>
                </c:pt>
                <c:pt idx="60">
                  <c:v>1237</c:v>
                </c:pt>
                <c:pt idx="61">
                  <c:v>1238</c:v>
                </c:pt>
                <c:pt idx="62">
                  <c:v>1239</c:v>
                </c:pt>
                <c:pt idx="63">
                  <c:v>1240</c:v>
                </c:pt>
                <c:pt idx="64">
                  <c:v>1241</c:v>
                </c:pt>
                <c:pt idx="65">
                  <c:v>1242</c:v>
                </c:pt>
                <c:pt idx="66">
                  <c:v>1243</c:v>
                </c:pt>
                <c:pt idx="67">
                  <c:v>1244</c:v>
                </c:pt>
                <c:pt idx="68">
                  <c:v>1245</c:v>
                </c:pt>
                <c:pt idx="69">
                  <c:v>1246</c:v>
                </c:pt>
                <c:pt idx="70">
                  <c:v>1247</c:v>
                </c:pt>
                <c:pt idx="71">
                  <c:v>1248</c:v>
                </c:pt>
                <c:pt idx="72">
                  <c:v>1249</c:v>
                </c:pt>
                <c:pt idx="73">
                  <c:v>1250</c:v>
                </c:pt>
                <c:pt idx="74">
                  <c:v>1251</c:v>
                </c:pt>
                <c:pt idx="75">
                  <c:v>1252</c:v>
                </c:pt>
                <c:pt idx="76">
                  <c:v>1253</c:v>
                </c:pt>
                <c:pt idx="77">
                  <c:v>1254</c:v>
                </c:pt>
                <c:pt idx="78">
                  <c:v>1255</c:v>
                </c:pt>
                <c:pt idx="79">
                  <c:v>1256</c:v>
                </c:pt>
                <c:pt idx="80">
                  <c:v>1257</c:v>
                </c:pt>
                <c:pt idx="81">
                  <c:v>1258</c:v>
                </c:pt>
                <c:pt idx="82">
                  <c:v>1259</c:v>
                </c:pt>
                <c:pt idx="83">
                  <c:v>1260</c:v>
                </c:pt>
                <c:pt idx="84">
                  <c:v>1261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1276</c:v>
                </c:pt>
                <c:pt idx="100">
                  <c:v>1277</c:v>
                </c:pt>
                <c:pt idx="101">
                  <c:v>1278</c:v>
                </c:pt>
                <c:pt idx="102">
                  <c:v>1279</c:v>
                </c:pt>
                <c:pt idx="103">
                  <c:v>1280</c:v>
                </c:pt>
                <c:pt idx="104">
                  <c:v>1281</c:v>
                </c:pt>
                <c:pt idx="105">
                  <c:v>1282</c:v>
                </c:pt>
                <c:pt idx="106">
                  <c:v>1283</c:v>
                </c:pt>
                <c:pt idx="107">
                  <c:v>1284</c:v>
                </c:pt>
                <c:pt idx="108">
                  <c:v>1285</c:v>
                </c:pt>
                <c:pt idx="109">
                  <c:v>1286</c:v>
                </c:pt>
                <c:pt idx="110">
                  <c:v>1287</c:v>
                </c:pt>
                <c:pt idx="111">
                  <c:v>1288</c:v>
                </c:pt>
                <c:pt idx="112">
                  <c:v>1289</c:v>
                </c:pt>
                <c:pt idx="113">
                  <c:v>1290</c:v>
                </c:pt>
                <c:pt idx="114">
                  <c:v>1291</c:v>
                </c:pt>
                <c:pt idx="115">
                  <c:v>1292</c:v>
                </c:pt>
                <c:pt idx="116">
                  <c:v>1293</c:v>
                </c:pt>
                <c:pt idx="117">
                  <c:v>1294</c:v>
                </c:pt>
                <c:pt idx="118">
                  <c:v>1295</c:v>
                </c:pt>
                <c:pt idx="119">
                  <c:v>1296</c:v>
                </c:pt>
                <c:pt idx="120">
                  <c:v>1297</c:v>
                </c:pt>
                <c:pt idx="121">
                  <c:v>1298</c:v>
                </c:pt>
                <c:pt idx="122">
                  <c:v>1299</c:v>
                </c:pt>
                <c:pt idx="123">
                  <c:v>1300</c:v>
                </c:pt>
                <c:pt idx="124">
                  <c:v>1301</c:v>
                </c:pt>
                <c:pt idx="125">
                  <c:v>1302</c:v>
                </c:pt>
                <c:pt idx="126">
                  <c:v>1303</c:v>
                </c:pt>
                <c:pt idx="127">
                  <c:v>1304</c:v>
                </c:pt>
                <c:pt idx="128">
                  <c:v>1305</c:v>
                </c:pt>
                <c:pt idx="129">
                  <c:v>1306</c:v>
                </c:pt>
                <c:pt idx="130">
                  <c:v>1307</c:v>
                </c:pt>
                <c:pt idx="131">
                  <c:v>1308</c:v>
                </c:pt>
                <c:pt idx="132">
                  <c:v>1309</c:v>
                </c:pt>
                <c:pt idx="133">
                  <c:v>1310</c:v>
                </c:pt>
                <c:pt idx="134">
                  <c:v>1311</c:v>
                </c:pt>
                <c:pt idx="135">
                  <c:v>1312</c:v>
                </c:pt>
                <c:pt idx="136">
                  <c:v>1313</c:v>
                </c:pt>
                <c:pt idx="137">
                  <c:v>1314</c:v>
                </c:pt>
                <c:pt idx="138">
                  <c:v>1315</c:v>
                </c:pt>
                <c:pt idx="139">
                  <c:v>1316</c:v>
                </c:pt>
                <c:pt idx="140">
                  <c:v>1317</c:v>
                </c:pt>
                <c:pt idx="141">
                  <c:v>1318</c:v>
                </c:pt>
                <c:pt idx="142">
                  <c:v>1319</c:v>
                </c:pt>
                <c:pt idx="143">
                  <c:v>1320</c:v>
                </c:pt>
                <c:pt idx="144">
                  <c:v>1321</c:v>
                </c:pt>
                <c:pt idx="145">
                  <c:v>1322</c:v>
                </c:pt>
                <c:pt idx="146">
                  <c:v>1323</c:v>
                </c:pt>
                <c:pt idx="147">
                  <c:v>1324</c:v>
                </c:pt>
                <c:pt idx="148">
                  <c:v>1325</c:v>
                </c:pt>
                <c:pt idx="149">
                  <c:v>1326</c:v>
                </c:pt>
                <c:pt idx="150">
                  <c:v>1327</c:v>
                </c:pt>
                <c:pt idx="151">
                  <c:v>1328</c:v>
                </c:pt>
                <c:pt idx="152">
                  <c:v>1329</c:v>
                </c:pt>
                <c:pt idx="153">
                  <c:v>1330</c:v>
                </c:pt>
                <c:pt idx="154">
                  <c:v>1331</c:v>
                </c:pt>
                <c:pt idx="155">
                  <c:v>1332</c:v>
                </c:pt>
                <c:pt idx="156">
                  <c:v>1333</c:v>
                </c:pt>
                <c:pt idx="157">
                  <c:v>1334</c:v>
                </c:pt>
                <c:pt idx="158">
                  <c:v>1335</c:v>
                </c:pt>
                <c:pt idx="159">
                  <c:v>1336</c:v>
                </c:pt>
                <c:pt idx="160">
                  <c:v>1337</c:v>
                </c:pt>
                <c:pt idx="161">
                  <c:v>1338</c:v>
                </c:pt>
                <c:pt idx="162">
                  <c:v>1339</c:v>
                </c:pt>
                <c:pt idx="163">
                  <c:v>1340</c:v>
                </c:pt>
                <c:pt idx="164">
                  <c:v>1341</c:v>
                </c:pt>
                <c:pt idx="165">
                  <c:v>1342</c:v>
                </c:pt>
                <c:pt idx="166">
                  <c:v>1343</c:v>
                </c:pt>
                <c:pt idx="167">
                  <c:v>1344</c:v>
                </c:pt>
                <c:pt idx="168">
                  <c:v>1345</c:v>
                </c:pt>
                <c:pt idx="169">
                  <c:v>1346</c:v>
                </c:pt>
                <c:pt idx="170">
                  <c:v>1347</c:v>
                </c:pt>
                <c:pt idx="171">
                  <c:v>1348</c:v>
                </c:pt>
                <c:pt idx="172">
                  <c:v>1349</c:v>
                </c:pt>
                <c:pt idx="173">
                  <c:v>1350</c:v>
                </c:pt>
                <c:pt idx="174">
                  <c:v>1351</c:v>
                </c:pt>
                <c:pt idx="175">
                  <c:v>1352</c:v>
                </c:pt>
                <c:pt idx="176">
                  <c:v>1353</c:v>
                </c:pt>
                <c:pt idx="177">
                  <c:v>1354</c:v>
                </c:pt>
              </c:numCache>
            </c:numRef>
          </c:xVal>
          <c:yVal>
            <c:numRef>
              <c:f>Graph!$C$1024:$C$1199</c:f>
              <c:numCache>
                <c:formatCode>General</c:formatCode>
                <c:ptCount val="176"/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E6-40F9-8DDD-33FD10230D49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Graph!$A$1023:$A$1200</c:f>
              <c:numCache>
                <c:formatCode>General</c:formatCode>
                <c:ptCount val="178"/>
                <c:pt idx="0">
                  <c:v>1177</c:v>
                </c:pt>
                <c:pt idx="1">
                  <c:v>1178</c:v>
                </c:pt>
                <c:pt idx="2">
                  <c:v>1179</c:v>
                </c:pt>
                <c:pt idx="3">
                  <c:v>1180</c:v>
                </c:pt>
                <c:pt idx="4">
                  <c:v>1181</c:v>
                </c:pt>
                <c:pt idx="5">
                  <c:v>1182</c:v>
                </c:pt>
                <c:pt idx="6">
                  <c:v>1183</c:v>
                </c:pt>
                <c:pt idx="7">
                  <c:v>1184</c:v>
                </c:pt>
                <c:pt idx="8">
                  <c:v>1185</c:v>
                </c:pt>
                <c:pt idx="9">
                  <c:v>1186</c:v>
                </c:pt>
                <c:pt idx="10">
                  <c:v>1187</c:v>
                </c:pt>
                <c:pt idx="11">
                  <c:v>1188</c:v>
                </c:pt>
                <c:pt idx="12">
                  <c:v>1189</c:v>
                </c:pt>
                <c:pt idx="13">
                  <c:v>1190</c:v>
                </c:pt>
                <c:pt idx="14">
                  <c:v>1191</c:v>
                </c:pt>
                <c:pt idx="15">
                  <c:v>1192</c:v>
                </c:pt>
                <c:pt idx="16">
                  <c:v>1193</c:v>
                </c:pt>
                <c:pt idx="17">
                  <c:v>1194</c:v>
                </c:pt>
                <c:pt idx="18">
                  <c:v>1195</c:v>
                </c:pt>
                <c:pt idx="19">
                  <c:v>1196</c:v>
                </c:pt>
                <c:pt idx="20">
                  <c:v>1197</c:v>
                </c:pt>
                <c:pt idx="21">
                  <c:v>1198</c:v>
                </c:pt>
                <c:pt idx="22">
                  <c:v>1199</c:v>
                </c:pt>
                <c:pt idx="23">
                  <c:v>1200</c:v>
                </c:pt>
                <c:pt idx="24">
                  <c:v>1201</c:v>
                </c:pt>
                <c:pt idx="25">
                  <c:v>1202</c:v>
                </c:pt>
                <c:pt idx="26">
                  <c:v>1203</c:v>
                </c:pt>
                <c:pt idx="27">
                  <c:v>1204</c:v>
                </c:pt>
                <c:pt idx="28">
                  <c:v>1205</c:v>
                </c:pt>
                <c:pt idx="29">
                  <c:v>1206</c:v>
                </c:pt>
                <c:pt idx="30">
                  <c:v>1207</c:v>
                </c:pt>
                <c:pt idx="31">
                  <c:v>1208</c:v>
                </c:pt>
                <c:pt idx="32">
                  <c:v>1209</c:v>
                </c:pt>
                <c:pt idx="33">
                  <c:v>1210</c:v>
                </c:pt>
                <c:pt idx="34">
                  <c:v>1211</c:v>
                </c:pt>
                <c:pt idx="35">
                  <c:v>1212</c:v>
                </c:pt>
                <c:pt idx="36">
                  <c:v>1213</c:v>
                </c:pt>
                <c:pt idx="37">
                  <c:v>1214</c:v>
                </c:pt>
                <c:pt idx="38">
                  <c:v>1215</c:v>
                </c:pt>
                <c:pt idx="39">
                  <c:v>1216</c:v>
                </c:pt>
                <c:pt idx="40">
                  <c:v>1217</c:v>
                </c:pt>
                <c:pt idx="41">
                  <c:v>1218</c:v>
                </c:pt>
                <c:pt idx="42">
                  <c:v>1219</c:v>
                </c:pt>
                <c:pt idx="43">
                  <c:v>1220</c:v>
                </c:pt>
                <c:pt idx="44">
                  <c:v>1221</c:v>
                </c:pt>
                <c:pt idx="45">
                  <c:v>1222</c:v>
                </c:pt>
                <c:pt idx="46">
                  <c:v>1223</c:v>
                </c:pt>
                <c:pt idx="47">
                  <c:v>1224</c:v>
                </c:pt>
                <c:pt idx="48">
                  <c:v>1225</c:v>
                </c:pt>
                <c:pt idx="49">
                  <c:v>1226</c:v>
                </c:pt>
                <c:pt idx="50">
                  <c:v>1227</c:v>
                </c:pt>
                <c:pt idx="51">
                  <c:v>1228</c:v>
                </c:pt>
                <c:pt idx="52">
                  <c:v>1229</c:v>
                </c:pt>
                <c:pt idx="53">
                  <c:v>1230</c:v>
                </c:pt>
                <c:pt idx="54">
                  <c:v>1231</c:v>
                </c:pt>
                <c:pt idx="55">
                  <c:v>1232</c:v>
                </c:pt>
                <c:pt idx="56">
                  <c:v>1233</c:v>
                </c:pt>
                <c:pt idx="57">
                  <c:v>1234</c:v>
                </c:pt>
                <c:pt idx="58">
                  <c:v>1235</c:v>
                </c:pt>
                <c:pt idx="59">
                  <c:v>1236</c:v>
                </c:pt>
                <c:pt idx="60">
                  <c:v>1237</c:v>
                </c:pt>
                <c:pt idx="61">
                  <c:v>1238</c:v>
                </c:pt>
                <c:pt idx="62">
                  <c:v>1239</c:v>
                </c:pt>
                <c:pt idx="63">
                  <c:v>1240</c:v>
                </c:pt>
                <c:pt idx="64">
                  <c:v>1241</c:v>
                </c:pt>
                <c:pt idx="65">
                  <c:v>1242</c:v>
                </c:pt>
                <c:pt idx="66">
                  <c:v>1243</c:v>
                </c:pt>
                <c:pt idx="67">
                  <c:v>1244</c:v>
                </c:pt>
                <c:pt idx="68">
                  <c:v>1245</c:v>
                </c:pt>
                <c:pt idx="69">
                  <c:v>1246</c:v>
                </c:pt>
                <c:pt idx="70">
                  <c:v>1247</c:v>
                </c:pt>
                <c:pt idx="71">
                  <c:v>1248</c:v>
                </c:pt>
                <c:pt idx="72">
                  <c:v>1249</c:v>
                </c:pt>
                <c:pt idx="73">
                  <c:v>1250</c:v>
                </c:pt>
                <c:pt idx="74">
                  <c:v>1251</c:v>
                </c:pt>
                <c:pt idx="75">
                  <c:v>1252</c:v>
                </c:pt>
                <c:pt idx="76">
                  <c:v>1253</c:v>
                </c:pt>
                <c:pt idx="77">
                  <c:v>1254</c:v>
                </c:pt>
                <c:pt idx="78">
                  <c:v>1255</c:v>
                </c:pt>
                <c:pt idx="79">
                  <c:v>1256</c:v>
                </c:pt>
                <c:pt idx="80">
                  <c:v>1257</c:v>
                </c:pt>
                <c:pt idx="81">
                  <c:v>1258</c:v>
                </c:pt>
                <c:pt idx="82">
                  <c:v>1259</c:v>
                </c:pt>
                <c:pt idx="83">
                  <c:v>1260</c:v>
                </c:pt>
                <c:pt idx="84">
                  <c:v>1261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1276</c:v>
                </c:pt>
                <c:pt idx="100">
                  <c:v>1277</c:v>
                </c:pt>
                <c:pt idx="101">
                  <c:v>1278</c:v>
                </c:pt>
                <c:pt idx="102">
                  <c:v>1279</c:v>
                </c:pt>
                <c:pt idx="103">
                  <c:v>1280</c:v>
                </c:pt>
                <c:pt idx="104">
                  <c:v>1281</c:v>
                </c:pt>
                <c:pt idx="105">
                  <c:v>1282</c:v>
                </c:pt>
                <c:pt idx="106">
                  <c:v>1283</c:v>
                </c:pt>
                <c:pt idx="107">
                  <c:v>1284</c:v>
                </c:pt>
                <c:pt idx="108">
                  <c:v>1285</c:v>
                </c:pt>
                <c:pt idx="109">
                  <c:v>1286</c:v>
                </c:pt>
                <c:pt idx="110">
                  <c:v>1287</c:v>
                </c:pt>
                <c:pt idx="111">
                  <c:v>1288</c:v>
                </c:pt>
                <c:pt idx="112">
                  <c:v>1289</c:v>
                </c:pt>
                <c:pt idx="113">
                  <c:v>1290</c:v>
                </c:pt>
                <c:pt idx="114">
                  <c:v>1291</c:v>
                </c:pt>
                <c:pt idx="115">
                  <c:v>1292</c:v>
                </c:pt>
                <c:pt idx="116">
                  <c:v>1293</c:v>
                </c:pt>
                <c:pt idx="117">
                  <c:v>1294</c:v>
                </c:pt>
                <c:pt idx="118">
                  <c:v>1295</c:v>
                </c:pt>
                <c:pt idx="119">
                  <c:v>1296</c:v>
                </c:pt>
                <c:pt idx="120">
                  <c:v>1297</c:v>
                </c:pt>
                <c:pt idx="121">
                  <c:v>1298</c:v>
                </c:pt>
                <c:pt idx="122">
                  <c:v>1299</c:v>
                </c:pt>
                <c:pt idx="123">
                  <c:v>1300</c:v>
                </c:pt>
                <c:pt idx="124">
                  <c:v>1301</c:v>
                </c:pt>
                <c:pt idx="125">
                  <c:v>1302</c:v>
                </c:pt>
                <c:pt idx="126">
                  <c:v>1303</c:v>
                </c:pt>
                <c:pt idx="127">
                  <c:v>1304</c:v>
                </c:pt>
                <c:pt idx="128">
                  <c:v>1305</c:v>
                </c:pt>
                <c:pt idx="129">
                  <c:v>1306</c:v>
                </c:pt>
                <c:pt idx="130">
                  <c:v>1307</c:v>
                </c:pt>
                <c:pt idx="131">
                  <c:v>1308</c:v>
                </c:pt>
                <c:pt idx="132">
                  <c:v>1309</c:v>
                </c:pt>
                <c:pt idx="133">
                  <c:v>1310</c:v>
                </c:pt>
                <c:pt idx="134">
                  <c:v>1311</c:v>
                </c:pt>
                <c:pt idx="135">
                  <c:v>1312</c:v>
                </c:pt>
                <c:pt idx="136">
                  <c:v>1313</c:v>
                </c:pt>
                <c:pt idx="137">
                  <c:v>1314</c:v>
                </c:pt>
                <c:pt idx="138">
                  <c:v>1315</c:v>
                </c:pt>
                <c:pt idx="139">
                  <c:v>1316</c:v>
                </c:pt>
                <c:pt idx="140">
                  <c:v>1317</c:v>
                </c:pt>
                <c:pt idx="141">
                  <c:v>1318</c:v>
                </c:pt>
                <c:pt idx="142">
                  <c:v>1319</c:v>
                </c:pt>
                <c:pt idx="143">
                  <c:v>1320</c:v>
                </c:pt>
                <c:pt idx="144">
                  <c:v>1321</c:v>
                </c:pt>
                <c:pt idx="145">
                  <c:v>1322</c:v>
                </c:pt>
                <c:pt idx="146">
                  <c:v>1323</c:v>
                </c:pt>
                <c:pt idx="147">
                  <c:v>1324</c:v>
                </c:pt>
                <c:pt idx="148">
                  <c:v>1325</c:v>
                </c:pt>
                <c:pt idx="149">
                  <c:v>1326</c:v>
                </c:pt>
                <c:pt idx="150">
                  <c:v>1327</c:v>
                </c:pt>
                <c:pt idx="151">
                  <c:v>1328</c:v>
                </c:pt>
                <c:pt idx="152">
                  <c:v>1329</c:v>
                </c:pt>
                <c:pt idx="153">
                  <c:v>1330</c:v>
                </c:pt>
                <c:pt idx="154">
                  <c:v>1331</c:v>
                </c:pt>
                <c:pt idx="155">
                  <c:v>1332</c:v>
                </c:pt>
                <c:pt idx="156">
                  <c:v>1333</c:v>
                </c:pt>
                <c:pt idx="157">
                  <c:v>1334</c:v>
                </c:pt>
                <c:pt idx="158">
                  <c:v>1335</c:v>
                </c:pt>
                <c:pt idx="159">
                  <c:v>1336</c:v>
                </c:pt>
                <c:pt idx="160">
                  <c:v>1337</c:v>
                </c:pt>
                <c:pt idx="161">
                  <c:v>1338</c:v>
                </c:pt>
                <c:pt idx="162">
                  <c:v>1339</c:v>
                </c:pt>
                <c:pt idx="163">
                  <c:v>1340</c:v>
                </c:pt>
                <c:pt idx="164">
                  <c:v>1341</c:v>
                </c:pt>
                <c:pt idx="165">
                  <c:v>1342</c:v>
                </c:pt>
                <c:pt idx="166">
                  <c:v>1343</c:v>
                </c:pt>
                <c:pt idx="167">
                  <c:v>1344</c:v>
                </c:pt>
                <c:pt idx="168">
                  <c:v>1345</c:v>
                </c:pt>
                <c:pt idx="169">
                  <c:v>1346</c:v>
                </c:pt>
                <c:pt idx="170">
                  <c:v>1347</c:v>
                </c:pt>
                <c:pt idx="171">
                  <c:v>1348</c:v>
                </c:pt>
                <c:pt idx="172">
                  <c:v>1349</c:v>
                </c:pt>
                <c:pt idx="173">
                  <c:v>1350</c:v>
                </c:pt>
                <c:pt idx="174">
                  <c:v>1351</c:v>
                </c:pt>
                <c:pt idx="175">
                  <c:v>1352</c:v>
                </c:pt>
                <c:pt idx="176">
                  <c:v>1353</c:v>
                </c:pt>
                <c:pt idx="177">
                  <c:v>1354</c:v>
                </c:pt>
              </c:numCache>
            </c:numRef>
          </c:xVal>
          <c:yVal>
            <c:numRef>
              <c:f>Graph!$E$1024:$E$1199</c:f>
              <c:numCache>
                <c:formatCode>General</c:formatCode>
                <c:ptCount val="176"/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E6-40F9-8DDD-33FD10230D49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Graph!$A$1023:$A$1200</c:f>
              <c:numCache>
                <c:formatCode>General</c:formatCode>
                <c:ptCount val="178"/>
                <c:pt idx="0">
                  <c:v>1177</c:v>
                </c:pt>
                <c:pt idx="1">
                  <c:v>1178</c:v>
                </c:pt>
                <c:pt idx="2">
                  <c:v>1179</c:v>
                </c:pt>
                <c:pt idx="3">
                  <c:v>1180</c:v>
                </c:pt>
                <c:pt idx="4">
                  <c:v>1181</c:v>
                </c:pt>
                <c:pt idx="5">
                  <c:v>1182</c:v>
                </c:pt>
                <c:pt idx="6">
                  <c:v>1183</c:v>
                </c:pt>
                <c:pt idx="7">
                  <c:v>1184</c:v>
                </c:pt>
                <c:pt idx="8">
                  <c:v>1185</c:v>
                </c:pt>
                <c:pt idx="9">
                  <c:v>1186</c:v>
                </c:pt>
                <c:pt idx="10">
                  <c:v>1187</c:v>
                </c:pt>
                <c:pt idx="11">
                  <c:v>1188</c:v>
                </c:pt>
                <c:pt idx="12">
                  <c:v>1189</c:v>
                </c:pt>
                <c:pt idx="13">
                  <c:v>1190</c:v>
                </c:pt>
                <c:pt idx="14">
                  <c:v>1191</c:v>
                </c:pt>
                <c:pt idx="15">
                  <c:v>1192</c:v>
                </c:pt>
                <c:pt idx="16">
                  <c:v>1193</c:v>
                </c:pt>
                <c:pt idx="17">
                  <c:v>1194</c:v>
                </c:pt>
                <c:pt idx="18">
                  <c:v>1195</c:v>
                </c:pt>
                <c:pt idx="19">
                  <c:v>1196</c:v>
                </c:pt>
                <c:pt idx="20">
                  <c:v>1197</c:v>
                </c:pt>
                <c:pt idx="21">
                  <c:v>1198</c:v>
                </c:pt>
                <c:pt idx="22">
                  <c:v>1199</c:v>
                </c:pt>
                <c:pt idx="23">
                  <c:v>1200</c:v>
                </c:pt>
                <c:pt idx="24">
                  <c:v>1201</c:v>
                </c:pt>
                <c:pt idx="25">
                  <c:v>1202</c:v>
                </c:pt>
                <c:pt idx="26">
                  <c:v>1203</c:v>
                </c:pt>
                <c:pt idx="27">
                  <c:v>1204</c:v>
                </c:pt>
                <c:pt idx="28">
                  <c:v>1205</c:v>
                </c:pt>
                <c:pt idx="29">
                  <c:v>1206</c:v>
                </c:pt>
                <c:pt idx="30">
                  <c:v>1207</c:v>
                </c:pt>
                <c:pt idx="31">
                  <c:v>1208</c:v>
                </c:pt>
                <c:pt idx="32">
                  <c:v>1209</c:v>
                </c:pt>
                <c:pt idx="33">
                  <c:v>1210</c:v>
                </c:pt>
                <c:pt idx="34">
                  <c:v>1211</c:v>
                </c:pt>
                <c:pt idx="35">
                  <c:v>1212</c:v>
                </c:pt>
                <c:pt idx="36">
                  <c:v>1213</c:v>
                </c:pt>
                <c:pt idx="37">
                  <c:v>1214</c:v>
                </c:pt>
                <c:pt idx="38">
                  <c:v>1215</c:v>
                </c:pt>
                <c:pt idx="39">
                  <c:v>1216</c:v>
                </c:pt>
                <c:pt idx="40">
                  <c:v>1217</c:v>
                </c:pt>
                <c:pt idx="41">
                  <c:v>1218</c:v>
                </c:pt>
                <c:pt idx="42">
                  <c:v>1219</c:v>
                </c:pt>
                <c:pt idx="43">
                  <c:v>1220</c:v>
                </c:pt>
                <c:pt idx="44">
                  <c:v>1221</c:v>
                </c:pt>
                <c:pt idx="45">
                  <c:v>1222</c:v>
                </c:pt>
                <c:pt idx="46">
                  <c:v>1223</c:v>
                </c:pt>
                <c:pt idx="47">
                  <c:v>1224</c:v>
                </c:pt>
                <c:pt idx="48">
                  <c:v>1225</c:v>
                </c:pt>
                <c:pt idx="49">
                  <c:v>1226</c:v>
                </c:pt>
                <c:pt idx="50">
                  <c:v>1227</c:v>
                </c:pt>
                <c:pt idx="51">
                  <c:v>1228</c:v>
                </c:pt>
                <c:pt idx="52">
                  <c:v>1229</c:v>
                </c:pt>
                <c:pt idx="53">
                  <c:v>1230</c:v>
                </c:pt>
                <c:pt idx="54">
                  <c:v>1231</c:v>
                </c:pt>
                <c:pt idx="55">
                  <c:v>1232</c:v>
                </c:pt>
                <c:pt idx="56">
                  <c:v>1233</c:v>
                </c:pt>
                <c:pt idx="57">
                  <c:v>1234</c:v>
                </c:pt>
                <c:pt idx="58">
                  <c:v>1235</c:v>
                </c:pt>
                <c:pt idx="59">
                  <c:v>1236</c:v>
                </c:pt>
                <c:pt idx="60">
                  <c:v>1237</c:v>
                </c:pt>
                <c:pt idx="61">
                  <c:v>1238</c:v>
                </c:pt>
                <c:pt idx="62">
                  <c:v>1239</c:v>
                </c:pt>
                <c:pt idx="63">
                  <c:v>1240</c:v>
                </c:pt>
                <c:pt idx="64">
                  <c:v>1241</c:v>
                </c:pt>
                <c:pt idx="65">
                  <c:v>1242</c:v>
                </c:pt>
                <c:pt idx="66">
                  <c:v>1243</c:v>
                </c:pt>
                <c:pt idx="67">
                  <c:v>1244</c:v>
                </c:pt>
                <c:pt idx="68">
                  <c:v>1245</c:v>
                </c:pt>
                <c:pt idx="69">
                  <c:v>1246</c:v>
                </c:pt>
                <c:pt idx="70">
                  <c:v>1247</c:v>
                </c:pt>
                <c:pt idx="71">
                  <c:v>1248</c:v>
                </c:pt>
                <c:pt idx="72">
                  <c:v>1249</c:v>
                </c:pt>
                <c:pt idx="73">
                  <c:v>1250</c:v>
                </c:pt>
                <c:pt idx="74">
                  <c:v>1251</c:v>
                </c:pt>
                <c:pt idx="75">
                  <c:v>1252</c:v>
                </c:pt>
                <c:pt idx="76">
                  <c:v>1253</c:v>
                </c:pt>
                <c:pt idx="77">
                  <c:v>1254</c:v>
                </c:pt>
                <c:pt idx="78">
                  <c:v>1255</c:v>
                </c:pt>
                <c:pt idx="79">
                  <c:v>1256</c:v>
                </c:pt>
                <c:pt idx="80">
                  <c:v>1257</c:v>
                </c:pt>
                <c:pt idx="81">
                  <c:v>1258</c:v>
                </c:pt>
                <c:pt idx="82">
                  <c:v>1259</c:v>
                </c:pt>
                <c:pt idx="83">
                  <c:v>1260</c:v>
                </c:pt>
                <c:pt idx="84">
                  <c:v>1261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1276</c:v>
                </c:pt>
                <c:pt idx="100">
                  <c:v>1277</c:v>
                </c:pt>
                <c:pt idx="101">
                  <c:v>1278</c:v>
                </c:pt>
                <c:pt idx="102">
                  <c:v>1279</c:v>
                </c:pt>
                <c:pt idx="103">
                  <c:v>1280</c:v>
                </c:pt>
                <c:pt idx="104">
                  <c:v>1281</c:v>
                </c:pt>
                <c:pt idx="105">
                  <c:v>1282</c:v>
                </c:pt>
                <c:pt idx="106">
                  <c:v>1283</c:v>
                </c:pt>
                <c:pt idx="107">
                  <c:v>1284</c:v>
                </c:pt>
                <c:pt idx="108">
                  <c:v>1285</c:v>
                </c:pt>
                <c:pt idx="109">
                  <c:v>1286</c:v>
                </c:pt>
                <c:pt idx="110">
                  <c:v>1287</c:v>
                </c:pt>
                <c:pt idx="111">
                  <c:v>1288</c:v>
                </c:pt>
                <c:pt idx="112">
                  <c:v>1289</c:v>
                </c:pt>
                <c:pt idx="113">
                  <c:v>1290</c:v>
                </c:pt>
                <c:pt idx="114">
                  <c:v>1291</c:v>
                </c:pt>
                <c:pt idx="115">
                  <c:v>1292</c:v>
                </c:pt>
                <c:pt idx="116">
                  <c:v>1293</c:v>
                </c:pt>
                <c:pt idx="117">
                  <c:v>1294</c:v>
                </c:pt>
                <c:pt idx="118">
                  <c:v>1295</c:v>
                </c:pt>
                <c:pt idx="119">
                  <c:v>1296</c:v>
                </c:pt>
                <c:pt idx="120">
                  <c:v>1297</c:v>
                </c:pt>
                <c:pt idx="121">
                  <c:v>1298</c:v>
                </c:pt>
                <c:pt idx="122">
                  <c:v>1299</c:v>
                </c:pt>
                <c:pt idx="123">
                  <c:v>1300</c:v>
                </c:pt>
                <c:pt idx="124">
                  <c:v>1301</c:v>
                </c:pt>
                <c:pt idx="125">
                  <c:v>1302</c:v>
                </c:pt>
                <c:pt idx="126">
                  <c:v>1303</c:v>
                </c:pt>
                <c:pt idx="127">
                  <c:v>1304</c:v>
                </c:pt>
                <c:pt idx="128">
                  <c:v>1305</c:v>
                </c:pt>
                <c:pt idx="129">
                  <c:v>1306</c:v>
                </c:pt>
                <c:pt idx="130">
                  <c:v>1307</c:v>
                </c:pt>
                <c:pt idx="131">
                  <c:v>1308</c:v>
                </c:pt>
                <c:pt idx="132">
                  <c:v>1309</c:v>
                </c:pt>
                <c:pt idx="133">
                  <c:v>1310</c:v>
                </c:pt>
                <c:pt idx="134">
                  <c:v>1311</c:v>
                </c:pt>
                <c:pt idx="135">
                  <c:v>1312</c:v>
                </c:pt>
                <c:pt idx="136">
                  <c:v>1313</c:v>
                </c:pt>
                <c:pt idx="137">
                  <c:v>1314</c:v>
                </c:pt>
                <c:pt idx="138">
                  <c:v>1315</c:v>
                </c:pt>
                <c:pt idx="139">
                  <c:v>1316</c:v>
                </c:pt>
                <c:pt idx="140">
                  <c:v>1317</c:v>
                </c:pt>
                <c:pt idx="141">
                  <c:v>1318</c:v>
                </c:pt>
                <c:pt idx="142">
                  <c:v>1319</c:v>
                </c:pt>
                <c:pt idx="143">
                  <c:v>1320</c:v>
                </c:pt>
                <c:pt idx="144">
                  <c:v>1321</c:v>
                </c:pt>
                <c:pt idx="145">
                  <c:v>1322</c:v>
                </c:pt>
                <c:pt idx="146">
                  <c:v>1323</c:v>
                </c:pt>
                <c:pt idx="147">
                  <c:v>1324</c:v>
                </c:pt>
                <c:pt idx="148">
                  <c:v>1325</c:v>
                </c:pt>
                <c:pt idx="149">
                  <c:v>1326</c:v>
                </c:pt>
                <c:pt idx="150">
                  <c:v>1327</c:v>
                </c:pt>
                <c:pt idx="151">
                  <c:v>1328</c:v>
                </c:pt>
                <c:pt idx="152">
                  <c:v>1329</c:v>
                </c:pt>
                <c:pt idx="153">
                  <c:v>1330</c:v>
                </c:pt>
                <c:pt idx="154">
                  <c:v>1331</c:v>
                </c:pt>
                <c:pt idx="155">
                  <c:v>1332</c:v>
                </c:pt>
                <c:pt idx="156">
                  <c:v>1333</c:v>
                </c:pt>
                <c:pt idx="157">
                  <c:v>1334</c:v>
                </c:pt>
                <c:pt idx="158">
                  <c:v>1335</c:v>
                </c:pt>
                <c:pt idx="159">
                  <c:v>1336</c:v>
                </c:pt>
                <c:pt idx="160">
                  <c:v>1337</c:v>
                </c:pt>
                <c:pt idx="161">
                  <c:v>1338</c:v>
                </c:pt>
                <c:pt idx="162">
                  <c:v>1339</c:v>
                </c:pt>
                <c:pt idx="163">
                  <c:v>1340</c:v>
                </c:pt>
                <c:pt idx="164">
                  <c:v>1341</c:v>
                </c:pt>
                <c:pt idx="165">
                  <c:v>1342</c:v>
                </c:pt>
                <c:pt idx="166">
                  <c:v>1343</c:v>
                </c:pt>
                <c:pt idx="167">
                  <c:v>1344</c:v>
                </c:pt>
                <c:pt idx="168">
                  <c:v>1345</c:v>
                </c:pt>
                <c:pt idx="169">
                  <c:v>1346</c:v>
                </c:pt>
                <c:pt idx="170">
                  <c:v>1347</c:v>
                </c:pt>
                <c:pt idx="171">
                  <c:v>1348</c:v>
                </c:pt>
                <c:pt idx="172">
                  <c:v>1349</c:v>
                </c:pt>
                <c:pt idx="173">
                  <c:v>1350</c:v>
                </c:pt>
                <c:pt idx="174">
                  <c:v>1351</c:v>
                </c:pt>
                <c:pt idx="175">
                  <c:v>1352</c:v>
                </c:pt>
                <c:pt idx="176">
                  <c:v>1353</c:v>
                </c:pt>
                <c:pt idx="177">
                  <c:v>1354</c:v>
                </c:pt>
              </c:numCache>
            </c:numRef>
          </c:xVal>
          <c:yVal>
            <c:numRef>
              <c:f>Graph!$G$1024:$G$1199</c:f>
              <c:numCache>
                <c:formatCode>General</c:formatCode>
                <c:ptCount val="1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E6-40F9-8DDD-33FD10230D49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Graph!$A$1023:$A$1200</c:f>
              <c:numCache>
                <c:formatCode>General</c:formatCode>
                <c:ptCount val="178"/>
                <c:pt idx="0">
                  <c:v>1177</c:v>
                </c:pt>
                <c:pt idx="1">
                  <c:v>1178</c:v>
                </c:pt>
                <c:pt idx="2">
                  <c:v>1179</c:v>
                </c:pt>
                <c:pt idx="3">
                  <c:v>1180</c:v>
                </c:pt>
                <c:pt idx="4">
                  <c:v>1181</c:v>
                </c:pt>
                <c:pt idx="5">
                  <c:v>1182</c:v>
                </c:pt>
                <c:pt idx="6">
                  <c:v>1183</c:v>
                </c:pt>
                <c:pt idx="7">
                  <c:v>1184</c:v>
                </c:pt>
                <c:pt idx="8">
                  <c:v>1185</c:v>
                </c:pt>
                <c:pt idx="9">
                  <c:v>1186</c:v>
                </c:pt>
                <c:pt idx="10">
                  <c:v>1187</c:v>
                </c:pt>
                <c:pt idx="11">
                  <c:v>1188</c:v>
                </c:pt>
                <c:pt idx="12">
                  <c:v>1189</c:v>
                </c:pt>
                <c:pt idx="13">
                  <c:v>1190</c:v>
                </c:pt>
                <c:pt idx="14">
                  <c:v>1191</c:v>
                </c:pt>
                <c:pt idx="15">
                  <c:v>1192</c:v>
                </c:pt>
                <c:pt idx="16">
                  <c:v>1193</c:v>
                </c:pt>
                <c:pt idx="17">
                  <c:v>1194</c:v>
                </c:pt>
                <c:pt idx="18">
                  <c:v>1195</c:v>
                </c:pt>
                <c:pt idx="19">
                  <c:v>1196</c:v>
                </c:pt>
                <c:pt idx="20">
                  <c:v>1197</c:v>
                </c:pt>
                <c:pt idx="21">
                  <c:v>1198</c:v>
                </c:pt>
                <c:pt idx="22">
                  <c:v>1199</c:v>
                </c:pt>
                <c:pt idx="23">
                  <c:v>1200</c:v>
                </c:pt>
                <c:pt idx="24">
                  <c:v>1201</c:v>
                </c:pt>
                <c:pt idx="25">
                  <c:v>1202</c:v>
                </c:pt>
                <c:pt idx="26">
                  <c:v>1203</c:v>
                </c:pt>
                <c:pt idx="27">
                  <c:v>1204</c:v>
                </c:pt>
                <c:pt idx="28">
                  <c:v>1205</c:v>
                </c:pt>
                <c:pt idx="29">
                  <c:v>1206</c:v>
                </c:pt>
                <c:pt idx="30">
                  <c:v>1207</c:v>
                </c:pt>
                <c:pt idx="31">
                  <c:v>1208</c:v>
                </c:pt>
                <c:pt idx="32">
                  <c:v>1209</c:v>
                </c:pt>
                <c:pt idx="33">
                  <c:v>1210</c:v>
                </c:pt>
                <c:pt idx="34">
                  <c:v>1211</c:v>
                </c:pt>
                <c:pt idx="35">
                  <c:v>1212</c:v>
                </c:pt>
                <c:pt idx="36">
                  <c:v>1213</c:v>
                </c:pt>
                <c:pt idx="37">
                  <c:v>1214</c:v>
                </c:pt>
                <c:pt idx="38">
                  <c:v>1215</c:v>
                </c:pt>
                <c:pt idx="39">
                  <c:v>1216</c:v>
                </c:pt>
                <c:pt idx="40">
                  <c:v>1217</c:v>
                </c:pt>
                <c:pt idx="41">
                  <c:v>1218</c:v>
                </c:pt>
                <c:pt idx="42">
                  <c:v>1219</c:v>
                </c:pt>
                <c:pt idx="43">
                  <c:v>1220</c:v>
                </c:pt>
                <c:pt idx="44">
                  <c:v>1221</c:v>
                </c:pt>
                <c:pt idx="45">
                  <c:v>1222</c:v>
                </c:pt>
                <c:pt idx="46">
                  <c:v>1223</c:v>
                </c:pt>
                <c:pt idx="47">
                  <c:v>1224</c:v>
                </c:pt>
                <c:pt idx="48">
                  <c:v>1225</c:v>
                </c:pt>
                <c:pt idx="49">
                  <c:v>1226</c:v>
                </c:pt>
                <c:pt idx="50">
                  <c:v>1227</c:v>
                </c:pt>
                <c:pt idx="51">
                  <c:v>1228</c:v>
                </c:pt>
                <c:pt idx="52">
                  <c:v>1229</c:v>
                </c:pt>
                <c:pt idx="53">
                  <c:v>1230</c:v>
                </c:pt>
                <c:pt idx="54">
                  <c:v>1231</c:v>
                </c:pt>
                <c:pt idx="55">
                  <c:v>1232</c:v>
                </c:pt>
                <c:pt idx="56">
                  <c:v>1233</c:v>
                </c:pt>
                <c:pt idx="57">
                  <c:v>1234</c:v>
                </c:pt>
                <c:pt idx="58">
                  <c:v>1235</c:v>
                </c:pt>
                <c:pt idx="59">
                  <c:v>1236</c:v>
                </c:pt>
                <c:pt idx="60">
                  <c:v>1237</c:v>
                </c:pt>
                <c:pt idx="61">
                  <c:v>1238</c:v>
                </c:pt>
                <c:pt idx="62">
                  <c:v>1239</c:v>
                </c:pt>
                <c:pt idx="63">
                  <c:v>1240</c:v>
                </c:pt>
                <c:pt idx="64">
                  <c:v>1241</c:v>
                </c:pt>
                <c:pt idx="65">
                  <c:v>1242</c:v>
                </c:pt>
                <c:pt idx="66">
                  <c:v>1243</c:v>
                </c:pt>
                <c:pt idx="67">
                  <c:v>1244</c:v>
                </c:pt>
                <c:pt idx="68">
                  <c:v>1245</c:v>
                </c:pt>
                <c:pt idx="69">
                  <c:v>1246</c:v>
                </c:pt>
                <c:pt idx="70">
                  <c:v>1247</c:v>
                </c:pt>
                <c:pt idx="71">
                  <c:v>1248</c:v>
                </c:pt>
                <c:pt idx="72">
                  <c:v>1249</c:v>
                </c:pt>
                <c:pt idx="73">
                  <c:v>1250</c:v>
                </c:pt>
                <c:pt idx="74">
                  <c:v>1251</c:v>
                </c:pt>
                <c:pt idx="75">
                  <c:v>1252</c:v>
                </c:pt>
                <c:pt idx="76">
                  <c:v>1253</c:v>
                </c:pt>
                <c:pt idx="77">
                  <c:v>1254</c:v>
                </c:pt>
                <c:pt idx="78">
                  <c:v>1255</c:v>
                </c:pt>
                <c:pt idx="79">
                  <c:v>1256</c:v>
                </c:pt>
                <c:pt idx="80">
                  <c:v>1257</c:v>
                </c:pt>
                <c:pt idx="81">
                  <c:v>1258</c:v>
                </c:pt>
                <c:pt idx="82">
                  <c:v>1259</c:v>
                </c:pt>
                <c:pt idx="83">
                  <c:v>1260</c:v>
                </c:pt>
                <c:pt idx="84">
                  <c:v>1261</c:v>
                </c:pt>
                <c:pt idx="85">
                  <c:v>1262</c:v>
                </c:pt>
                <c:pt idx="86">
                  <c:v>1263</c:v>
                </c:pt>
                <c:pt idx="87">
                  <c:v>1264</c:v>
                </c:pt>
                <c:pt idx="88">
                  <c:v>1265</c:v>
                </c:pt>
                <c:pt idx="89">
                  <c:v>1266</c:v>
                </c:pt>
                <c:pt idx="90">
                  <c:v>1267</c:v>
                </c:pt>
                <c:pt idx="91">
                  <c:v>1268</c:v>
                </c:pt>
                <c:pt idx="92">
                  <c:v>1269</c:v>
                </c:pt>
                <c:pt idx="93">
                  <c:v>1270</c:v>
                </c:pt>
                <c:pt idx="94">
                  <c:v>1271</c:v>
                </c:pt>
                <c:pt idx="95">
                  <c:v>1272</c:v>
                </c:pt>
                <c:pt idx="96">
                  <c:v>1273</c:v>
                </c:pt>
                <c:pt idx="97">
                  <c:v>1274</c:v>
                </c:pt>
                <c:pt idx="98">
                  <c:v>1275</c:v>
                </c:pt>
                <c:pt idx="99">
                  <c:v>1276</c:v>
                </c:pt>
                <c:pt idx="100">
                  <c:v>1277</c:v>
                </c:pt>
                <c:pt idx="101">
                  <c:v>1278</c:v>
                </c:pt>
                <c:pt idx="102">
                  <c:v>1279</c:v>
                </c:pt>
                <c:pt idx="103">
                  <c:v>1280</c:v>
                </c:pt>
                <c:pt idx="104">
                  <c:v>1281</c:v>
                </c:pt>
                <c:pt idx="105">
                  <c:v>1282</c:v>
                </c:pt>
                <c:pt idx="106">
                  <c:v>1283</c:v>
                </c:pt>
                <c:pt idx="107">
                  <c:v>1284</c:v>
                </c:pt>
                <c:pt idx="108">
                  <c:v>1285</c:v>
                </c:pt>
                <c:pt idx="109">
                  <c:v>1286</c:v>
                </c:pt>
                <c:pt idx="110">
                  <c:v>1287</c:v>
                </c:pt>
                <c:pt idx="111">
                  <c:v>1288</c:v>
                </c:pt>
                <c:pt idx="112">
                  <c:v>1289</c:v>
                </c:pt>
                <c:pt idx="113">
                  <c:v>1290</c:v>
                </c:pt>
                <c:pt idx="114">
                  <c:v>1291</c:v>
                </c:pt>
                <c:pt idx="115">
                  <c:v>1292</c:v>
                </c:pt>
                <c:pt idx="116">
                  <c:v>1293</c:v>
                </c:pt>
                <c:pt idx="117">
                  <c:v>1294</c:v>
                </c:pt>
                <c:pt idx="118">
                  <c:v>1295</c:v>
                </c:pt>
                <c:pt idx="119">
                  <c:v>1296</c:v>
                </c:pt>
                <c:pt idx="120">
                  <c:v>1297</c:v>
                </c:pt>
                <c:pt idx="121">
                  <c:v>1298</c:v>
                </c:pt>
                <c:pt idx="122">
                  <c:v>1299</c:v>
                </c:pt>
                <c:pt idx="123">
                  <c:v>1300</c:v>
                </c:pt>
                <c:pt idx="124">
                  <c:v>1301</c:v>
                </c:pt>
                <c:pt idx="125">
                  <c:v>1302</c:v>
                </c:pt>
                <c:pt idx="126">
                  <c:v>1303</c:v>
                </c:pt>
                <c:pt idx="127">
                  <c:v>1304</c:v>
                </c:pt>
                <c:pt idx="128">
                  <c:v>1305</c:v>
                </c:pt>
                <c:pt idx="129">
                  <c:v>1306</c:v>
                </c:pt>
                <c:pt idx="130">
                  <c:v>1307</c:v>
                </c:pt>
                <c:pt idx="131">
                  <c:v>1308</c:v>
                </c:pt>
                <c:pt idx="132">
                  <c:v>1309</c:v>
                </c:pt>
                <c:pt idx="133">
                  <c:v>1310</c:v>
                </c:pt>
                <c:pt idx="134">
                  <c:v>1311</c:v>
                </c:pt>
                <c:pt idx="135">
                  <c:v>1312</c:v>
                </c:pt>
                <c:pt idx="136">
                  <c:v>1313</c:v>
                </c:pt>
                <c:pt idx="137">
                  <c:v>1314</c:v>
                </c:pt>
                <c:pt idx="138">
                  <c:v>1315</c:v>
                </c:pt>
                <c:pt idx="139">
                  <c:v>1316</c:v>
                </c:pt>
                <c:pt idx="140">
                  <c:v>1317</c:v>
                </c:pt>
                <c:pt idx="141">
                  <c:v>1318</c:v>
                </c:pt>
                <c:pt idx="142">
                  <c:v>1319</c:v>
                </c:pt>
                <c:pt idx="143">
                  <c:v>1320</c:v>
                </c:pt>
                <c:pt idx="144">
                  <c:v>1321</c:v>
                </c:pt>
                <c:pt idx="145">
                  <c:v>1322</c:v>
                </c:pt>
                <c:pt idx="146">
                  <c:v>1323</c:v>
                </c:pt>
                <c:pt idx="147">
                  <c:v>1324</c:v>
                </c:pt>
                <c:pt idx="148">
                  <c:v>1325</c:v>
                </c:pt>
                <c:pt idx="149">
                  <c:v>1326</c:v>
                </c:pt>
                <c:pt idx="150">
                  <c:v>1327</c:v>
                </c:pt>
                <c:pt idx="151">
                  <c:v>1328</c:v>
                </c:pt>
                <c:pt idx="152">
                  <c:v>1329</c:v>
                </c:pt>
                <c:pt idx="153">
                  <c:v>1330</c:v>
                </c:pt>
                <c:pt idx="154">
                  <c:v>1331</c:v>
                </c:pt>
                <c:pt idx="155">
                  <c:v>1332</c:v>
                </c:pt>
                <c:pt idx="156">
                  <c:v>1333</c:v>
                </c:pt>
                <c:pt idx="157">
                  <c:v>1334</c:v>
                </c:pt>
                <c:pt idx="158">
                  <c:v>1335</c:v>
                </c:pt>
                <c:pt idx="159">
                  <c:v>1336</c:v>
                </c:pt>
                <c:pt idx="160">
                  <c:v>1337</c:v>
                </c:pt>
                <c:pt idx="161">
                  <c:v>1338</c:v>
                </c:pt>
                <c:pt idx="162">
                  <c:v>1339</c:v>
                </c:pt>
                <c:pt idx="163">
                  <c:v>1340</c:v>
                </c:pt>
                <c:pt idx="164">
                  <c:v>1341</c:v>
                </c:pt>
                <c:pt idx="165">
                  <c:v>1342</c:v>
                </c:pt>
                <c:pt idx="166">
                  <c:v>1343</c:v>
                </c:pt>
                <c:pt idx="167">
                  <c:v>1344</c:v>
                </c:pt>
                <c:pt idx="168">
                  <c:v>1345</c:v>
                </c:pt>
                <c:pt idx="169">
                  <c:v>1346</c:v>
                </c:pt>
                <c:pt idx="170">
                  <c:v>1347</c:v>
                </c:pt>
                <c:pt idx="171">
                  <c:v>1348</c:v>
                </c:pt>
                <c:pt idx="172">
                  <c:v>1349</c:v>
                </c:pt>
                <c:pt idx="173">
                  <c:v>1350</c:v>
                </c:pt>
                <c:pt idx="174">
                  <c:v>1351</c:v>
                </c:pt>
                <c:pt idx="175">
                  <c:v>1352</c:v>
                </c:pt>
                <c:pt idx="176">
                  <c:v>1353</c:v>
                </c:pt>
                <c:pt idx="177">
                  <c:v>1354</c:v>
                </c:pt>
              </c:numCache>
            </c:numRef>
          </c:xVal>
          <c:yVal>
            <c:numRef>
              <c:f>Graph!$H$1024:$H$1199</c:f>
              <c:numCache>
                <c:formatCode>General</c:formatCode>
                <c:ptCount val="1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E6-40F9-8DDD-33FD1023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101887"/>
        <c:axId val="1879102847"/>
      </c:scatterChart>
      <c:valAx>
        <c:axId val="1879101887"/>
        <c:scaling>
          <c:orientation val="minMax"/>
          <c:max val="1354"/>
          <c:min val="1177"/>
        </c:scaling>
        <c:delete val="0"/>
        <c:axPos val="b"/>
        <c:numFmt formatCode="General" sourceLinked="1"/>
        <c:majorTickMark val="out"/>
        <c:minorTickMark val="none"/>
        <c:tickLblPos val="nextTo"/>
        <c:crossAx val="1879102847"/>
        <c:crosses val="autoZero"/>
        <c:crossBetween val="midCat"/>
      </c:valAx>
      <c:valAx>
        <c:axId val="1879102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9101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Graph!$A$1203:$A$1413</c:f>
              <c:numCache>
                <c:formatCode>General</c:formatCode>
                <c:ptCount val="2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</c:numCache>
            </c:numRef>
          </c:xVal>
          <c:yVal>
            <c:numRef>
              <c:f>Graph!$D$1204:$D$1412</c:f>
              <c:numCache>
                <c:formatCode>General</c:formatCode>
                <c:ptCount val="209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E02-9C3D-5073794AE78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Graph!$A$1203:$A$1413</c:f>
              <c:numCache>
                <c:formatCode>General</c:formatCode>
                <c:ptCount val="2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</c:numCache>
            </c:numRef>
          </c:xVal>
          <c:yVal>
            <c:numRef>
              <c:f>Graph!$B$1204:$B$1412</c:f>
              <c:numCache>
                <c:formatCode>General</c:formatCode>
                <c:ptCount val="2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E02-9C3D-5073794AE78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Graph!$A$1203:$A$1413</c:f>
              <c:numCache>
                <c:formatCode>General</c:formatCode>
                <c:ptCount val="2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</c:numCache>
            </c:numRef>
          </c:xVal>
          <c:yVal>
            <c:numRef>
              <c:f>Graph!$C$1204:$C$1412</c:f>
              <c:numCache>
                <c:formatCode>General</c:formatCode>
                <c:ptCount val="209"/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E02-9C3D-5073794AE78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Graph!$A$1203:$A$1413</c:f>
              <c:numCache>
                <c:formatCode>General</c:formatCode>
                <c:ptCount val="2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</c:numCache>
            </c:numRef>
          </c:xVal>
          <c:yVal>
            <c:numRef>
              <c:f>Graph!$E$1204:$E$1412</c:f>
              <c:numCache>
                <c:formatCode>General</c:formatCode>
                <c:ptCount val="209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C5-4E02-9C3D-5073794AE78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Graph!$A$1203:$A$1413</c:f>
              <c:numCache>
                <c:formatCode>General</c:formatCode>
                <c:ptCount val="2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</c:numCache>
            </c:numRef>
          </c:xVal>
          <c:yVal>
            <c:numRef>
              <c:f>Graph!$G$1204:$G$1412</c:f>
              <c:numCache>
                <c:formatCode>General</c:formatCode>
                <c:ptCount val="2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C5-4E02-9C3D-5073794AE78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Graph!$A$1203:$A$1413</c:f>
              <c:numCache>
                <c:formatCode>General</c:formatCode>
                <c:ptCount val="211"/>
                <c:pt idx="0">
                  <c:v>1390</c:v>
                </c:pt>
                <c:pt idx="1">
                  <c:v>1391</c:v>
                </c:pt>
                <c:pt idx="2">
                  <c:v>1392</c:v>
                </c:pt>
                <c:pt idx="3">
                  <c:v>1393</c:v>
                </c:pt>
                <c:pt idx="4">
                  <c:v>1394</c:v>
                </c:pt>
                <c:pt idx="5">
                  <c:v>1395</c:v>
                </c:pt>
                <c:pt idx="6">
                  <c:v>1396</c:v>
                </c:pt>
                <c:pt idx="7">
                  <c:v>1397</c:v>
                </c:pt>
                <c:pt idx="8">
                  <c:v>1398</c:v>
                </c:pt>
                <c:pt idx="9">
                  <c:v>1399</c:v>
                </c:pt>
                <c:pt idx="10">
                  <c:v>1400</c:v>
                </c:pt>
                <c:pt idx="11">
                  <c:v>1401</c:v>
                </c:pt>
                <c:pt idx="12">
                  <c:v>1402</c:v>
                </c:pt>
                <c:pt idx="13">
                  <c:v>1403</c:v>
                </c:pt>
                <c:pt idx="14">
                  <c:v>1404</c:v>
                </c:pt>
                <c:pt idx="15">
                  <c:v>1405</c:v>
                </c:pt>
                <c:pt idx="16">
                  <c:v>1406</c:v>
                </c:pt>
                <c:pt idx="17">
                  <c:v>1407</c:v>
                </c:pt>
                <c:pt idx="18">
                  <c:v>1408</c:v>
                </c:pt>
                <c:pt idx="19">
                  <c:v>1409</c:v>
                </c:pt>
                <c:pt idx="20">
                  <c:v>1410</c:v>
                </c:pt>
                <c:pt idx="21">
                  <c:v>1411</c:v>
                </c:pt>
                <c:pt idx="22">
                  <c:v>1412</c:v>
                </c:pt>
                <c:pt idx="23">
                  <c:v>1413</c:v>
                </c:pt>
                <c:pt idx="24">
                  <c:v>1414</c:v>
                </c:pt>
                <c:pt idx="25">
                  <c:v>1415</c:v>
                </c:pt>
                <c:pt idx="26">
                  <c:v>1416</c:v>
                </c:pt>
                <c:pt idx="27">
                  <c:v>1417</c:v>
                </c:pt>
                <c:pt idx="28">
                  <c:v>1418</c:v>
                </c:pt>
                <c:pt idx="29">
                  <c:v>1419</c:v>
                </c:pt>
                <c:pt idx="30">
                  <c:v>1420</c:v>
                </c:pt>
                <c:pt idx="31">
                  <c:v>1421</c:v>
                </c:pt>
                <c:pt idx="32">
                  <c:v>1422</c:v>
                </c:pt>
                <c:pt idx="33">
                  <c:v>1423</c:v>
                </c:pt>
                <c:pt idx="34">
                  <c:v>1424</c:v>
                </c:pt>
                <c:pt idx="35">
                  <c:v>1425</c:v>
                </c:pt>
                <c:pt idx="36">
                  <c:v>1426</c:v>
                </c:pt>
                <c:pt idx="37">
                  <c:v>1427</c:v>
                </c:pt>
                <c:pt idx="38">
                  <c:v>1428</c:v>
                </c:pt>
                <c:pt idx="39">
                  <c:v>1429</c:v>
                </c:pt>
                <c:pt idx="40">
                  <c:v>1430</c:v>
                </c:pt>
                <c:pt idx="41">
                  <c:v>1431</c:v>
                </c:pt>
                <c:pt idx="42">
                  <c:v>1432</c:v>
                </c:pt>
                <c:pt idx="43">
                  <c:v>1433</c:v>
                </c:pt>
                <c:pt idx="44">
                  <c:v>1434</c:v>
                </c:pt>
                <c:pt idx="45">
                  <c:v>1435</c:v>
                </c:pt>
                <c:pt idx="46">
                  <c:v>1436</c:v>
                </c:pt>
                <c:pt idx="47">
                  <c:v>1437</c:v>
                </c:pt>
                <c:pt idx="48">
                  <c:v>1438</c:v>
                </c:pt>
                <c:pt idx="49">
                  <c:v>1439</c:v>
                </c:pt>
                <c:pt idx="50">
                  <c:v>1440</c:v>
                </c:pt>
                <c:pt idx="51">
                  <c:v>1441</c:v>
                </c:pt>
                <c:pt idx="52">
                  <c:v>1442</c:v>
                </c:pt>
                <c:pt idx="53">
                  <c:v>1443</c:v>
                </c:pt>
                <c:pt idx="54">
                  <c:v>1444</c:v>
                </c:pt>
                <c:pt idx="55">
                  <c:v>1445</c:v>
                </c:pt>
                <c:pt idx="56">
                  <c:v>1446</c:v>
                </c:pt>
                <c:pt idx="57">
                  <c:v>1447</c:v>
                </c:pt>
                <c:pt idx="58">
                  <c:v>1448</c:v>
                </c:pt>
                <c:pt idx="59">
                  <c:v>1449</c:v>
                </c:pt>
                <c:pt idx="60">
                  <c:v>1450</c:v>
                </c:pt>
                <c:pt idx="61">
                  <c:v>1451</c:v>
                </c:pt>
                <c:pt idx="62">
                  <c:v>1452</c:v>
                </c:pt>
                <c:pt idx="63">
                  <c:v>1453</c:v>
                </c:pt>
                <c:pt idx="64">
                  <c:v>1454</c:v>
                </c:pt>
                <c:pt idx="65">
                  <c:v>1455</c:v>
                </c:pt>
                <c:pt idx="66">
                  <c:v>1456</c:v>
                </c:pt>
                <c:pt idx="67">
                  <c:v>1457</c:v>
                </c:pt>
                <c:pt idx="68">
                  <c:v>1458</c:v>
                </c:pt>
                <c:pt idx="69">
                  <c:v>1459</c:v>
                </c:pt>
                <c:pt idx="70">
                  <c:v>1460</c:v>
                </c:pt>
                <c:pt idx="71">
                  <c:v>1461</c:v>
                </c:pt>
                <c:pt idx="72">
                  <c:v>1462</c:v>
                </c:pt>
                <c:pt idx="73">
                  <c:v>1463</c:v>
                </c:pt>
                <c:pt idx="74">
                  <c:v>1464</c:v>
                </c:pt>
                <c:pt idx="75">
                  <c:v>1465</c:v>
                </c:pt>
                <c:pt idx="76">
                  <c:v>1466</c:v>
                </c:pt>
                <c:pt idx="77">
                  <c:v>1467</c:v>
                </c:pt>
                <c:pt idx="78">
                  <c:v>1468</c:v>
                </c:pt>
                <c:pt idx="79">
                  <c:v>1469</c:v>
                </c:pt>
                <c:pt idx="80">
                  <c:v>1470</c:v>
                </c:pt>
                <c:pt idx="81">
                  <c:v>1471</c:v>
                </c:pt>
                <c:pt idx="82">
                  <c:v>1472</c:v>
                </c:pt>
                <c:pt idx="83">
                  <c:v>1473</c:v>
                </c:pt>
                <c:pt idx="84">
                  <c:v>1474</c:v>
                </c:pt>
                <c:pt idx="85">
                  <c:v>1475</c:v>
                </c:pt>
                <c:pt idx="86">
                  <c:v>1476</c:v>
                </c:pt>
                <c:pt idx="87">
                  <c:v>1477</c:v>
                </c:pt>
                <c:pt idx="88">
                  <c:v>1478</c:v>
                </c:pt>
                <c:pt idx="89">
                  <c:v>1479</c:v>
                </c:pt>
                <c:pt idx="90">
                  <c:v>1480</c:v>
                </c:pt>
                <c:pt idx="91">
                  <c:v>1481</c:v>
                </c:pt>
                <c:pt idx="92">
                  <c:v>1482</c:v>
                </c:pt>
                <c:pt idx="93">
                  <c:v>1483</c:v>
                </c:pt>
                <c:pt idx="94">
                  <c:v>1484</c:v>
                </c:pt>
                <c:pt idx="95">
                  <c:v>1485</c:v>
                </c:pt>
                <c:pt idx="96">
                  <c:v>1486</c:v>
                </c:pt>
                <c:pt idx="97">
                  <c:v>1487</c:v>
                </c:pt>
                <c:pt idx="98">
                  <c:v>1488</c:v>
                </c:pt>
                <c:pt idx="99">
                  <c:v>1489</c:v>
                </c:pt>
                <c:pt idx="100">
                  <c:v>1490</c:v>
                </c:pt>
                <c:pt idx="101">
                  <c:v>1491</c:v>
                </c:pt>
                <c:pt idx="102">
                  <c:v>1492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1496</c:v>
                </c:pt>
                <c:pt idx="107">
                  <c:v>1497</c:v>
                </c:pt>
                <c:pt idx="108">
                  <c:v>1498</c:v>
                </c:pt>
                <c:pt idx="109">
                  <c:v>1499</c:v>
                </c:pt>
                <c:pt idx="110">
                  <c:v>1500</c:v>
                </c:pt>
                <c:pt idx="111">
                  <c:v>1501</c:v>
                </c:pt>
                <c:pt idx="112">
                  <c:v>1502</c:v>
                </c:pt>
                <c:pt idx="113">
                  <c:v>1503</c:v>
                </c:pt>
                <c:pt idx="114">
                  <c:v>1504</c:v>
                </c:pt>
                <c:pt idx="115">
                  <c:v>1505</c:v>
                </c:pt>
                <c:pt idx="116">
                  <c:v>1506</c:v>
                </c:pt>
                <c:pt idx="117">
                  <c:v>1507</c:v>
                </c:pt>
                <c:pt idx="118">
                  <c:v>1508</c:v>
                </c:pt>
                <c:pt idx="119">
                  <c:v>1509</c:v>
                </c:pt>
                <c:pt idx="120">
                  <c:v>1510</c:v>
                </c:pt>
                <c:pt idx="121">
                  <c:v>1511</c:v>
                </c:pt>
                <c:pt idx="122">
                  <c:v>1512</c:v>
                </c:pt>
                <c:pt idx="123">
                  <c:v>1513</c:v>
                </c:pt>
                <c:pt idx="124">
                  <c:v>1514</c:v>
                </c:pt>
                <c:pt idx="125">
                  <c:v>1515</c:v>
                </c:pt>
                <c:pt idx="126">
                  <c:v>1516</c:v>
                </c:pt>
                <c:pt idx="127">
                  <c:v>1517</c:v>
                </c:pt>
                <c:pt idx="128">
                  <c:v>1518</c:v>
                </c:pt>
                <c:pt idx="129">
                  <c:v>1519</c:v>
                </c:pt>
                <c:pt idx="130">
                  <c:v>1520</c:v>
                </c:pt>
                <c:pt idx="131">
                  <c:v>1521</c:v>
                </c:pt>
                <c:pt idx="132">
                  <c:v>1522</c:v>
                </c:pt>
                <c:pt idx="133">
                  <c:v>1523</c:v>
                </c:pt>
                <c:pt idx="134">
                  <c:v>1524</c:v>
                </c:pt>
                <c:pt idx="135">
                  <c:v>1525</c:v>
                </c:pt>
                <c:pt idx="136">
                  <c:v>1526</c:v>
                </c:pt>
                <c:pt idx="137">
                  <c:v>1527</c:v>
                </c:pt>
                <c:pt idx="138">
                  <c:v>1528</c:v>
                </c:pt>
                <c:pt idx="139">
                  <c:v>1529</c:v>
                </c:pt>
                <c:pt idx="140">
                  <c:v>1530</c:v>
                </c:pt>
                <c:pt idx="141">
                  <c:v>1531</c:v>
                </c:pt>
                <c:pt idx="142">
                  <c:v>1532</c:v>
                </c:pt>
                <c:pt idx="143">
                  <c:v>1533</c:v>
                </c:pt>
                <c:pt idx="144">
                  <c:v>1534</c:v>
                </c:pt>
                <c:pt idx="145">
                  <c:v>1535</c:v>
                </c:pt>
                <c:pt idx="146">
                  <c:v>1536</c:v>
                </c:pt>
                <c:pt idx="147">
                  <c:v>1537</c:v>
                </c:pt>
                <c:pt idx="148">
                  <c:v>1538</c:v>
                </c:pt>
                <c:pt idx="149">
                  <c:v>1539</c:v>
                </c:pt>
                <c:pt idx="150">
                  <c:v>1540</c:v>
                </c:pt>
                <c:pt idx="151">
                  <c:v>1541</c:v>
                </c:pt>
                <c:pt idx="152">
                  <c:v>1542</c:v>
                </c:pt>
                <c:pt idx="153">
                  <c:v>1543</c:v>
                </c:pt>
                <c:pt idx="154">
                  <c:v>1544</c:v>
                </c:pt>
                <c:pt idx="155">
                  <c:v>1545</c:v>
                </c:pt>
                <c:pt idx="156">
                  <c:v>1546</c:v>
                </c:pt>
                <c:pt idx="157">
                  <c:v>1547</c:v>
                </c:pt>
                <c:pt idx="158">
                  <c:v>1548</c:v>
                </c:pt>
                <c:pt idx="159">
                  <c:v>1549</c:v>
                </c:pt>
                <c:pt idx="160">
                  <c:v>1550</c:v>
                </c:pt>
                <c:pt idx="161">
                  <c:v>1551</c:v>
                </c:pt>
                <c:pt idx="162">
                  <c:v>1552</c:v>
                </c:pt>
                <c:pt idx="163">
                  <c:v>1553</c:v>
                </c:pt>
                <c:pt idx="164">
                  <c:v>1554</c:v>
                </c:pt>
                <c:pt idx="165">
                  <c:v>1555</c:v>
                </c:pt>
                <c:pt idx="166">
                  <c:v>1556</c:v>
                </c:pt>
                <c:pt idx="167">
                  <c:v>1557</c:v>
                </c:pt>
                <c:pt idx="168">
                  <c:v>1558</c:v>
                </c:pt>
                <c:pt idx="169">
                  <c:v>1559</c:v>
                </c:pt>
                <c:pt idx="170">
                  <c:v>1560</c:v>
                </c:pt>
                <c:pt idx="171">
                  <c:v>1561</c:v>
                </c:pt>
                <c:pt idx="172">
                  <c:v>1562</c:v>
                </c:pt>
                <c:pt idx="173">
                  <c:v>1563</c:v>
                </c:pt>
                <c:pt idx="174">
                  <c:v>1564</c:v>
                </c:pt>
                <c:pt idx="175">
                  <c:v>1565</c:v>
                </c:pt>
                <c:pt idx="176">
                  <c:v>1566</c:v>
                </c:pt>
                <c:pt idx="177">
                  <c:v>1567</c:v>
                </c:pt>
                <c:pt idx="178">
                  <c:v>1568</c:v>
                </c:pt>
                <c:pt idx="179">
                  <c:v>1569</c:v>
                </c:pt>
                <c:pt idx="180">
                  <c:v>1570</c:v>
                </c:pt>
                <c:pt idx="181">
                  <c:v>1571</c:v>
                </c:pt>
                <c:pt idx="182">
                  <c:v>1572</c:v>
                </c:pt>
                <c:pt idx="183">
                  <c:v>1573</c:v>
                </c:pt>
                <c:pt idx="184">
                  <c:v>1574</c:v>
                </c:pt>
                <c:pt idx="185">
                  <c:v>1575</c:v>
                </c:pt>
                <c:pt idx="186">
                  <c:v>1576</c:v>
                </c:pt>
                <c:pt idx="187">
                  <c:v>1577</c:v>
                </c:pt>
                <c:pt idx="188">
                  <c:v>1578</c:v>
                </c:pt>
                <c:pt idx="189">
                  <c:v>1579</c:v>
                </c:pt>
                <c:pt idx="190">
                  <c:v>1580</c:v>
                </c:pt>
                <c:pt idx="191">
                  <c:v>1581</c:v>
                </c:pt>
                <c:pt idx="192">
                  <c:v>1582</c:v>
                </c:pt>
                <c:pt idx="193">
                  <c:v>1583</c:v>
                </c:pt>
                <c:pt idx="194">
                  <c:v>1584</c:v>
                </c:pt>
                <c:pt idx="195">
                  <c:v>1585</c:v>
                </c:pt>
                <c:pt idx="196">
                  <c:v>1586</c:v>
                </c:pt>
                <c:pt idx="197">
                  <c:v>1587</c:v>
                </c:pt>
                <c:pt idx="198">
                  <c:v>1588</c:v>
                </c:pt>
                <c:pt idx="199">
                  <c:v>1589</c:v>
                </c:pt>
                <c:pt idx="200">
                  <c:v>1590</c:v>
                </c:pt>
                <c:pt idx="201">
                  <c:v>1591</c:v>
                </c:pt>
                <c:pt idx="202">
                  <c:v>1592</c:v>
                </c:pt>
                <c:pt idx="203">
                  <c:v>1593</c:v>
                </c:pt>
                <c:pt idx="204">
                  <c:v>1594</c:v>
                </c:pt>
                <c:pt idx="205">
                  <c:v>1595</c:v>
                </c:pt>
                <c:pt idx="206">
                  <c:v>1596</c:v>
                </c:pt>
                <c:pt idx="207">
                  <c:v>1597</c:v>
                </c:pt>
                <c:pt idx="208">
                  <c:v>1598</c:v>
                </c:pt>
                <c:pt idx="209">
                  <c:v>1599</c:v>
                </c:pt>
                <c:pt idx="210">
                  <c:v>1600</c:v>
                </c:pt>
              </c:numCache>
            </c:numRef>
          </c:xVal>
          <c:yVal>
            <c:numRef>
              <c:f>Graph!$H$1204:$H$1412</c:f>
              <c:numCache>
                <c:formatCode>General</c:formatCode>
                <c:ptCount val="20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C5-4E02-9C3D-5073794A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950863"/>
        <c:axId val="1879952303"/>
      </c:scatterChart>
      <c:valAx>
        <c:axId val="1879950863"/>
        <c:scaling>
          <c:orientation val="minMax"/>
          <c:max val="1600"/>
          <c:min val="1390"/>
        </c:scaling>
        <c:delete val="0"/>
        <c:axPos val="b"/>
        <c:numFmt formatCode="General" sourceLinked="1"/>
        <c:majorTickMark val="out"/>
        <c:minorTickMark val="none"/>
        <c:tickLblPos val="nextTo"/>
        <c:crossAx val="1879952303"/>
        <c:crosses val="autoZero"/>
        <c:crossBetween val="midCat"/>
      </c:valAx>
      <c:valAx>
        <c:axId val="1879952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79950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Graph!$A$1416:$A$1623</c:f>
              <c:numCache>
                <c:formatCode>General</c:formatCode>
                <c:ptCount val="208"/>
                <c:pt idx="0">
                  <c:v>1633</c:v>
                </c:pt>
                <c:pt idx="1">
                  <c:v>1634</c:v>
                </c:pt>
                <c:pt idx="2">
                  <c:v>1635</c:v>
                </c:pt>
                <c:pt idx="3">
                  <c:v>1636</c:v>
                </c:pt>
                <c:pt idx="4">
                  <c:v>1637</c:v>
                </c:pt>
                <c:pt idx="5">
                  <c:v>1638</c:v>
                </c:pt>
                <c:pt idx="6">
                  <c:v>1639</c:v>
                </c:pt>
                <c:pt idx="7">
                  <c:v>1640</c:v>
                </c:pt>
                <c:pt idx="8">
                  <c:v>1641</c:v>
                </c:pt>
                <c:pt idx="9">
                  <c:v>1642</c:v>
                </c:pt>
                <c:pt idx="10">
                  <c:v>1643</c:v>
                </c:pt>
                <c:pt idx="11">
                  <c:v>1644</c:v>
                </c:pt>
                <c:pt idx="12">
                  <c:v>1645</c:v>
                </c:pt>
                <c:pt idx="13">
                  <c:v>1646</c:v>
                </c:pt>
                <c:pt idx="14">
                  <c:v>1647</c:v>
                </c:pt>
                <c:pt idx="15">
                  <c:v>1648</c:v>
                </c:pt>
                <c:pt idx="16">
                  <c:v>1649</c:v>
                </c:pt>
                <c:pt idx="17">
                  <c:v>1650</c:v>
                </c:pt>
                <c:pt idx="18">
                  <c:v>1651</c:v>
                </c:pt>
                <c:pt idx="19">
                  <c:v>1652</c:v>
                </c:pt>
                <c:pt idx="20">
                  <c:v>1653</c:v>
                </c:pt>
                <c:pt idx="21">
                  <c:v>1654</c:v>
                </c:pt>
                <c:pt idx="22">
                  <c:v>1655</c:v>
                </c:pt>
                <c:pt idx="23">
                  <c:v>1656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1660</c:v>
                </c:pt>
                <c:pt idx="28">
                  <c:v>1661</c:v>
                </c:pt>
                <c:pt idx="29">
                  <c:v>1662</c:v>
                </c:pt>
                <c:pt idx="30">
                  <c:v>1663</c:v>
                </c:pt>
                <c:pt idx="31">
                  <c:v>1664</c:v>
                </c:pt>
                <c:pt idx="32">
                  <c:v>1665</c:v>
                </c:pt>
                <c:pt idx="33">
                  <c:v>1666</c:v>
                </c:pt>
                <c:pt idx="34">
                  <c:v>1667</c:v>
                </c:pt>
                <c:pt idx="35">
                  <c:v>1668</c:v>
                </c:pt>
                <c:pt idx="36">
                  <c:v>1669</c:v>
                </c:pt>
                <c:pt idx="37">
                  <c:v>1670</c:v>
                </c:pt>
                <c:pt idx="38">
                  <c:v>1671</c:v>
                </c:pt>
                <c:pt idx="39">
                  <c:v>1672</c:v>
                </c:pt>
                <c:pt idx="40">
                  <c:v>1673</c:v>
                </c:pt>
                <c:pt idx="41">
                  <c:v>1674</c:v>
                </c:pt>
                <c:pt idx="42">
                  <c:v>1675</c:v>
                </c:pt>
                <c:pt idx="43">
                  <c:v>1676</c:v>
                </c:pt>
                <c:pt idx="44">
                  <c:v>1677</c:v>
                </c:pt>
                <c:pt idx="45">
                  <c:v>1678</c:v>
                </c:pt>
                <c:pt idx="46">
                  <c:v>1679</c:v>
                </c:pt>
                <c:pt idx="47">
                  <c:v>1680</c:v>
                </c:pt>
                <c:pt idx="48">
                  <c:v>1681</c:v>
                </c:pt>
                <c:pt idx="49">
                  <c:v>1682</c:v>
                </c:pt>
                <c:pt idx="50">
                  <c:v>1683</c:v>
                </c:pt>
                <c:pt idx="51">
                  <c:v>1684</c:v>
                </c:pt>
                <c:pt idx="52">
                  <c:v>1685</c:v>
                </c:pt>
                <c:pt idx="53">
                  <c:v>1686</c:v>
                </c:pt>
                <c:pt idx="54">
                  <c:v>1687</c:v>
                </c:pt>
                <c:pt idx="55">
                  <c:v>1688</c:v>
                </c:pt>
                <c:pt idx="56">
                  <c:v>1689</c:v>
                </c:pt>
                <c:pt idx="57">
                  <c:v>1690</c:v>
                </c:pt>
                <c:pt idx="58">
                  <c:v>1691</c:v>
                </c:pt>
                <c:pt idx="59">
                  <c:v>1692</c:v>
                </c:pt>
                <c:pt idx="60">
                  <c:v>1693</c:v>
                </c:pt>
                <c:pt idx="61">
                  <c:v>1694</c:v>
                </c:pt>
                <c:pt idx="62">
                  <c:v>1695</c:v>
                </c:pt>
                <c:pt idx="63">
                  <c:v>1696</c:v>
                </c:pt>
                <c:pt idx="64">
                  <c:v>1697</c:v>
                </c:pt>
                <c:pt idx="65">
                  <c:v>1698</c:v>
                </c:pt>
                <c:pt idx="66">
                  <c:v>1699</c:v>
                </c:pt>
                <c:pt idx="67">
                  <c:v>1700</c:v>
                </c:pt>
                <c:pt idx="68">
                  <c:v>1701</c:v>
                </c:pt>
                <c:pt idx="69">
                  <c:v>1702</c:v>
                </c:pt>
                <c:pt idx="70">
                  <c:v>1703</c:v>
                </c:pt>
                <c:pt idx="71">
                  <c:v>1704</c:v>
                </c:pt>
                <c:pt idx="72">
                  <c:v>1705</c:v>
                </c:pt>
                <c:pt idx="73">
                  <c:v>1706</c:v>
                </c:pt>
                <c:pt idx="74">
                  <c:v>1707</c:v>
                </c:pt>
                <c:pt idx="75">
                  <c:v>1708</c:v>
                </c:pt>
                <c:pt idx="76">
                  <c:v>1709</c:v>
                </c:pt>
                <c:pt idx="77">
                  <c:v>1710</c:v>
                </c:pt>
                <c:pt idx="78">
                  <c:v>1711</c:v>
                </c:pt>
                <c:pt idx="79">
                  <c:v>1712</c:v>
                </c:pt>
                <c:pt idx="80">
                  <c:v>1713</c:v>
                </c:pt>
                <c:pt idx="81">
                  <c:v>1714</c:v>
                </c:pt>
                <c:pt idx="82">
                  <c:v>1715</c:v>
                </c:pt>
                <c:pt idx="83">
                  <c:v>1716</c:v>
                </c:pt>
                <c:pt idx="84">
                  <c:v>1717</c:v>
                </c:pt>
                <c:pt idx="85">
                  <c:v>1718</c:v>
                </c:pt>
                <c:pt idx="86">
                  <c:v>1719</c:v>
                </c:pt>
                <c:pt idx="87">
                  <c:v>1720</c:v>
                </c:pt>
                <c:pt idx="88">
                  <c:v>1721</c:v>
                </c:pt>
                <c:pt idx="89">
                  <c:v>1722</c:v>
                </c:pt>
                <c:pt idx="90">
                  <c:v>1723</c:v>
                </c:pt>
                <c:pt idx="91">
                  <c:v>1724</c:v>
                </c:pt>
                <c:pt idx="92">
                  <c:v>1725</c:v>
                </c:pt>
                <c:pt idx="93">
                  <c:v>1726</c:v>
                </c:pt>
                <c:pt idx="94">
                  <c:v>1727</c:v>
                </c:pt>
                <c:pt idx="95">
                  <c:v>1728</c:v>
                </c:pt>
                <c:pt idx="96">
                  <c:v>1729</c:v>
                </c:pt>
                <c:pt idx="97">
                  <c:v>1730</c:v>
                </c:pt>
                <c:pt idx="98">
                  <c:v>1731</c:v>
                </c:pt>
                <c:pt idx="99">
                  <c:v>1732</c:v>
                </c:pt>
                <c:pt idx="100">
                  <c:v>1733</c:v>
                </c:pt>
                <c:pt idx="101">
                  <c:v>1734</c:v>
                </c:pt>
                <c:pt idx="102">
                  <c:v>1735</c:v>
                </c:pt>
                <c:pt idx="103">
                  <c:v>1736</c:v>
                </c:pt>
                <c:pt idx="104">
                  <c:v>1737</c:v>
                </c:pt>
                <c:pt idx="105">
                  <c:v>1738</c:v>
                </c:pt>
                <c:pt idx="106">
                  <c:v>1739</c:v>
                </c:pt>
                <c:pt idx="107">
                  <c:v>1740</c:v>
                </c:pt>
                <c:pt idx="108">
                  <c:v>1741</c:v>
                </c:pt>
                <c:pt idx="109">
                  <c:v>1742</c:v>
                </c:pt>
                <c:pt idx="110">
                  <c:v>1743</c:v>
                </c:pt>
                <c:pt idx="111">
                  <c:v>1744</c:v>
                </c:pt>
                <c:pt idx="112">
                  <c:v>1745</c:v>
                </c:pt>
                <c:pt idx="113">
                  <c:v>1746</c:v>
                </c:pt>
                <c:pt idx="114">
                  <c:v>1747</c:v>
                </c:pt>
                <c:pt idx="115">
                  <c:v>1748</c:v>
                </c:pt>
                <c:pt idx="116">
                  <c:v>1749</c:v>
                </c:pt>
                <c:pt idx="117">
                  <c:v>1750</c:v>
                </c:pt>
                <c:pt idx="118">
                  <c:v>1751</c:v>
                </c:pt>
                <c:pt idx="119">
                  <c:v>1752</c:v>
                </c:pt>
                <c:pt idx="120">
                  <c:v>1753</c:v>
                </c:pt>
                <c:pt idx="121">
                  <c:v>1754</c:v>
                </c:pt>
                <c:pt idx="122">
                  <c:v>1755</c:v>
                </c:pt>
                <c:pt idx="123">
                  <c:v>1756</c:v>
                </c:pt>
                <c:pt idx="124">
                  <c:v>1757</c:v>
                </c:pt>
                <c:pt idx="125">
                  <c:v>1758</c:v>
                </c:pt>
                <c:pt idx="126">
                  <c:v>1759</c:v>
                </c:pt>
                <c:pt idx="127">
                  <c:v>1760</c:v>
                </c:pt>
                <c:pt idx="128">
                  <c:v>1761</c:v>
                </c:pt>
                <c:pt idx="129">
                  <c:v>1762</c:v>
                </c:pt>
                <c:pt idx="130">
                  <c:v>1763</c:v>
                </c:pt>
                <c:pt idx="131">
                  <c:v>1764</c:v>
                </c:pt>
                <c:pt idx="132">
                  <c:v>1765</c:v>
                </c:pt>
                <c:pt idx="133">
                  <c:v>1766</c:v>
                </c:pt>
                <c:pt idx="134">
                  <c:v>1767</c:v>
                </c:pt>
                <c:pt idx="135">
                  <c:v>1768</c:v>
                </c:pt>
                <c:pt idx="136">
                  <c:v>1769</c:v>
                </c:pt>
                <c:pt idx="137">
                  <c:v>1770</c:v>
                </c:pt>
                <c:pt idx="138">
                  <c:v>1771</c:v>
                </c:pt>
                <c:pt idx="139">
                  <c:v>1772</c:v>
                </c:pt>
                <c:pt idx="140">
                  <c:v>1773</c:v>
                </c:pt>
                <c:pt idx="141">
                  <c:v>1774</c:v>
                </c:pt>
                <c:pt idx="142">
                  <c:v>1775</c:v>
                </c:pt>
                <c:pt idx="143">
                  <c:v>1776</c:v>
                </c:pt>
                <c:pt idx="144">
                  <c:v>1777</c:v>
                </c:pt>
                <c:pt idx="145">
                  <c:v>1778</c:v>
                </c:pt>
                <c:pt idx="146">
                  <c:v>1779</c:v>
                </c:pt>
                <c:pt idx="147">
                  <c:v>1780</c:v>
                </c:pt>
                <c:pt idx="148">
                  <c:v>1781</c:v>
                </c:pt>
                <c:pt idx="149">
                  <c:v>1782</c:v>
                </c:pt>
                <c:pt idx="150">
                  <c:v>1783</c:v>
                </c:pt>
                <c:pt idx="151">
                  <c:v>1784</c:v>
                </c:pt>
                <c:pt idx="152">
                  <c:v>1785</c:v>
                </c:pt>
                <c:pt idx="153">
                  <c:v>1786</c:v>
                </c:pt>
                <c:pt idx="154">
                  <c:v>1787</c:v>
                </c:pt>
                <c:pt idx="155">
                  <c:v>1788</c:v>
                </c:pt>
                <c:pt idx="156">
                  <c:v>1789</c:v>
                </c:pt>
                <c:pt idx="157">
                  <c:v>1790</c:v>
                </c:pt>
                <c:pt idx="158">
                  <c:v>1791</c:v>
                </c:pt>
                <c:pt idx="159">
                  <c:v>1792</c:v>
                </c:pt>
                <c:pt idx="160">
                  <c:v>1793</c:v>
                </c:pt>
                <c:pt idx="161">
                  <c:v>1794</c:v>
                </c:pt>
                <c:pt idx="162">
                  <c:v>1795</c:v>
                </c:pt>
                <c:pt idx="163">
                  <c:v>1796</c:v>
                </c:pt>
                <c:pt idx="164">
                  <c:v>1797</c:v>
                </c:pt>
                <c:pt idx="165">
                  <c:v>1798</c:v>
                </c:pt>
                <c:pt idx="166">
                  <c:v>1799</c:v>
                </c:pt>
                <c:pt idx="167">
                  <c:v>1800</c:v>
                </c:pt>
                <c:pt idx="168">
                  <c:v>1801</c:v>
                </c:pt>
                <c:pt idx="169">
                  <c:v>1802</c:v>
                </c:pt>
                <c:pt idx="170">
                  <c:v>1803</c:v>
                </c:pt>
                <c:pt idx="171">
                  <c:v>1804</c:v>
                </c:pt>
                <c:pt idx="172">
                  <c:v>1805</c:v>
                </c:pt>
                <c:pt idx="173">
                  <c:v>1806</c:v>
                </c:pt>
                <c:pt idx="174">
                  <c:v>1807</c:v>
                </c:pt>
                <c:pt idx="175">
                  <c:v>1808</c:v>
                </c:pt>
                <c:pt idx="176">
                  <c:v>1809</c:v>
                </c:pt>
                <c:pt idx="177">
                  <c:v>1810</c:v>
                </c:pt>
                <c:pt idx="178">
                  <c:v>1811</c:v>
                </c:pt>
                <c:pt idx="179">
                  <c:v>1812</c:v>
                </c:pt>
                <c:pt idx="180">
                  <c:v>1813</c:v>
                </c:pt>
                <c:pt idx="181">
                  <c:v>1814</c:v>
                </c:pt>
                <c:pt idx="182">
                  <c:v>1815</c:v>
                </c:pt>
                <c:pt idx="183">
                  <c:v>1816</c:v>
                </c:pt>
                <c:pt idx="184">
                  <c:v>1817</c:v>
                </c:pt>
                <c:pt idx="185">
                  <c:v>1818</c:v>
                </c:pt>
                <c:pt idx="186">
                  <c:v>1819</c:v>
                </c:pt>
                <c:pt idx="187">
                  <c:v>1820</c:v>
                </c:pt>
                <c:pt idx="188">
                  <c:v>1821</c:v>
                </c:pt>
                <c:pt idx="189">
                  <c:v>1822</c:v>
                </c:pt>
                <c:pt idx="190">
                  <c:v>1823</c:v>
                </c:pt>
                <c:pt idx="191">
                  <c:v>1824</c:v>
                </c:pt>
                <c:pt idx="192">
                  <c:v>1825</c:v>
                </c:pt>
                <c:pt idx="193">
                  <c:v>1826</c:v>
                </c:pt>
                <c:pt idx="194">
                  <c:v>1827</c:v>
                </c:pt>
                <c:pt idx="195">
                  <c:v>1828</c:v>
                </c:pt>
                <c:pt idx="196">
                  <c:v>1829</c:v>
                </c:pt>
                <c:pt idx="197">
                  <c:v>1830</c:v>
                </c:pt>
                <c:pt idx="198">
                  <c:v>1831</c:v>
                </c:pt>
                <c:pt idx="199">
                  <c:v>1832</c:v>
                </c:pt>
                <c:pt idx="200">
                  <c:v>1833</c:v>
                </c:pt>
                <c:pt idx="201">
                  <c:v>1834</c:v>
                </c:pt>
                <c:pt idx="202">
                  <c:v>1835</c:v>
                </c:pt>
                <c:pt idx="203">
                  <c:v>1836</c:v>
                </c:pt>
                <c:pt idx="204">
                  <c:v>1837</c:v>
                </c:pt>
                <c:pt idx="205">
                  <c:v>1838</c:v>
                </c:pt>
                <c:pt idx="206">
                  <c:v>1839</c:v>
                </c:pt>
                <c:pt idx="207">
                  <c:v>1840</c:v>
                </c:pt>
              </c:numCache>
            </c:numRef>
          </c:xVal>
          <c:yVal>
            <c:numRef>
              <c:f>Graph!$D$1417:$D$1622</c:f>
              <c:numCache>
                <c:formatCode>General</c:formatCode>
                <c:ptCount val="206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C-4CDE-83E8-0D2C04447F8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Graph!$A$1416:$A$1623</c:f>
              <c:numCache>
                <c:formatCode>General</c:formatCode>
                <c:ptCount val="208"/>
                <c:pt idx="0">
                  <c:v>1633</c:v>
                </c:pt>
                <c:pt idx="1">
                  <c:v>1634</c:v>
                </c:pt>
                <c:pt idx="2">
                  <c:v>1635</c:v>
                </c:pt>
                <c:pt idx="3">
                  <c:v>1636</c:v>
                </c:pt>
                <c:pt idx="4">
                  <c:v>1637</c:v>
                </c:pt>
                <c:pt idx="5">
                  <c:v>1638</c:v>
                </c:pt>
                <c:pt idx="6">
                  <c:v>1639</c:v>
                </c:pt>
                <c:pt idx="7">
                  <c:v>1640</c:v>
                </c:pt>
                <c:pt idx="8">
                  <c:v>1641</c:v>
                </c:pt>
                <c:pt idx="9">
                  <c:v>1642</c:v>
                </c:pt>
                <c:pt idx="10">
                  <c:v>1643</c:v>
                </c:pt>
                <c:pt idx="11">
                  <c:v>1644</c:v>
                </c:pt>
                <c:pt idx="12">
                  <c:v>1645</c:v>
                </c:pt>
                <c:pt idx="13">
                  <c:v>1646</c:v>
                </c:pt>
                <c:pt idx="14">
                  <c:v>1647</c:v>
                </c:pt>
                <c:pt idx="15">
                  <c:v>1648</c:v>
                </c:pt>
                <c:pt idx="16">
                  <c:v>1649</c:v>
                </c:pt>
                <c:pt idx="17">
                  <c:v>1650</c:v>
                </c:pt>
                <c:pt idx="18">
                  <c:v>1651</c:v>
                </c:pt>
                <c:pt idx="19">
                  <c:v>1652</c:v>
                </c:pt>
                <c:pt idx="20">
                  <c:v>1653</c:v>
                </c:pt>
                <c:pt idx="21">
                  <c:v>1654</c:v>
                </c:pt>
                <c:pt idx="22">
                  <c:v>1655</c:v>
                </c:pt>
                <c:pt idx="23">
                  <c:v>1656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1660</c:v>
                </c:pt>
                <c:pt idx="28">
                  <c:v>1661</c:v>
                </c:pt>
                <c:pt idx="29">
                  <c:v>1662</c:v>
                </c:pt>
                <c:pt idx="30">
                  <c:v>1663</c:v>
                </c:pt>
                <c:pt idx="31">
                  <c:v>1664</c:v>
                </c:pt>
                <c:pt idx="32">
                  <c:v>1665</c:v>
                </c:pt>
                <c:pt idx="33">
                  <c:v>1666</c:v>
                </c:pt>
                <c:pt idx="34">
                  <c:v>1667</c:v>
                </c:pt>
                <c:pt idx="35">
                  <c:v>1668</c:v>
                </c:pt>
                <c:pt idx="36">
                  <c:v>1669</c:v>
                </c:pt>
                <c:pt idx="37">
                  <c:v>1670</c:v>
                </c:pt>
                <c:pt idx="38">
                  <c:v>1671</c:v>
                </c:pt>
                <c:pt idx="39">
                  <c:v>1672</c:v>
                </c:pt>
                <c:pt idx="40">
                  <c:v>1673</c:v>
                </c:pt>
                <c:pt idx="41">
                  <c:v>1674</c:v>
                </c:pt>
                <c:pt idx="42">
                  <c:v>1675</c:v>
                </c:pt>
                <c:pt idx="43">
                  <c:v>1676</c:v>
                </c:pt>
                <c:pt idx="44">
                  <c:v>1677</c:v>
                </c:pt>
                <c:pt idx="45">
                  <c:v>1678</c:v>
                </c:pt>
                <c:pt idx="46">
                  <c:v>1679</c:v>
                </c:pt>
                <c:pt idx="47">
                  <c:v>1680</c:v>
                </c:pt>
                <c:pt idx="48">
                  <c:v>1681</c:v>
                </c:pt>
                <c:pt idx="49">
                  <c:v>1682</c:v>
                </c:pt>
                <c:pt idx="50">
                  <c:v>1683</c:v>
                </c:pt>
                <c:pt idx="51">
                  <c:v>1684</c:v>
                </c:pt>
                <c:pt idx="52">
                  <c:v>1685</c:v>
                </c:pt>
                <c:pt idx="53">
                  <c:v>1686</c:v>
                </c:pt>
                <c:pt idx="54">
                  <c:v>1687</c:v>
                </c:pt>
                <c:pt idx="55">
                  <c:v>1688</c:v>
                </c:pt>
                <c:pt idx="56">
                  <c:v>1689</c:v>
                </c:pt>
                <c:pt idx="57">
                  <c:v>1690</c:v>
                </c:pt>
                <c:pt idx="58">
                  <c:v>1691</c:v>
                </c:pt>
                <c:pt idx="59">
                  <c:v>1692</c:v>
                </c:pt>
                <c:pt idx="60">
                  <c:v>1693</c:v>
                </c:pt>
                <c:pt idx="61">
                  <c:v>1694</c:v>
                </c:pt>
                <c:pt idx="62">
                  <c:v>1695</c:v>
                </c:pt>
                <c:pt idx="63">
                  <c:v>1696</c:v>
                </c:pt>
                <c:pt idx="64">
                  <c:v>1697</c:v>
                </c:pt>
                <c:pt idx="65">
                  <c:v>1698</c:v>
                </c:pt>
                <c:pt idx="66">
                  <c:v>1699</c:v>
                </c:pt>
                <c:pt idx="67">
                  <c:v>1700</c:v>
                </c:pt>
                <c:pt idx="68">
                  <c:v>1701</c:v>
                </c:pt>
                <c:pt idx="69">
                  <c:v>1702</c:v>
                </c:pt>
                <c:pt idx="70">
                  <c:v>1703</c:v>
                </c:pt>
                <c:pt idx="71">
                  <c:v>1704</c:v>
                </c:pt>
                <c:pt idx="72">
                  <c:v>1705</c:v>
                </c:pt>
                <c:pt idx="73">
                  <c:v>1706</c:v>
                </c:pt>
                <c:pt idx="74">
                  <c:v>1707</c:v>
                </c:pt>
                <c:pt idx="75">
                  <c:v>1708</c:v>
                </c:pt>
                <c:pt idx="76">
                  <c:v>1709</c:v>
                </c:pt>
                <c:pt idx="77">
                  <c:v>1710</c:v>
                </c:pt>
                <c:pt idx="78">
                  <c:v>1711</c:v>
                </c:pt>
                <c:pt idx="79">
                  <c:v>1712</c:v>
                </c:pt>
                <c:pt idx="80">
                  <c:v>1713</c:v>
                </c:pt>
                <c:pt idx="81">
                  <c:v>1714</c:v>
                </c:pt>
                <c:pt idx="82">
                  <c:v>1715</c:v>
                </c:pt>
                <c:pt idx="83">
                  <c:v>1716</c:v>
                </c:pt>
                <c:pt idx="84">
                  <c:v>1717</c:v>
                </c:pt>
                <c:pt idx="85">
                  <c:v>1718</c:v>
                </c:pt>
                <c:pt idx="86">
                  <c:v>1719</c:v>
                </c:pt>
                <c:pt idx="87">
                  <c:v>1720</c:v>
                </c:pt>
                <c:pt idx="88">
                  <c:v>1721</c:v>
                </c:pt>
                <c:pt idx="89">
                  <c:v>1722</c:v>
                </c:pt>
                <c:pt idx="90">
                  <c:v>1723</c:v>
                </c:pt>
                <c:pt idx="91">
                  <c:v>1724</c:v>
                </c:pt>
                <c:pt idx="92">
                  <c:v>1725</c:v>
                </c:pt>
                <c:pt idx="93">
                  <c:v>1726</c:v>
                </c:pt>
                <c:pt idx="94">
                  <c:v>1727</c:v>
                </c:pt>
                <c:pt idx="95">
                  <c:v>1728</c:v>
                </c:pt>
                <c:pt idx="96">
                  <c:v>1729</c:v>
                </c:pt>
                <c:pt idx="97">
                  <c:v>1730</c:v>
                </c:pt>
                <c:pt idx="98">
                  <c:v>1731</c:v>
                </c:pt>
                <c:pt idx="99">
                  <c:v>1732</c:v>
                </c:pt>
                <c:pt idx="100">
                  <c:v>1733</c:v>
                </c:pt>
                <c:pt idx="101">
                  <c:v>1734</c:v>
                </c:pt>
                <c:pt idx="102">
                  <c:v>1735</c:v>
                </c:pt>
                <c:pt idx="103">
                  <c:v>1736</c:v>
                </c:pt>
                <c:pt idx="104">
                  <c:v>1737</c:v>
                </c:pt>
                <c:pt idx="105">
                  <c:v>1738</c:v>
                </c:pt>
                <c:pt idx="106">
                  <c:v>1739</c:v>
                </c:pt>
                <c:pt idx="107">
                  <c:v>1740</c:v>
                </c:pt>
                <c:pt idx="108">
                  <c:v>1741</c:v>
                </c:pt>
                <c:pt idx="109">
                  <c:v>1742</c:v>
                </c:pt>
                <c:pt idx="110">
                  <c:v>1743</c:v>
                </c:pt>
                <c:pt idx="111">
                  <c:v>1744</c:v>
                </c:pt>
                <c:pt idx="112">
                  <c:v>1745</c:v>
                </c:pt>
                <c:pt idx="113">
                  <c:v>1746</c:v>
                </c:pt>
                <c:pt idx="114">
                  <c:v>1747</c:v>
                </c:pt>
                <c:pt idx="115">
                  <c:v>1748</c:v>
                </c:pt>
                <c:pt idx="116">
                  <c:v>1749</c:v>
                </c:pt>
                <c:pt idx="117">
                  <c:v>1750</c:v>
                </c:pt>
                <c:pt idx="118">
                  <c:v>1751</c:v>
                </c:pt>
                <c:pt idx="119">
                  <c:v>1752</c:v>
                </c:pt>
                <c:pt idx="120">
                  <c:v>1753</c:v>
                </c:pt>
                <c:pt idx="121">
                  <c:v>1754</c:v>
                </c:pt>
                <c:pt idx="122">
                  <c:v>1755</c:v>
                </c:pt>
                <c:pt idx="123">
                  <c:v>1756</c:v>
                </c:pt>
                <c:pt idx="124">
                  <c:v>1757</c:v>
                </c:pt>
                <c:pt idx="125">
                  <c:v>1758</c:v>
                </c:pt>
                <c:pt idx="126">
                  <c:v>1759</c:v>
                </c:pt>
                <c:pt idx="127">
                  <c:v>1760</c:v>
                </c:pt>
                <c:pt idx="128">
                  <c:v>1761</c:v>
                </c:pt>
                <c:pt idx="129">
                  <c:v>1762</c:v>
                </c:pt>
                <c:pt idx="130">
                  <c:v>1763</c:v>
                </c:pt>
                <c:pt idx="131">
                  <c:v>1764</c:v>
                </c:pt>
                <c:pt idx="132">
                  <c:v>1765</c:v>
                </c:pt>
                <c:pt idx="133">
                  <c:v>1766</c:v>
                </c:pt>
                <c:pt idx="134">
                  <c:v>1767</c:v>
                </c:pt>
                <c:pt idx="135">
                  <c:v>1768</c:v>
                </c:pt>
                <c:pt idx="136">
                  <c:v>1769</c:v>
                </c:pt>
                <c:pt idx="137">
                  <c:v>1770</c:v>
                </c:pt>
                <c:pt idx="138">
                  <c:v>1771</c:v>
                </c:pt>
                <c:pt idx="139">
                  <c:v>1772</c:v>
                </c:pt>
                <c:pt idx="140">
                  <c:v>1773</c:v>
                </c:pt>
                <c:pt idx="141">
                  <c:v>1774</c:v>
                </c:pt>
                <c:pt idx="142">
                  <c:v>1775</c:v>
                </c:pt>
                <c:pt idx="143">
                  <c:v>1776</c:v>
                </c:pt>
                <c:pt idx="144">
                  <c:v>1777</c:v>
                </c:pt>
                <c:pt idx="145">
                  <c:v>1778</c:v>
                </c:pt>
                <c:pt idx="146">
                  <c:v>1779</c:v>
                </c:pt>
                <c:pt idx="147">
                  <c:v>1780</c:v>
                </c:pt>
                <c:pt idx="148">
                  <c:v>1781</c:v>
                </c:pt>
                <c:pt idx="149">
                  <c:v>1782</c:v>
                </c:pt>
                <c:pt idx="150">
                  <c:v>1783</c:v>
                </c:pt>
                <c:pt idx="151">
                  <c:v>1784</c:v>
                </c:pt>
                <c:pt idx="152">
                  <c:v>1785</c:v>
                </c:pt>
                <c:pt idx="153">
                  <c:v>1786</c:v>
                </c:pt>
                <c:pt idx="154">
                  <c:v>1787</c:v>
                </c:pt>
                <c:pt idx="155">
                  <c:v>1788</c:v>
                </c:pt>
                <c:pt idx="156">
                  <c:v>1789</c:v>
                </c:pt>
                <c:pt idx="157">
                  <c:v>1790</c:v>
                </c:pt>
                <c:pt idx="158">
                  <c:v>1791</c:v>
                </c:pt>
                <c:pt idx="159">
                  <c:v>1792</c:v>
                </c:pt>
                <c:pt idx="160">
                  <c:v>1793</c:v>
                </c:pt>
                <c:pt idx="161">
                  <c:v>1794</c:v>
                </c:pt>
                <c:pt idx="162">
                  <c:v>1795</c:v>
                </c:pt>
                <c:pt idx="163">
                  <c:v>1796</c:v>
                </c:pt>
                <c:pt idx="164">
                  <c:v>1797</c:v>
                </c:pt>
                <c:pt idx="165">
                  <c:v>1798</c:v>
                </c:pt>
                <c:pt idx="166">
                  <c:v>1799</c:v>
                </c:pt>
                <c:pt idx="167">
                  <c:v>1800</c:v>
                </c:pt>
                <c:pt idx="168">
                  <c:v>1801</c:v>
                </c:pt>
                <c:pt idx="169">
                  <c:v>1802</c:v>
                </c:pt>
                <c:pt idx="170">
                  <c:v>1803</c:v>
                </c:pt>
                <c:pt idx="171">
                  <c:v>1804</c:v>
                </c:pt>
                <c:pt idx="172">
                  <c:v>1805</c:v>
                </c:pt>
                <c:pt idx="173">
                  <c:v>1806</c:v>
                </c:pt>
                <c:pt idx="174">
                  <c:v>1807</c:v>
                </c:pt>
                <c:pt idx="175">
                  <c:v>1808</c:v>
                </c:pt>
                <c:pt idx="176">
                  <c:v>1809</c:v>
                </c:pt>
                <c:pt idx="177">
                  <c:v>1810</c:v>
                </c:pt>
                <c:pt idx="178">
                  <c:v>1811</c:v>
                </c:pt>
                <c:pt idx="179">
                  <c:v>1812</c:v>
                </c:pt>
                <c:pt idx="180">
                  <c:v>1813</c:v>
                </c:pt>
                <c:pt idx="181">
                  <c:v>1814</c:v>
                </c:pt>
                <c:pt idx="182">
                  <c:v>1815</c:v>
                </c:pt>
                <c:pt idx="183">
                  <c:v>1816</c:v>
                </c:pt>
                <c:pt idx="184">
                  <c:v>1817</c:v>
                </c:pt>
                <c:pt idx="185">
                  <c:v>1818</c:v>
                </c:pt>
                <c:pt idx="186">
                  <c:v>1819</c:v>
                </c:pt>
                <c:pt idx="187">
                  <c:v>1820</c:v>
                </c:pt>
                <c:pt idx="188">
                  <c:v>1821</c:v>
                </c:pt>
                <c:pt idx="189">
                  <c:v>1822</c:v>
                </c:pt>
                <c:pt idx="190">
                  <c:v>1823</c:v>
                </c:pt>
                <c:pt idx="191">
                  <c:v>1824</c:v>
                </c:pt>
                <c:pt idx="192">
                  <c:v>1825</c:v>
                </c:pt>
                <c:pt idx="193">
                  <c:v>1826</c:v>
                </c:pt>
                <c:pt idx="194">
                  <c:v>1827</c:v>
                </c:pt>
                <c:pt idx="195">
                  <c:v>1828</c:v>
                </c:pt>
                <c:pt idx="196">
                  <c:v>1829</c:v>
                </c:pt>
                <c:pt idx="197">
                  <c:v>1830</c:v>
                </c:pt>
                <c:pt idx="198">
                  <c:v>1831</c:v>
                </c:pt>
                <c:pt idx="199">
                  <c:v>1832</c:v>
                </c:pt>
                <c:pt idx="200">
                  <c:v>1833</c:v>
                </c:pt>
                <c:pt idx="201">
                  <c:v>1834</c:v>
                </c:pt>
                <c:pt idx="202">
                  <c:v>1835</c:v>
                </c:pt>
                <c:pt idx="203">
                  <c:v>1836</c:v>
                </c:pt>
                <c:pt idx="204">
                  <c:v>1837</c:v>
                </c:pt>
                <c:pt idx="205">
                  <c:v>1838</c:v>
                </c:pt>
                <c:pt idx="206">
                  <c:v>1839</c:v>
                </c:pt>
                <c:pt idx="207">
                  <c:v>1840</c:v>
                </c:pt>
              </c:numCache>
            </c:numRef>
          </c:xVal>
          <c:yVal>
            <c:numRef>
              <c:f>Graph!$B$1417:$B$1622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C-4CDE-83E8-0D2C04447F8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Graph!$A$1416:$A$1623</c:f>
              <c:numCache>
                <c:formatCode>General</c:formatCode>
                <c:ptCount val="208"/>
                <c:pt idx="0">
                  <c:v>1633</c:v>
                </c:pt>
                <c:pt idx="1">
                  <c:v>1634</c:v>
                </c:pt>
                <c:pt idx="2">
                  <c:v>1635</c:v>
                </c:pt>
                <c:pt idx="3">
                  <c:v>1636</c:v>
                </c:pt>
                <c:pt idx="4">
                  <c:v>1637</c:v>
                </c:pt>
                <c:pt idx="5">
                  <c:v>1638</c:v>
                </c:pt>
                <c:pt idx="6">
                  <c:v>1639</c:v>
                </c:pt>
                <c:pt idx="7">
                  <c:v>1640</c:v>
                </c:pt>
                <c:pt idx="8">
                  <c:v>1641</c:v>
                </c:pt>
                <c:pt idx="9">
                  <c:v>1642</c:v>
                </c:pt>
                <c:pt idx="10">
                  <c:v>1643</c:v>
                </c:pt>
                <c:pt idx="11">
                  <c:v>1644</c:v>
                </c:pt>
                <c:pt idx="12">
                  <c:v>1645</c:v>
                </c:pt>
                <c:pt idx="13">
                  <c:v>1646</c:v>
                </c:pt>
                <c:pt idx="14">
                  <c:v>1647</c:v>
                </c:pt>
                <c:pt idx="15">
                  <c:v>1648</c:v>
                </c:pt>
                <c:pt idx="16">
                  <c:v>1649</c:v>
                </c:pt>
                <c:pt idx="17">
                  <c:v>1650</c:v>
                </c:pt>
                <c:pt idx="18">
                  <c:v>1651</c:v>
                </c:pt>
                <c:pt idx="19">
                  <c:v>1652</c:v>
                </c:pt>
                <c:pt idx="20">
                  <c:v>1653</c:v>
                </c:pt>
                <c:pt idx="21">
                  <c:v>1654</c:v>
                </c:pt>
                <c:pt idx="22">
                  <c:v>1655</c:v>
                </c:pt>
                <c:pt idx="23">
                  <c:v>1656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1660</c:v>
                </c:pt>
                <c:pt idx="28">
                  <c:v>1661</c:v>
                </c:pt>
                <c:pt idx="29">
                  <c:v>1662</c:v>
                </c:pt>
                <c:pt idx="30">
                  <c:v>1663</c:v>
                </c:pt>
                <c:pt idx="31">
                  <c:v>1664</c:v>
                </c:pt>
                <c:pt idx="32">
                  <c:v>1665</c:v>
                </c:pt>
                <c:pt idx="33">
                  <c:v>1666</c:v>
                </c:pt>
                <c:pt idx="34">
                  <c:v>1667</c:v>
                </c:pt>
                <c:pt idx="35">
                  <c:v>1668</c:v>
                </c:pt>
                <c:pt idx="36">
                  <c:v>1669</c:v>
                </c:pt>
                <c:pt idx="37">
                  <c:v>1670</c:v>
                </c:pt>
                <c:pt idx="38">
                  <c:v>1671</c:v>
                </c:pt>
                <c:pt idx="39">
                  <c:v>1672</c:v>
                </c:pt>
                <c:pt idx="40">
                  <c:v>1673</c:v>
                </c:pt>
                <c:pt idx="41">
                  <c:v>1674</c:v>
                </c:pt>
                <c:pt idx="42">
                  <c:v>1675</c:v>
                </c:pt>
                <c:pt idx="43">
                  <c:v>1676</c:v>
                </c:pt>
                <c:pt idx="44">
                  <c:v>1677</c:v>
                </c:pt>
                <c:pt idx="45">
                  <c:v>1678</c:v>
                </c:pt>
                <c:pt idx="46">
                  <c:v>1679</c:v>
                </c:pt>
                <c:pt idx="47">
                  <c:v>1680</c:v>
                </c:pt>
                <c:pt idx="48">
                  <c:v>1681</c:v>
                </c:pt>
                <c:pt idx="49">
                  <c:v>1682</c:v>
                </c:pt>
                <c:pt idx="50">
                  <c:v>1683</c:v>
                </c:pt>
                <c:pt idx="51">
                  <c:v>1684</c:v>
                </c:pt>
                <c:pt idx="52">
                  <c:v>1685</c:v>
                </c:pt>
                <c:pt idx="53">
                  <c:v>1686</c:v>
                </c:pt>
                <c:pt idx="54">
                  <c:v>1687</c:v>
                </c:pt>
                <c:pt idx="55">
                  <c:v>1688</c:v>
                </c:pt>
                <c:pt idx="56">
                  <c:v>1689</c:v>
                </c:pt>
                <c:pt idx="57">
                  <c:v>1690</c:v>
                </c:pt>
                <c:pt idx="58">
                  <c:v>1691</c:v>
                </c:pt>
                <c:pt idx="59">
                  <c:v>1692</c:v>
                </c:pt>
                <c:pt idx="60">
                  <c:v>1693</c:v>
                </c:pt>
                <c:pt idx="61">
                  <c:v>1694</c:v>
                </c:pt>
                <c:pt idx="62">
                  <c:v>1695</c:v>
                </c:pt>
                <c:pt idx="63">
                  <c:v>1696</c:v>
                </c:pt>
                <c:pt idx="64">
                  <c:v>1697</c:v>
                </c:pt>
                <c:pt idx="65">
                  <c:v>1698</c:v>
                </c:pt>
                <c:pt idx="66">
                  <c:v>1699</c:v>
                </c:pt>
                <c:pt idx="67">
                  <c:v>1700</c:v>
                </c:pt>
                <c:pt idx="68">
                  <c:v>1701</c:v>
                </c:pt>
                <c:pt idx="69">
                  <c:v>1702</c:v>
                </c:pt>
                <c:pt idx="70">
                  <c:v>1703</c:v>
                </c:pt>
                <c:pt idx="71">
                  <c:v>1704</c:v>
                </c:pt>
                <c:pt idx="72">
                  <c:v>1705</c:v>
                </c:pt>
                <c:pt idx="73">
                  <c:v>1706</c:v>
                </c:pt>
                <c:pt idx="74">
                  <c:v>1707</c:v>
                </c:pt>
                <c:pt idx="75">
                  <c:v>1708</c:v>
                </c:pt>
                <c:pt idx="76">
                  <c:v>1709</c:v>
                </c:pt>
                <c:pt idx="77">
                  <c:v>1710</c:v>
                </c:pt>
                <c:pt idx="78">
                  <c:v>1711</c:v>
                </c:pt>
                <c:pt idx="79">
                  <c:v>1712</c:v>
                </c:pt>
                <c:pt idx="80">
                  <c:v>1713</c:v>
                </c:pt>
                <c:pt idx="81">
                  <c:v>1714</c:v>
                </c:pt>
                <c:pt idx="82">
                  <c:v>1715</c:v>
                </c:pt>
                <c:pt idx="83">
                  <c:v>1716</c:v>
                </c:pt>
                <c:pt idx="84">
                  <c:v>1717</c:v>
                </c:pt>
                <c:pt idx="85">
                  <c:v>1718</c:v>
                </c:pt>
                <c:pt idx="86">
                  <c:v>1719</c:v>
                </c:pt>
                <c:pt idx="87">
                  <c:v>1720</c:v>
                </c:pt>
                <c:pt idx="88">
                  <c:v>1721</c:v>
                </c:pt>
                <c:pt idx="89">
                  <c:v>1722</c:v>
                </c:pt>
                <c:pt idx="90">
                  <c:v>1723</c:v>
                </c:pt>
                <c:pt idx="91">
                  <c:v>1724</c:v>
                </c:pt>
                <c:pt idx="92">
                  <c:v>1725</c:v>
                </c:pt>
                <c:pt idx="93">
                  <c:v>1726</c:v>
                </c:pt>
                <c:pt idx="94">
                  <c:v>1727</c:v>
                </c:pt>
                <c:pt idx="95">
                  <c:v>1728</c:v>
                </c:pt>
                <c:pt idx="96">
                  <c:v>1729</c:v>
                </c:pt>
                <c:pt idx="97">
                  <c:v>1730</c:v>
                </c:pt>
                <c:pt idx="98">
                  <c:v>1731</c:v>
                </c:pt>
                <c:pt idx="99">
                  <c:v>1732</c:v>
                </c:pt>
                <c:pt idx="100">
                  <c:v>1733</c:v>
                </c:pt>
                <c:pt idx="101">
                  <c:v>1734</c:v>
                </c:pt>
                <c:pt idx="102">
                  <c:v>1735</c:v>
                </c:pt>
                <c:pt idx="103">
                  <c:v>1736</c:v>
                </c:pt>
                <c:pt idx="104">
                  <c:v>1737</c:v>
                </c:pt>
                <c:pt idx="105">
                  <c:v>1738</c:v>
                </c:pt>
                <c:pt idx="106">
                  <c:v>1739</c:v>
                </c:pt>
                <c:pt idx="107">
                  <c:v>1740</c:v>
                </c:pt>
                <c:pt idx="108">
                  <c:v>1741</c:v>
                </c:pt>
                <c:pt idx="109">
                  <c:v>1742</c:v>
                </c:pt>
                <c:pt idx="110">
                  <c:v>1743</c:v>
                </c:pt>
                <c:pt idx="111">
                  <c:v>1744</c:v>
                </c:pt>
                <c:pt idx="112">
                  <c:v>1745</c:v>
                </c:pt>
                <c:pt idx="113">
                  <c:v>1746</c:v>
                </c:pt>
                <c:pt idx="114">
                  <c:v>1747</c:v>
                </c:pt>
                <c:pt idx="115">
                  <c:v>1748</c:v>
                </c:pt>
                <c:pt idx="116">
                  <c:v>1749</c:v>
                </c:pt>
                <c:pt idx="117">
                  <c:v>1750</c:v>
                </c:pt>
                <c:pt idx="118">
                  <c:v>1751</c:v>
                </c:pt>
                <c:pt idx="119">
                  <c:v>1752</c:v>
                </c:pt>
                <c:pt idx="120">
                  <c:v>1753</c:v>
                </c:pt>
                <c:pt idx="121">
                  <c:v>1754</c:v>
                </c:pt>
                <c:pt idx="122">
                  <c:v>1755</c:v>
                </c:pt>
                <c:pt idx="123">
                  <c:v>1756</c:v>
                </c:pt>
                <c:pt idx="124">
                  <c:v>1757</c:v>
                </c:pt>
                <c:pt idx="125">
                  <c:v>1758</c:v>
                </c:pt>
                <c:pt idx="126">
                  <c:v>1759</c:v>
                </c:pt>
                <c:pt idx="127">
                  <c:v>1760</c:v>
                </c:pt>
                <c:pt idx="128">
                  <c:v>1761</c:v>
                </c:pt>
                <c:pt idx="129">
                  <c:v>1762</c:v>
                </c:pt>
                <c:pt idx="130">
                  <c:v>1763</c:v>
                </c:pt>
                <c:pt idx="131">
                  <c:v>1764</c:v>
                </c:pt>
                <c:pt idx="132">
                  <c:v>1765</c:v>
                </c:pt>
                <c:pt idx="133">
                  <c:v>1766</c:v>
                </c:pt>
                <c:pt idx="134">
                  <c:v>1767</c:v>
                </c:pt>
                <c:pt idx="135">
                  <c:v>1768</c:v>
                </c:pt>
                <c:pt idx="136">
                  <c:v>1769</c:v>
                </c:pt>
                <c:pt idx="137">
                  <c:v>1770</c:v>
                </c:pt>
                <c:pt idx="138">
                  <c:v>1771</c:v>
                </c:pt>
                <c:pt idx="139">
                  <c:v>1772</c:v>
                </c:pt>
                <c:pt idx="140">
                  <c:v>1773</c:v>
                </c:pt>
                <c:pt idx="141">
                  <c:v>1774</c:v>
                </c:pt>
                <c:pt idx="142">
                  <c:v>1775</c:v>
                </c:pt>
                <c:pt idx="143">
                  <c:v>1776</c:v>
                </c:pt>
                <c:pt idx="144">
                  <c:v>1777</c:v>
                </c:pt>
                <c:pt idx="145">
                  <c:v>1778</c:v>
                </c:pt>
                <c:pt idx="146">
                  <c:v>1779</c:v>
                </c:pt>
                <c:pt idx="147">
                  <c:v>1780</c:v>
                </c:pt>
                <c:pt idx="148">
                  <c:v>1781</c:v>
                </c:pt>
                <c:pt idx="149">
                  <c:v>1782</c:v>
                </c:pt>
                <c:pt idx="150">
                  <c:v>1783</c:v>
                </c:pt>
                <c:pt idx="151">
                  <c:v>1784</c:v>
                </c:pt>
                <c:pt idx="152">
                  <c:v>1785</c:v>
                </c:pt>
                <c:pt idx="153">
                  <c:v>1786</c:v>
                </c:pt>
                <c:pt idx="154">
                  <c:v>1787</c:v>
                </c:pt>
                <c:pt idx="155">
                  <c:v>1788</c:v>
                </c:pt>
                <c:pt idx="156">
                  <c:v>1789</c:v>
                </c:pt>
                <c:pt idx="157">
                  <c:v>1790</c:v>
                </c:pt>
                <c:pt idx="158">
                  <c:v>1791</c:v>
                </c:pt>
                <c:pt idx="159">
                  <c:v>1792</c:v>
                </c:pt>
                <c:pt idx="160">
                  <c:v>1793</c:v>
                </c:pt>
                <c:pt idx="161">
                  <c:v>1794</c:v>
                </c:pt>
                <c:pt idx="162">
                  <c:v>1795</c:v>
                </c:pt>
                <c:pt idx="163">
                  <c:v>1796</c:v>
                </c:pt>
                <c:pt idx="164">
                  <c:v>1797</c:v>
                </c:pt>
                <c:pt idx="165">
                  <c:v>1798</c:v>
                </c:pt>
                <c:pt idx="166">
                  <c:v>1799</c:v>
                </c:pt>
                <c:pt idx="167">
                  <c:v>1800</c:v>
                </c:pt>
                <c:pt idx="168">
                  <c:v>1801</c:v>
                </c:pt>
                <c:pt idx="169">
                  <c:v>1802</c:v>
                </c:pt>
                <c:pt idx="170">
                  <c:v>1803</c:v>
                </c:pt>
                <c:pt idx="171">
                  <c:v>1804</c:v>
                </c:pt>
                <c:pt idx="172">
                  <c:v>1805</c:v>
                </c:pt>
                <c:pt idx="173">
                  <c:v>1806</c:v>
                </c:pt>
                <c:pt idx="174">
                  <c:v>1807</c:v>
                </c:pt>
                <c:pt idx="175">
                  <c:v>1808</c:v>
                </c:pt>
                <c:pt idx="176">
                  <c:v>1809</c:v>
                </c:pt>
                <c:pt idx="177">
                  <c:v>1810</c:v>
                </c:pt>
                <c:pt idx="178">
                  <c:v>1811</c:v>
                </c:pt>
                <c:pt idx="179">
                  <c:v>1812</c:v>
                </c:pt>
                <c:pt idx="180">
                  <c:v>1813</c:v>
                </c:pt>
                <c:pt idx="181">
                  <c:v>1814</c:v>
                </c:pt>
                <c:pt idx="182">
                  <c:v>1815</c:v>
                </c:pt>
                <c:pt idx="183">
                  <c:v>1816</c:v>
                </c:pt>
                <c:pt idx="184">
                  <c:v>1817</c:v>
                </c:pt>
                <c:pt idx="185">
                  <c:v>1818</c:v>
                </c:pt>
                <c:pt idx="186">
                  <c:v>1819</c:v>
                </c:pt>
                <c:pt idx="187">
                  <c:v>1820</c:v>
                </c:pt>
                <c:pt idx="188">
                  <c:v>1821</c:v>
                </c:pt>
                <c:pt idx="189">
                  <c:v>1822</c:v>
                </c:pt>
                <c:pt idx="190">
                  <c:v>1823</c:v>
                </c:pt>
                <c:pt idx="191">
                  <c:v>1824</c:v>
                </c:pt>
                <c:pt idx="192">
                  <c:v>1825</c:v>
                </c:pt>
                <c:pt idx="193">
                  <c:v>1826</c:v>
                </c:pt>
                <c:pt idx="194">
                  <c:v>1827</c:v>
                </c:pt>
                <c:pt idx="195">
                  <c:v>1828</c:v>
                </c:pt>
                <c:pt idx="196">
                  <c:v>1829</c:v>
                </c:pt>
                <c:pt idx="197">
                  <c:v>1830</c:v>
                </c:pt>
                <c:pt idx="198">
                  <c:v>1831</c:v>
                </c:pt>
                <c:pt idx="199">
                  <c:v>1832</c:v>
                </c:pt>
                <c:pt idx="200">
                  <c:v>1833</c:v>
                </c:pt>
                <c:pt idx="201">
                  <c:v>1834</c:v>
                </c:pt>
                <c:pt idx="202">
                  <c:v>1835</c:v>
                </c:pt>
                <c:pt idx="203">
                  <c:v>1836</c:v>
                </c:pt>
                <c:pt idx="204">
                  <c:v>1837</c:v>
                </c:pt>
                <c:pt idx="205">
                  <c:v>1838</c:v>
                </c:pt>
                <c:pt idx="206">
                  <c:v>1839</c:v>
                </c:pt>
                <c:pt idx="207">
                  <c:v>1840</c:v>
                </c:pt>
              </c:numCache>
            </c:numRef>
          </c:xVal>
          <c:yVal>
            <c:numRef>
              <c:f>Graph!$C$1417:$C$1622</c:f>
              <c:numCache>
                <c:formatCode>General</c:formatCode>
                <c:ptCount val="206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C-4CDE-83E8-0D2C04447F8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Graph!$A$1416:$A$1623</c:f>
              <c:numCache>
                <c:formatCode>General</c:formatCode>
                <c:ptCount val="208"/>
                <c:pt idx="0">
                  <c:v>1633</c:v>
                </c:pt>
                <c:pt idx="1">
                  <c:v>1634</c:v>
                </c:pt>
                <c:pt idx="2">
                  <c:v>1635</c:v>
                </c:pt>
                <c:pt idx="3">
                  <c:v>1636</c:v>
                </c:pt>
                <c:pt idx="4">
                  <c:v>1637</c:v>
                </c:pt>
                <c:pt idx="5">
                  <c:v>1638</c:v>
                </c:pt>
                <c:pt idx="6">
                  <c:v>1639</c:v>
                </c:pt>
                <c:pt idx="7">
                  <c:v>1640</c:v>
                </c:pt>
                <c:pt idx="8">
                  <c:v>1641</c:v>
                </c:pt>
                <c:pt idx="9">
                  <c:v>1642</c:v>
                </c:pt>
                <c:pt idx="10">
                  <c:v>1643</c:v>
                </c:pt>
                <c:pt idx="11">
                  <c:v>1644</c:v>
                </c:pt>
                <c:pt idx="12">
                  <c:v>1645</c:v>
                </c:pt>
                <c:pt idx="13">
                  <c:v>1646</c:v>
                </c:pt>
                <c:pt idx="14">
                  <c:v>1647</c:v>
                </c:pt>
                <c:pt idx="15">
                  <c:v>1648</c:v>
                </c:pt>
                <c:pt idx="16">
                  <c:v>1649</c:v>
                </c:pt>
                <c:pt idx="17">
                  <c:v>1650</c:v>
                </c:pt>
                <c:pt idx="18">
                  <c:v>1651</c:v>
                </c:pt>
                <c:pt idx="19">
                  <c:v>1652</c:v>
                </c:pt>
                <c:pt idx="20">
                  <c:v>1653</c:v>
                </c:pt>
                <c:pt idx="21">
                  <c:v>1654</c:v>
                </c:pt>
                <c:pt idx="22">
                  <c:v>1655</c:v>
                </c:pt>
                <c:pt idx="23">
                  <c:v>1656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1660</c:v>
                </c:pt>
                <c:pt idx="28">
                  <c:v>1661</c:v>
                </c:pt>
                <c:pt idx="29">
                  <c:v>1662</c:v>
                </c:pt>
                <c:pt idx="30">
                  <c:v>1663</c:v>
                </c:pt>
                <c:pt idx="31">
                  <c:v>1664</c:v>
                </c:pt>
                <c:pt idx="32">
                  <c:v>1665</c:v>
                </c:pt>
                <c:pt idx="33">
                  <c:v>1666</c:v>
                </c:pt>
                <c:pt idx="34">
                  <c:v>1667</c:v>
                </c:pt>
                <c:pt idx="35">
                  <c:v>1668</c:v>
                </c:pt>
                <c:pt idx="36">
                  <c:v>1669</c:v>
                </c:pt>
                <c:pt idx="37">
                  <c:v>1670</c:v>
                </c:pt>
                <c:pt idx="38">
                  <c:v>1671</c:v>
                </c:pt>
                <c:pt idx="39">
                  <c:v>1672</c:v>
                </c:pt>
                <c:pt idx="40">
                  <c:v>1673</c:v>
                </c:pt>
                <c:pt idx="41">
                  <c:v>1674</c:v>
                </c:pt>
                <c:pt idx="42">
                  <c:v>1675</c:v>
                </c:pt>
                <c:pt idx="43">
                  <c:v>1676</c:v>
                </c:pt>
                <c:pt idx="44">
                  <c:v>1677</c:v>
                </c:pt>
                <c:pt idx="45">
                  <c:v>1678</c:v>
                </c:pt>
                <c:pt idx="46">
                  <c:v>1679</c:v>
                </c:pt>
                <c:pt idx="47">
                  <c:v>1680</c:v>
                </c:pt>
                <c:pt idx="48">
                  <c:v>1681</c:v>
                </c:pt>
                <c:pt idx="49">
                  <c:v>1682</c:v>
                </c:pt>
                <c:pt idx="50">
                  <c:v>1683</c:v>
                </c:pt>
                <c:pt idx="51">
                  <c:v>1684</c:v>
                </c:pt>
                <c:pt idx="52">
                  <c:v>1685</c:v>
                </c:pt>
                <c:pt idx="53">
                  <c:v>1686</c:v>
                </c:pt>
                <c:pt idx="54">
                  <c:v>1687</c:v>
                </c:pt>
                <c:pt idx="55">
                  <c:v>1688</c:v>
                </c:pt>
                <c:pt idx="56">
                  <c:v>1689</c:v>
                </c:pt>
                <c:pt idx="57">
                  <c:v>1690</c:v>
                </c:pt>
                <c:pt idx="58">
                  <c:v>1691</c:v>
                </c:pt>
                <c:pt idx="59">
                  <c:v>1692</c:v>
                </c:pt>
                <c:pt idx="60">
                  <c:v>1693</c:v>
                </c:pt>
                <c:pt idx="61">
                  <c:v>1694</c:v>
                </c:pt>
                <c:pt idx="62">
                  <c:v>1695</c:v>
                </c:pt>
                <c:pt idx="63">
                  <c:v>1696</c:v>
                </c:pt>
                <c:pt idx="64">
                  <c:v>1697</c:v>
                </c:pt>
                <c:pt idx="65">
                  <c:v>1698</c:v>
                </c:pt>
                <c:pt idx="66">
                  <c:v>1699</c:v>
                </c:pt>
                <c:pt idx="67">
                  <c:v>1700</c:v>
                </c:pt>
                <c:pt idx="68">
                  <c:v>1701</c:v>
                </c:pt>
                <c:pt idx="69">
                  <c:v>1702</c:v>
                </c:pt>
                <c:pt idx="70">
                  <c:v>1703</c:v>
                </c:pt>
                <c:pt idx="71">
                  <c:v>1704</c:v>
                </c:pt>
                <c:pt idx="72">
                  <c:v>1705</c:v>
                </c:pt>
                <c:pt idx="73">
                  <c:v>1706</c:v>
                </c:pt>
                <c:pt idx="74">
                  <c:v>1707</c:v>
                </c:pt>
                <c:pt idx="75">
                  <c:v>1708</c:v>
                </c:pt>
                <c:pt idx="76">
                  <c:v>1709</c:v>
                </c:pt>
                <c:pt idx="77">
                  <c:v>1710</c:v>
                </c:pt>
                <c:pt idx="78">
                  <c:v>1711</c:v>
                </c:pt>
                <c:pt idx="79">
                  <c:v>1712</c:v>
                </c:pt>
                <c:pt idx="80">
                  <c:v>1713</c:v>
                </c:pt>
                <c:pt idx="81">
                  <c:v>1714</c:v>
                </c:pt>
                <c:pt idx="82">
                  <c:v>1715</c:v>
                </c:pt>
                <c:pt idx="83">
                  <c:v>1716</c:v>
                </c:pt>
                <c:pt idx="84">
                  <c:v>1717</c:v>
                </c:pt>
                <c:pt idx="85">
                  <c:v>1718</c:v>
                </c:pt>
                <c:pt idx="86">
                  <c:v>1719</c:v>
                </c:pt>
                <c:pt idx="87">
                  <c:v>1720</c:v>
                </c:pt>
                <c:pt idx="88">
                  <c:v>1721</c:v>
                </c:pt>
                <c:pt idx="89">
                  <c:v>1722</c:v>
                </c:pt>
                <c:pt idx="90">
                  <c:v>1723</c:v>
                </c:pt>
                <c:pt idx="91">
                  <c:v>1724</c:v>
                </c:pt>
                <c:pt idx="92">
                  <c:v>1725</c:v>
                </c:pt>
                <c:pt idx="93">
                  <c:v>1726</c:v>
                </c:pt>
                <c:pt idx="94">
                  <c:v>1727</c:v>
                </c:pt>
                <c:pt idx="95">
                  <c:v>1728</c:v>
                </c:pt>
                <c:pt idx="96">
                  <c:v>1729</c:v>
                </c:pt>
                <c:pt idx="97">
                  <c:v>1730</c:v>
                </c:pt>
                <c:pt idx="98">
                  <c:v>1731</c:v>
                </c:pt>
                <c:pt idx="99">
                  <c:v>1732</c:v>
                </c:pt>
                <c:pt idx="100">
                  <c:v>1733</c:v>
                </c:pt>
                <c:pt idx="101">
                  <c:v>1734</c:v>
                </c:pt>
                <c:pt idx="102">
                  <c:v>1735</c:v>
                </c:pt>
                <c:pt idx="103">
                  <c:v>1736</c:v>
                </c:pt>
                <c:pt idx="104">
                  <c:v>1737</c:v>
                </c:pt>
                <c:pt idx="105">
                  <c:v>1738</c:v>
                </c:pt>
                <c:pt idx="106">
                  <c:v>1739</c:v>
                </c:pt>
                <c:pt idx="107">
                  <c:v>1740</c:v>
                </c:pt>
                <c:pt idx="108">
                  <c:v>1741</c:v>
                </c:pt>
                <c:pt idx="109">
                  <c:v>1742</c:v>
                </c:pt>
                <c:pt idx="110">
                  <c:v>1743</c:v>
                </c:pt>
                <c:pt idx="111">
                  <c:v>1744</c:v>
                </c:pt>
                <c:pt idx="112">
                  <c:v>1745</c:v>
                </c:pt>
                <c:pt idx="113">
                  <c:v>1746</c:v>
                </c:pt>
                <c:pt idx="114">
                  <c:v>1747</c:v>
                </c:pt>
                <c:pt idx="115">
                  <c:v>1748</c:v>
                </c:pt>
                <c:pt idx="116">
                  <c:v>1749</c:v>
                </c:pt>
                <c:pt idx="117">
                  <c:v>1750</c:v>
                </c:pt>
                <c:pt idx="118">
                  <c:v>1751</c:v>
                </c:pt>
                <c:pt idx="119">
                  <c:v>1752</c:v>
                </c:pt>
                <c:pt idx="120">
                  <c:v>1753</c:v>
                </c:pt>
                <c:pt idx="121">
                  <c:v>1754</c:v>
                </c:pt>
                <c:pt idx="122">
                  <c:v>1755</c:v>
                </c:pt>
                <c:pt idx="123">
                  <c:v>1756</c:v>
                </c:pt>
                <c:pt idx="124">
                  <c:v>1757</c:v>
                </c:pt>
                <c:pt idx="125">
                  <c:v>1758</c:v>
                </c:pt>
                <c:pt idx="126">
                  <c:v>1759</c:v>
                </c:pt>
                <c:pt idx="127">
                  <c:v>1760</c:v>
                </c:pt>
                <c:pt idx="128">
                  <c:v>1761</c:v>
                </c:pt>
                <c:pt idx="129">
                  <c:v>1762</c:v>
                </c:pt>
                <c:pt idx="130">
                  <c:v>1763</c:v>
                </c:pt>
                <c:pt idx="131">
                  <c:v>1764</c:v>
                </c:pt>
                <c:pt idx="132">
                  <c:v>1765</c:v>
                </c:pt>
                <c:pt idx="133">
                  <c:v>1766</c:v>
                </c:pt>
                <c:pt idx="134">
                  <c:v>1767</c:v>
                </c:pt>
                <c:pt idx="135">
                  <c:v>1768</c:v>
                </c:pt>
                <c:pt idx="136">
                  <c:v>1769</c:v>
                </c:pt>
                <c:pt idx="137">
                  <c:v>1770</c:v>
                </c:pt>
                <c:pt idx="138">
                  <c:v>1771</c:v>
                </c:pt>
                <c:pt idx="139">
                  <c:v>1772</c:v>
                </c:pt>
                <c:pt idx="140">
                  <c:v>1773</c:v>
                </c:pt>
                <c:pt idx="141">
                  <c:v>1774</c:v>
                </c:pt>
                <c:pt idx="142">
                  <c:v>1775</c:v>
                </c:pt>
                <c:pt idx="143">
                  <c:v>1776</c:v>
                </c:pt>
                <c:pt idx="144">
                  <c:v>1777</c:v>
                </c:pt>
                <c:pt idx="145">
                  <c:v>1778</c:v>
                </c:pt>
                <c:pt idx="146">
                  <c:v>1779</c:v>
                </c:pt>
                <c:pt idx="147">
                  <c:v>1780</c:v>
                </c:pt>
                <c:pt idx="148">
                  <c:v>1781</c:v>
                </c:pt>
                <c:pt idx="149">
                  <c:v>1782</c:v>
                </c:pt>
                <c:pt idx="150">
                  <c:v>1783</c:v>
                </c:pt>
                <c:pt idx="151">
                  <c:v>1784</c:v>
                </c:pt>
                <c:pt idx="152">
                  <c:v>1785</c:v>
                </c:pt>
                <c:pt idx="153">
                  <c:v>1786</c:v>
                </c:pt>
                <c:pt idx="154">
                  <c:v>1787</c:v>
                </c:pt>
                <c:pt idx="155">
                  <c:v>1788</c:v>
                </c:pt>
                <c:pt idx="156">
                  <c:v>1789</c:v>
                </c:pt>
                <c:pt idx="157">
                  <c:v>1790</c:v>
                </c:pt>
                <c:pt idx="158">
                  <c:v>1791</c:v>
                </c:pt>
                <c:pt idx="159">
                  <c:v>1792</c:v>
                </c:pt>
                <c:pt idx="160">
                  <c:v>1793</c:v>
                </c:pt>
                <c:pt idx="161">
                  <c:v>1794</c:v>
                </c:pt>
                <c:pt idx="162">
                  <c:v>1795</c:v>
                </c:pt>
                <c:pt idx="163">
                  <c:v>1796</c:v>
                </c:pt>
                <c:pt idx="164">
                  <c:v>1797</c:v>
                </c:pt>
                <c:pt idx="165">
                  <c:v>1798</c:v>
                </c:pt>
                <c:pt idx="166">
                  <c:v>1799</c:v>
                </c:pt>
                <c:pt idx="167">
                  <c:v>1800</c:v>
                </c:pt>
                <c:pt idx="168">
                  <c:v>1801</c:v>
                </c:pt>
                <c:pt idx="169">
                  <c:v>1802</c:v>
                </c:pt>
                <c:pt idx="170">
                  <c:v>1803</c:v>
                </c:pt>
                <c:pt idx="171">
                  <c:v>1804</c:v>
                </c:pt>
                <c:pt idx="172">
                  <c:v>1805</c:v>
                </c:pt>
                <c:pt idx="173">
                  <c:v>1806</c:v>
                </c:pt>
                <c:pt idx="174">
                  <c:v>1807</c:v>
                </c:pt>
                <c:pt idx="175">
                  <c:v>1808</c:v>
                </c:pt>
                <c:pt idx="176">
                  <c:v>1809</c:v>
                </c:pt>
                <c:pt idx="177">
                  <c:v>1810</c:v>
                </c:pt>
                <c:pt idx="178">
                  <c:v>1811</c:v>
                </c:pt>
                <c:pt idx="179">
                  <c:v>1812</c:v>
                </c:pt>
                <c:pt idx="180">
                  <c:v>1813</c:v>
                </c:pt>
                <c:pt idx="181">
                  <c:v>1814</c:v>
                </c:pt>
                <c:pt idx="182">
                  <c:v>1815</c:v>
                </c:pt>
                <c:pt idx="183">
                  <c:v>1816</c:v>
                </c:pt>
                <c:pt idx="184">
                  <c:v>1817</c:v>
                </c:pt>
                <c:pt idx="185">
                  <c:v>1818</c:v>
                </c:pt>
                <c:pt idx="186">
                  <c:v>1819</c:v>
                </c:pt>
                <c:pt idx="187">
                  <c:v>1820</c:v>
                </c:pt>
                <c:pt idx="188">
                  <c:v>1821</c:v>
                </c:pt>
                <c:pt idx="189">
                  <c:v>1822</c:v>
                </c:pt>
                <c:pt idx="190">
                  <c:v>1823</c:v>
                </c:pt>
                <c:pt idx="191">
                  <c:v>1824</c:v>
                </c:pt>
                <c:pt idx="192">
                  <c:v>1825</c:v>
                </c:pt>
                <c:pt idx="193">
                  <c:v>1826</c:v>
                </c:pt>
                <c:pt idx="194">
                  <c:v>1827</c:v>
                </c:pt>
                <c:pt idx="195">
                  <c:v>1828</c:v>
                </c:pt>
                <c:pt idx="196">
                  <c:v>1829</c:v>
                </c:pt>
                <c:pt idx="197">
                  <c:v>1830</c:v>
                </c:pt>
                <c:pt idx="198">
                  <c:v>1831</c:v>
                </c:pt>
                <c:pt idx="199">
                  <c:v>1832</c:v>
                </c:pt>
                <c:pt idx="200">
                  <c:v>1833</c:v>
                </c:pt>
                <c:pt idx="201">
                  <c:v>1834</c:v>
                </c:pt>
                <c:pt idx="202">
                  <c:v>1835</c:v>
                </c:pt>
                <c:pt idx="203">
                  <c:v>1836</c:v>
                </c:pt>
                <c:pt idx="204">
                  <c:v>1837</c:v>
                </c:pt>
                <c:pt idx="205">
                  <c:v>1838</c:v>
                </c:pt>
                <c:pt idx="206">
                  <c:v>1839</c:v>
                </c:pt>
                <c:pt idx="207">
                  <c:v>1840</c:v>
                </c:pt>
              </c:numCache>
            </c:numRef>
          </c:xVal>
          <c:yVal>
            <c:numRef>
              <c:f>Graph!$E$1417:$E$1622</c:f>
              <c:numCache>
                <c:formatCode>General</c:formatCode>
                <c:ptCount val="206"/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20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EC-4CDE-83E8-0D2C04447F8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Graph!$A$1416:$A$1623</c:f>
              <c:numCache>
                <c:formatCode>General</c:formatCode>
                <c:ptCount val="208"/>
                <c:pt idx="0">
                  <c:v>1633</c:v>
                </c:pt>
                <c:pt idx="1">
                  <c:v>1634</c:v>
                </c:pt>
                <c:pt idx="2">
                  <c:v>1635</c:v>
                </c:pt>
                <c:pt idx="3">
                  <c:v>1636</c:v>
                </c:pt>
                <c:pt idx="4">
                  <c:v>1637</c:v>
                </c:pt>
                <c:pt idx="5">
                  <c:v>1638</c:v>
                </c:pt>
                <c:pt idx="6">
                  <c:v>1639</c:v>
                </c:pt>
                <c:pt idx="7">
                  <c:v>1640</c:v>
                </c:pt>
                <c:pt idx="8">
                  <c:v>1641</c:v>
                </c:pt>
                <c:pt idx="9">
                  <c:v>1642</c:v>
                </c:pt>
                <c:pt idx="10">
                  <c:v>1643</c:v>
                </c:pt>
                <c:pt idx="11">
                  <c:v>1644</c:v>
                </c:pt>
                <c:pt idx="12">
                  <c:v>1645</c:v>
                </c:pt>
                <c:pt idx="13">
                  <c:v>1646</c:v>
                </c:pt>
                <c:pt idx="14">
                  <c:v>1647</c:v>
                </c:pt>
                <c:pt idx="15">
                  <c:v>1648</c:v>
                </c:pt>
                <c:pt idx="16">
                  <c:v>1649</c:v>
                </c:pt>
                <c:pt idx="17">
                  <c:v>1650</c:v>
                </c:pt>
                <c:pt idx="18">
                  <c:v>1651</c:v>
                </c:pt>
                <c:pt idx="19">
                  <c:v>1652</c:v>
                </c:pt>
                <c:pt idx="20">
                  <c:v>1653</c:v>
                </c:pt>
                <c:pt idx="21">
                  <c:v>1654</c:v>
                </c:pt>
                <c:pt idx="22">
                  <c:v>1655</c:v>
                </c:pt>
                <c:pt idx="23">
                  <c:v>1656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1660</c:v>
                </c:pt>
                <c:pt idx="28">
                  <c:v>1661</c:v>
                </c:pt>
                <c:pt idx="29">
                  <c:v>1662</c:v>
                </c:pt>
                <c:pt idx="30">
                  <c:v>1663</c:v>
                </c:pt>
                <c:pt idx="31">
                  <c:v>1664</c:v>
                </c:pt>
                <c:pt idx="32">
                  <c:v>1665</c:v>
                </c:pt>
                <c:pt idx="33">
                  <c:v>1666</c:v>
                </c:pt>
                <c:pt idx="34">
                  <c:v>1667</c:v>
                </c:pt>
                <c:pt idx="35">
                  <c:v>1668</c:v>
                </c:pt>
                <c:pt idx="36">
                  <c:v>1669</c:v>
                </c:pt>
                <c:pt idx="37">
                  <c:v>1670</c:v>
                </c:pt>
                <c:pt idx="38">
                  <c:v>1671</c:v>
                </c:pt>
                <c:pt idx="39">
                  <c:v>1672</c:v>
                </c:pt>
                <c:pt idx="40">
                  <c:v>1673</c:v>
                </c:pt>
                <c:pt idx="41">
                  <c:v>1674</c:v>
                </c:pt>
                <c:pt idx="42">
                  <c:v>1675</c:v>
                </c:pt>
                <c:pt idx="43">
                  <c:v>1676</c:v>
                </c:pt>
                <c:pt idx="44">
                  <c:v>1677</c:v>
                </c:pt>
                <c:pt idx="45">
                  <c:v>1678</c:v>
                </c:pt>
                <c:pt idx="46">
                  <c:v>1679</c:v>
                </c:pt>
                <c:pt idx="47">
                  <c:v>1680</c:v>
                </c:pt>
                <c:pt idx="48">
                  <c:v>1681</c:v>
                </c:pt>
                <c:pt idx="49">
                  <c:v>1682</c:v>
                </c:pt>
                <c:pt idx="50">
                  <c:v>1683</c:v>
                </c:pt>
                <c:pt idx="51">
                  <c:v>1684</c:v>
                </c:pt>
                <c:pt idx="52">
                  <c:v>1685</c:v>
                </c:pt>
                <c:pt idx="53">
                  <c:v>1686</c:v>
                </c:pt>
                <c:pt idx="54">
                  <c:v>1687</c:v>
                </c:pt>
                <c:pt idx="55">
                  <c:v>1688</c:v>
                </c:pt>
                <c:pt idx="56">
                  <c:v>1689</c:v>
                </c:pt>
                <c:pt idx="57">
                  <c:v>1690</c:v>
                </c:pt>
                <c:pt idx="58">
                  <c:v>1691</c:v>
                </c:pt>
                <c:pt idx="59">
                  <c:v>1692</c:v>
                </c:pt>
                <c:pt idx="60">
                  <c:v>1693</c:v>
                </c:pt>
                <c:pt idx="61">
                  <c:v>1694</c:v>
                </c:pt>
                <c:pt idx="62">
                  <c:v>1695</c:v>
                </c:pt>
                <c:pt idx="63">
                  <c:v>1696</c:v>
                </c:pt>
                <c:pt idx="64">
                  <c:v>1697</c:v>
                </c:pt>
                <c:pt idx="65">
                  <c:v>1698</c:v>
                </c:pt>
                <c:pt idx="66">
                  <c:v>1699</c:v>
                </c:pt>
                <c:pt idx="67">
                  <c:v>1700</c:v>
                </c:pt>
                <c:pt idx="68">
                  <c:v>1701</c:v>
                </c:pt>
                <c:pt idx="69">
                  <c:v>1702</c:v>
                </c:pt>
                <c:pt idx="70">
                  <c:v>1703</c:v>
                </c:pt>
                <c:pt idx="71">
                  <c:v>1704</c:v>
                </c:pt>
                <c:pt idx="72">
                  <c:v>1705</c:v>
                </c:pt>
                <c:pt idx="73">
                  <c:v>1706</c:v>
                </c:pt>
                <c:pt idx="74">
                  <c:v>1707</c:v>
                </c:pt>
                <c:pt idx="75">
                  <c:v>1708</c:v>
                </c:pt>
                <c:pt idx="76">
                  <c:v>1709</c:v>
                </c:pt>
                <c:pt idx="77">
                  <c:v>1710</c:v>
                </c:pt>
                <c:pt idx="78">
                  <c:v>1711</c:v>
                </c:pt>
                <c:pt idx="79">
                  <c:v>1712</c:v>
                </c:pt>
                <c:pt idx="80">
                  <c:v>1713</c:v>
                </c:pt>
                <c:pt idx="81">
                  <c:v>1714</c:v>
                </c:pt>
                <c:pt idx="82">
                  <c:v>1715</c:v>
                </c:pt>
                <c:pt idx="83">
                  <c:v>1716</c:v>
                </c:pt>
                <c:pt idx="84">
                  <c:v>1717</c:v>
                </c:pt>
                <c:pt idx="85">
                  <c:v>1718</c:v>
                </c:pt>
                <c:pt idx="86">
                  <c:v>1719</c:v>
                </c:pt>
                <c:pt idx="87">
                  <c:v>1720</c:v>
                </c:pt>
                <c:pt idx="88">
                  <c:v>1721</c:v>
                </c:pt>
                <c:pt idx="89">
                  <c:v>1722</c:v>
                </c:pt>
                <c:pt idx="90">
                  <c:v>1723</c:v>
                </c:pt>
                <c:pt idx="91">
                  <c:v>1724</c:v>
                </c:pt>
                <c:pt idx="92">
                  <c:v>1725</c:v>
                </c:pt>
                <c:pt idx="93">
                  <c:v>1726</c:v>
                </c:pt>
                <c:pt idx="94">
                  <c:v>1727</c:v>
                </c:pt>
                <c:pt idx="95">
                  <c:v>1728</c:v>
                </c:pt>
                <c:pt idx="96">
                  <c:v>1729</c:v>
                </c:pt>
                <c:pt idx="97">
                  <c:v>1730</c:v>
                </c:pt>
                <c:pt idx="98">
                  <c:v>1731</c:v>
                </c:pt>
                <c:pt idx="99">
                  <c:v>1732</c:v>
                </c:pt>
                <c:pt idx="100">
                  <c:v>1733</c:v>
                </c:pt>
                <c:pt idx="101">
                  <c:v>1734</c:v>
                </c:pt>
                <c:pt idx="102">
                  <c:v>1735</c:v>
                </c:pt>
                <c:pt idx="103">
                  <c:v>1736</c:v>
                </c:pt>
                <c:pt idx="104">
                  <c:v>1737</c:v>
                </c:pt>
                <c:pt idx="105">
                  <c:v>1738</c:v>
                </c:pt>
                <c:pt idx="106">
                  <c:v>1739</c:v>
                </c:pt>
                <c:pt idx="107">
                  <c:v>1740</c:v>
                </c:pt>
                <c:pt idx="108">
                  <c:v>1741</c:v>
                </c:pt>
                <c:pt idx="109">
                  <c:v>1742</c:v>
                </c:pt>
                <c:pt idx="110">
                  <c:v>1743</c:v>
                </c:pt>
                <c:pt idx="111">
                  <c:v>1744</c:v>
                </c:pt>
                <c:pt idx="112">
                  <c:v>1745</c:v>
                </c:pt>
                <c:pt idx="113">
                  <c:v>1746</c:v>
                </c:pt>
                <c:pt idx="114">
                  <c:v>1747</c:v>
                </c:pt>
                <c:pt idx="115">
                  <c:v>1748</c:v>
                </c:pt>
                <c:pt idx="116">
                  <c:v>1749</c:v>
                </c:pt>
                <c:pt idx="117">
                  <c:v>1750</c:v>
                </c:pt>
                <c:pt idx="118">
                  <c:v>1751</c:v>
                </c:pt>
                <c:pt idx="119">
                  <c:v>1752</c:v>
                </c:pt>
                <c:pt idx="120">
                  <c:v>1753</c:v>
                </c:pt>
                <c:pt idx="121">
                  <c:v>1754</c:v>
                </c:pt>
                <c:pt idx="122">
                  <c:v>1755</c:v>
                </c:pt>
                <c:pt idx="123">
                  <c:v>1756</c:v>
                </c:pt>
                <c:pt idx="124">
                  <c:v>1757</c:v>
                </c:pt>
                <c:pt idx="125">
                  <c:v>1758</c:v>
                </c:pt>
                <c:pt idx="126">
                  <c:v>1759</c:v>
                </c:pt>
                <c:pt idx="127">
                  <c:v>1760</c:v>
                </c:pt>
                <c:pt idx="128">
                  <c:v>1761</c:v>
                </c:pt>
                <c:pt idx="129">
                  <c:v>1762</c:v>
                </c:pt>
                <c:pt idx="130">
                  <c:v>1763</c:v>
                </c:pt>
                <c:pt idx="131">
                  <c:v>1764</c:v>
                </c:pt>
                <c:pt idx="132">
                  <c:v>1765</c:v>
                </c:pt>
                <c:pt idx="133">
                  <c:v>1766</c:v>
                </c:pt>
                <c:pt idx="134">
                  <c:v>1767</c:v>
                </c:pt>
                <c:pt idx="135">
                  <c:v>1768</c:v>
                </c:pt>
                <c:pt idx="136">
                  <c:v>1769</c:v>
                </c:pt>
                <c:pt idx="137">
                  <c:v>1770</c:v>
                </c:pt>
                <c:pt idx="138">
                  <c:v>1771</c:v>
                </c:pt>
                <c:pt idx="139">
                  <c:v>1772</c:v>
                </c:pt>
                <c:pt idx="140">
                  <c:v>1773</c:v>
                </c:pt>
                <c:pt idx="141">
                  <c:v>1774</c:v>
                </c:pt>
                <c:pt idx="142">
                  <c:v>1775</c:v>
                </c:pt>
                <c:pt idx="143">
                  <c:v>1776</c:v>
                </c:pt>
                <c:pt idx="144">
                  <c:v>1777</c:v>
                </c:pt>
                <c:pt idx="145">
                  <c:v>1778</c:v>
                </c:pt>
                <c:pt idx="146">
                  <c:v>1779</c:v>
                </c:pt>
                <c:pt idx="147">
                  <c:v>1780</c:v>
                </c:pt>
                <c:pt idx="148">
                  <c:v>1781</c:v>
                </c:pt>
                <c:pt idx="149">
                  <c:v>1782</c:v>
                </c:pt>
                <c:pt idx="150">
                  <c:v>1783</c:v>
                </c:pt>
                <c:pt idx="151">
                  <c:v>1784</c:v>
                </c:pt>
                <c:pt idx="152">
                  <c:v>1785</c:v>
                </c:pt>
                <c:pt idx="153">
                  <c:v>1786</c:v>
                </c:pt>
                <c:pt idx="154">
                  <c:v>1787</c:v>
                </c:pt>
                <c:pt idx="155">
                  <c:v>1788</c:v>
                </c:pt>
                <c:pt idx="156">
                  <c:v>1789</c:v>
                </c:pt>
                <c:pt idx="157">
                  <c:v>1790</c:v>
                </c:pt>
                <c:pt idx="158">
                  <c:v>1791</c:v>
                </c:pt>
                <c:pt idx="159">
                  <c:v>1792</c:v>
                </c:pt>
                <c:pt idx="160">
                  <c:v>1793</c:v>
                </c:pt>
                <c:pt idx="161">
                  <c:v>1794</c:v>
                </c:pt>
                <c:pt idx="162">
                  <c:v>1795</c:v>
                </c:pt>
                <c:pt idx="163">
                  <c:v>1796</c:v>
                </c:pt>
                <c:pt idx="164">
                  <c:v>1797</c:v>
                </c:pt>
                <c:pt idx="165">
                  <c:v>1798</c:v>
                </c:pt>
                <c:pt idx="166">
                  <c:v>1799</c:v>
                </c:pt>
                <c:pt idx="167">
                  <c:v>1800</c:v>
                </c:pt>
                <c:pt idx="168">
                  <c:v>1801</c:v>
                </c:pt>
                <c:pt idx="169">
                  <c:v>1802</c:v>
                </c:pt>
                <c:pt idx="170">
                  <c:v>1803</c:v>
                </c:pt>
                <c:pt idx="171">
                  <c:v>1804</c:v>
                </c:pt>
                <c:pt idx="172">
                  <c:v>1805</c:v>
                </c:pt>
                <c:pt idx="173">
                  <c:v>1806</c:v>
                </c:pt>
                <c:pt idx="174">
                  <c:v>1807</c:v>
                </c:pt>
                <c:pt idx="175">
                  <c:v>1808</c:v>
                </c:pt>
                <c:pt idx="176">
                  <c:v>1809</c:v>
                </c:pt>
                <c:pt idx="177">
                  <c:v>1810</c:v>
                </c:pt>
                <c:pt idx="178">
                  <c:v>1811</c:v>
                </c:pt>
                <c:pt idx="179">
                  <c:v>1812</c:v>
                </c:pt>
                <c:pt idx="180">
                  <c:v>1813</c:v>
                </c:pt>
                <c:pt idx="181">
                  <c:v>1814</c:v>
                </c:pt>
                <c:pt idx="182">
                  <c:v>1815</c:v>
                </c:pt>
                <c:pt idx="183">
                  <c:v>1816</c:v>
                </c:pt>
                <c:pt idx="184">
                  <c:v>1817</c:v>
                </c:pt>
                <c:pt idx="185">
                  <c:v>1818</c:v>
                </c:pt>
                <c:pt idx="186">
                  <c:v>1819</c:v>
                </c:pt>
                <c:pt idx="187">
                  <c:v>1820</c:v>
                </c:pt>
                <c:pt idx="188">
                  <c:v>1821</c:v>
                </c:pt>
                <c:pt idx="189">
                  <c:v>1822</c:v>
                </c:pt>
                <c:pt idx="190">
                  <c:v>1823</c:v>
                </c:pt>
                <c:pt idx="191">
                  <c:v>1824</c:v>
                </c:pt>
                <c:pt idx="192">
                  <c:v>1825</c:v>
                </c:pt>
                <c:pt idx="193">
                  <c:v>1826</c:v>
                </c:pt>
                <c:pt idx="194">
                  <c:v>1827</c:v>
                </c:pt>
                <c:pt idx="195">
                  <c:v>1828</c:v>
                </c:pt>
                <c:pt idx="196">
                  <c:v>1829</c:v>
                </c:pt>
                <c:pt idx="197">
                  <c:v>1830</c:v>
                </c:pt>
                <c:pt idx="198">
                  <c:v>1831</c:v>
                </c:pt>
                <c:pt idx="199">
                  <c:v>1832</c:v>
                </c:pt>
                <c:pt idx="200">
                  <c:v>1833</c:v>
                </c:pt>
                <c:pt idx="201">
                  <c:v>1834</c:v>
                </c:pt>
                <c:pt idx="202">
                  <c:v>1835</c:v>
                </c:pt>
                <c:pt idx="203">
                  <c:v>1836</c:v>
                </c:pt>
                <c:pt idx="204">
                  <c:v>1837</c:v>
                </c:pt>
                <c:pt idx="205">
                  <c:v>1838</c:v>
                </c:pt>
                <c:pt idx="206">
                  <c:v>1839</c:v>
                </c:pt>
                <c:pt idx="207">
                  <c:v>1840</c:v>
                </c:pt>
              </c:numCache>
            </c:numRef>
          </c:xVal>
          <c:yVal>
            <c:numRef>
              <c:f>Graph!$G$1417:$G$1622</c:f>
              <c:numCache>
                <c:formatCode>General</c:formatCode>
                <c:ptCount val="2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EC-4CDE-83E8-0D2C04447F8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Graph!$A$1416:$A$1623</c:f>
              <c:numCache>
                <c:formatCode>General</c:formatCode>
                <c:ptCount val="208"/>
                <c:pt idx="0">
                  <c:v>1633</c:v>
                </c:pt>
                <c:pt idx="1">
                  <c:v>1634</c:v>
                </c:pt>
                <c:pt idx="2">
                  <c:v>1635</c:v>
                </c:pt>
                <c:pt idx="3">
                  <c:v>1636</c:v>
                </c:pt>
                <c:pt idx="4">
                  <c:v>1637</c:v>
                </c:pt>
                <c:pt idx="5">
                  <c:v>1638</c:v>
                </c:pt>
                <c:pt idx="6">
                  <c:v>1639</c:v>
                </c:pt>
                <c:pt idx="7">
                  <c:v>1640</c:v>
                </c:pt>
                <c:pt idx="8">
                  <c:v>1641</c:v>
                </c:pt>
                <c:pt idx="9">
                  <c:v>1642</c:v>
                </c:pt>
                <c:pt idx="10">
                  <c:v>1643</c:v>
                </c:pt>
                <c:pt idx="11">
                  <c:v>1644</c:v>
                </c:pt>
                <c:pt idx="12">
                  <c:v>1645</c:v>
                </c:pt>
                <c:pt idx="13">
                  <c:v>1646</c:v>
                </c:pt>
                <c:pt idx="14">
                  <c:v>1647</c:v>
                </c:pt>
                <c:pt idx="15">
                  <c:v>1648</c:v>
                </c:pt>
                <c:pt idx="16">
                  <c:v>1649</c:v>
                </c:pt>
                <c:pt idx="17">
                  <c:v>1650</c:v>
                </c:pt>
                <c:pt idx="18">
                  <c:v>1651</c:v>
                </c:pt>
                <c:pt idx="19">
                  <c:v>1652</c:v>
                </c:pt>
                <c:pt idx="20">
                  <c:v>1653</c:v>
                </c:pt>
                <c:pt idx="21">
                  <c:v>1654</c:v>
                </c:pt>
                <c:pt idx="22">
                  <c:v>1655</c:v>
                </c:pt>
                <c:pt idx="23">
                  <c:v>1656</c:v>
                </c:pt>
                <c:pt idx="24">
                  <c:v>1657</c:v>
                </c:pt>
                <c:pt idx="25">
                  <c:v>1658</c:v>
                </c:pt>
                <c:pt idx="26">
                  <c:v>1659</c:v>
                </c:pt>
                <c:pt idx="27">
                  <c:v>1660</c:v>
                </c:pt>
                <c:pt idx="28">
                  <c:v>1661</c:v>
                </c:pt>
                <c:pt idx="29">
                  <c:v>1662</c:v>
                </c:pt>
                <c:pt idx="30">
                  <c:v>1663</c:v>
                </c:pt>
                <c:pt idx="31">
                  <c:v>1664</c:v>
                </c:pt>
                <c:pt idx="32">
                  <c:v>1665</c:v>
                </c:pt>
                <c:pt idx="33">
                  <c:v>1666</c:v>
                </c:pt>
                <c:pt idx="34">
                  <c:v>1667</c:v>
                </c:pt>
                <c:pt idx="35">
                  <c:v>1668</c:v>
                </c:pt>
                <c:pt idx="36">
                  <c:v>1669</c:v>
                </c:pt>
                <c:pt idx="37">
                  <c:v>1670</c:v>
                </c:pt>
                <c:pt idx="38">
                  <c:v>1671</c:v>
                </c:pt>
                <c:pt idx="39">
                  <c:v>1672</c:v>
                </c:pt>
                <c:pt idx="40">
                  <c:v>1673</c:v>
                </c:pt>
                <c:pt idx="41">
                  <c:v>1674</c:v>
                </c:pt>
                <c:pt idx="42">
                  <c:v>1675</c:v>
                </c:pt>
                <c:pt idx="43">
                  <c:v>1676</c:v>
                </c:pt>
                <c:pt idx="44">
                  <c:v>1677</c:v>
                </c:pt>
                <c:pt idx="45">
                  <c:v>1678</c:v>
                </c:pt>
                <c:pt idx="46">
                  <c:v>1679</c:v>
                </c:pt>
                <c:pt idx="47">
                  <c:v>1680</c:v>
                </c:pt>
                <c:pt idx="48">
                  <c:v>1681</c:v>
                </c:pt>
                <c:pt idx="49">
                  <c:v>1682</c:v>
                </c:pt>
                <c:pt idx="50">
                  <c:v>1683</c:v>
                </c:pt>
                <c:pt idx="51">
                  <c:v>1684</c:v>
                </c:pt>
                <c:pt idx="52">
                  <c:v>1685</c:v>
                </c:pt>
                <c:pt idx="53">
                  <c:v>1686</c:v>
                </c:pt>
                <c:pt idx="54">
                  <c:v>1687</c:v>
                </c:pt>
                <c:pt idx="55">
                  <c:v>1688</c:v>
                </c:pt>
                <c:pt idx="56">
                  <c:v>1689</c:v>
                </c:pt>
                <c:pt idx="57">
                  <c:v>1690</c:v>
                </c:pt>
                <c:pt idx="58">
                  <c:v>1691</c:v>
                </c:pt>
                <c:pt idx="59">
                  <c:v>1692</c:v>
                </c:pt>
                <c:pt idx="60">
                  <c:v>1693</c:v>
                </c:pt>
                <c:pt idx="61">
                  <c:v>1694</c:v>
                </c:pt>
                <c:pt idx="62">
                  <c:v>1695</c:v>
                </c:pt>
                <c:pt idx="63">
                  <c:v>1696</c:v>
                </c:pt>
                <c:pt idx="64">
                  <c:v>1697</c:v>
                </c:pt>
                <c:pt idx="65">
                  <c:v>1698</c:v>
                </c:pt>
                <c:pt idx="66">
                  <c:v>1699</c:v>
                </c:pt>
                <c:pt idx="67">
                  <c:v>1700</c:v>
                </c:pt>
                <c:pt idx="68">
                  <c:v>1701</c:v>
                </c:pt>
                <c:pt idx="69">
                  <c:v>1702</c:v>
                </c:pt>
                <c:pt idx="70">
                  <c:v>1703</c:v>
                </c:pt>
                <c:pt idx="71">
                  <c:v>1704</c:v>
                </c:pt>
                <c:pt idx="72">
                  <c:v>1705</c:v>
                </c:pt>
                <c:pt idx="73">
                  <c:v>1706</c:v>
                </c:pt>
                <c:pt idx="74">
                  <c:v>1707</c:v>
                </c:pt>
                <c:pt idx="75">
                  <c:v>1708</c:v>
                </c:pt>
                <c:pt idx="76">
                  <c:v>1709</c:v>
                </c:pt>
                <c:pt idx="77">
                  <c:v>1710</c:v>
                </c:pt>
                <c:pt idx="78">
                  <c:v>1711</c:v>
                </c:pt>
                <c:pt idx="79">
                  <c:v>1712</c:v>
                </c:pt>
                <c:pt idx="80">
                  <c:v>1713</c:v>
                </c:pt>
                <c:pt idx="81">
                  <c:v>1714</c:v>
                </c:pt>
                <c:pt idx="82">
                  <c:v>1715</c:v>
                </c:pt>
                <c:pt idx="83">
                  <c:v>1716</c:v>
                </c:pt>
                <c:pt idx="84">
                  <c:v>1717</c:v>
                </c:pt>
                <c:pt idx="85">
                  <c:v>1718</c:v>
                </c:pt>
                <c:pt idx="86">
                  <c:v>1719</c:v>
                </c:pt>
                <c:pt idx="87">
                  <c:v>1720</c:v>
                </c:pt>
                <c:pt idx="88">
                  <c:v>1721</c:v>
                </c:pt>
                <c:pt idx="89">
                  <c:v>1722</c:v>
                </c:pt>
                <c:pt idx="90">
                  <c:v>1723</c:v>
                </c:pt>
                <c:pt idx="91">
                  <c:v>1724</c:v>
                </c:pt>
                <c:pt idx="92">
                  <c:v>1725</c:v>
                </c:pt>
                <c:pt idx="93">
                  <c:v>1726</c:v>
                </c:pt>
                <c:pt idx="94">
                  <c:v>1727</c:v>
                </c:pt>
                <c:pt idx="95">
                  <c:v>1728</c:v>
                </c:pt>
                <c:pt idx="96">
                  <c:v>1729</c:v>
                </c:pt>
                <c:pt idx="97">
                  <c:v>1730</c:v>
                </c:pt>
                <c:pt idx="98">
                  <c:v>1731</c:v>
                </c:pt>
                <c:pt idx="99">
                  <c:v>1732</c:v>
                </c:pt>
                <c:pt idx="100">
                  <c:v>1733</c:v>
                </c:pt>
                <c:pt idx="101">
                  <c:v>1734</c:v>
                </c:pt>
                <c:pt idx="102">
                  <c:v>1735</c:v>
                </c:pt>
                <c:pt idx="103">
                  <c:v>1736</c:v>
                </c:pt>
                <c:pt idx="104">
                  <c:v>1737</c:v>
                </c:pt>
                <c:pt idx="105">
                  <c:v>1738</c:v>
                </c:pt>
                <c:pt idx="106">
                  <c:v>1739</c:v>
                </c:pt>
                <c:pt idx="107">
                  <c:v>1740</c:v>
                </c:pt>
                <c:pt idx="108">
                  <c:v>1741</c:v>
                </c:pt>
                <c:pt idx="109">
                  <c:v>1742</c:v>
                </c:pt>
                <c:pt idx="110">
                  <c:v>1743</c:v>
                </c:pt>
                <c:pt idx="111">
                  <c:v>1744</c:v>
                </c:pt>
                <c:pt idx="112">
                  <c:v>1745</c:v>
                </c:pt>
                <c:pt idx="113">
                  <c:v>1746</c:v>
                </c:pt>
                <c:pt idx="114">
                  <c:v>1747</c:v>
                </c:pt>
                <c:pt idx="115">
                  <c:v>1748</c:v>
                </c:pt>
                <c:pt idx="116">
                  <c:v>1749</c:v>
                </c:pt>
                <c:pt idx="117">
                  <c:v>1750</c:v>
                </c:pt>
                <c:pt idx="118">
                  <c:v>1751</c:v>
                </c:pt>
                <c:pt idx="119">
                  <c:v>1752</c:v>
                </c:pt>
                <c:pt idx="120">
                  <c:v>1753</c:v>
                </c:pt>
                <c:pt idx="121">
                  <c:v>1754</c:v>
                </c:pt>
                <c:pt idx="122">
                  <c:v>1755</c:v>
                </c:pt>
                <c:pt idx="123">
                  <c:v>1756</c:v>
                </c:pt>
                <c:pt idx="124">
                  <c:v>1757</c:v>
                </c:pt>
                <c:pt idx="125">
                  <c:v>1758</c:v>
                </c:pt>
                <c:pt idx="126">
                  <c:v>1759</c:v>
                </c:pt>
                <c:pt idx="127">
                  <c:v>1760</c:v>
                </c:pt>
                <c:pt idx="128">
                  <c:v>1761</c:v>
                </c:pt>
                <c:pt idx="129">
                  <c:v>1762</c:v>
                </c:pt>
                <c:pt idx="130">
                  <c:v>1763</c:v>
                </c:pt>
                <c:pt idx="131">
                  <c:v>1764</c:v>
                </c:pt>
                <c:pt idx="132">
                  <c:v>1765</c:v>
                </c:pt>
                <c:pt idx="133">
                  <c:v>1766</c:v>
                </c:pt>
                <c:pt idx="134">
                  <c:v>1767</c:v>
                </c:pt>
                <c:pt idx="135">
                  <c:v>1768</c:v>
                </c:pt>
                <c:pt idx="136">
                  <c:v>1769</c:v>
                </c:pt>
                <c:pt idx="137">
                  <c:v>1770</c:v>
                </c:pt>
                <c:pt idx="138">
                  <c:v>1771</c:v>
                </c:pt>
                <c:pt idx="139">
                  <c:v>1772</c:v>
                </c:pt>
                <c:pt idx="140">
                  <c:v>1773</c:v>
                </c:pt>
                <c:pt idx="141">
                  <c:v>1774</c:v>
                </c:pt>
                <c:pt idx="142">
                  <c:v>1775</c:v>
                </c:pt>
                <c:pt idx="143">
                  <c:v>1776</c:v>
                </c:pt>
                <c:pt idx="144">
                  <c:v>1777</c:v>
                </c:pt>
                <c:pt idx="145">
                  <c:v>1778</c:v>
                </c:pt>
                <c:pt idx="146">
                  <c:v>1779</c:v>
                </c:pt>
                <c:pt idx="147">
                  <c:v>1780</c:v>
                </c:pt>
                <c:pt idx="148">
                  <c:v>1781</c:v>
                </c:pt>
                <c:pt idx="149">
                  <c:v>1782</c:v>
                </c:pt>
                <c:pt idx="150">
                  <c:v>1783</c:v>
                </c:pt>
                <c:pt idx="151">
                  <c:v>1784</c:v>
                </c:pt>
                <c:pt idx="152">
                  <c:v>1785</c:v>
                </c:pt>
                <c:pt idx="153">
                  <c:v>1786</c:v>
                </c:pt>
                <c:pt idx="154">
                  <c:v>1787</c:v>
                </c:pt>
                <c:pt idx="155">
                  <c:v>1788</c:v>
                </c:pt>
                <c:pt idx="156">
                  <c:v>1789</c:v>
                </c:pt>
                <c:pt idx="157">
                  <c:v>1790</c:v>
                </c:pt>
                <c:pt idx="158">
                  <c:v>1791</c:v>
                </c:pt>
                <c:pt idx="159">
                  <c:v>1792</c:v>
                </c:pt>
                <c:pt idx="160">
                  <c:v>1793</c:v>
                </c:pt>
                <c:pt idx="161">
                  <c:v>1794</c:v>
                </c:pt>
                <c:pt idx="162">
                  <c:v>1795</c:v>
                </c:pt>
                <c:pt idx="163">
                  <c:v>1796</c:v>
                </c:pt>
                <c:pt idx="164">
                  <c:v>1797</c:v>
                </c:pt>
                <c:pt idx="165">
                  <c:v>1798</c:v>
                </c:pt>
                <c:pt idx="166">
                  <c:v>1799</c:v>
                </c:pt>
                <c:pt idx="167">
                  <c:v>1800</c:v>
                </c:pt>
                <c:pt idx="168">
                  <c:v>1801</c:v>
                </c:pt>
                <c:pt idx="169">
                  <c:v>1802</c:v>
                </c:pt>
                <c:pt idx="170">
                  <c:v>1803</c:v>
                </c:pt>
                <c:pt idx="171">
                  <c:v>1804</c:v>
                </c:pt>
                <c:pt idx="172">
                  <c:v>1805</c:v>
                </c:pt>
                <c:pt idx="173">
                  <c:v>1806</c:v>
                </c:pt>
                <c:pt idx="174">
                  <c:v>1807</c:v>
                </c:pt>
                <c:pt idx="175">
                  <c:v>1808</c:v>
                </c:pt>
                <c:pt idx="176">
                  <c:v>1809</c:v>
                </c:pt>
                <c:pt idx="177">
                  <c:v>1810</c:v>
                </c:pt>
                <c:pt idx="178">
                  <c:v>1811</c:v>
                </c:pt>
                <c:pt idx="179">
                  <c:v>1812</c:v>
                </c:pt>
                <c:pt idx="180">
                  <c:v>1813</c:v>
                </c:pt>
                <c:pt idx="181">
                  <c:v>1814</c:v>
                </c:pt>
                <c:pt idx="182">
                  <c:v>1815</c:v>
                </c:pt>
                <c:pt idx="183">
                  <c:v>1816</c:v>
                </c:pt>
                <c:pt idx="184">
                  <c:v>1817</c:v>
                </c:pt>
                <c:pt idx="185">
                  <c:v>1818</c:v>
                </c:pt>
                <c:pt idx="186">
                  <c:v>1819</c:v>
                </c:pt>
                <c:pt idx="187">
                  <c:v>1820</c:v>
                </c:pt>
                <c:pt idx="188">
                  <c:v>1821</c:v>
                </c:pt>
                <c:pt idx="189">
                  <c:v>1822</c:v>
                </c:pt>
                <c:pt idx="190">
                  <c:v>1823</c:v>
                </c:pt>
                <c:pt idx="191">
                  <c:v>1824</c:v>
                </c:pt>
                <c:pt idx="192">
                  <c:v>1825</c:v>
                </c:pt>
                <c:pt idx="193">
                  <c:v>1826</c:v>
                </c:pt>
                <c:pt idx="194">
                  <c:v>1827</c:v>
                </c:pt>
                <c:pt idx="195">
                  <c:v>1828</c:v>
                </c:pt>
                <c:pt idx="196">
                  <c:v>1829</c:v>
                </c:pt>
                <c:pt idx="197">
                  <c:v>1830</c:v>
                </c:pt>
                <c:pt idx="198">
                  <c:v>1831</c:v>
                </c:pt>
                <c:pt idx="199">
                  <c:v>1832</c:v>
                </c:pt>
                <c:pt idx="200">
                  <c:v>1833</c:v>
                </c:pt>
                <c:pt idx="201">
                  <c:v>1834</c:v>
                </c:pt>
                <c:pt idx="202">
                  <c:v>1835</c:v>
                </c:pt>
                <c:pt idx="203">
                  <c:v>1836</c:v>
                </c:pt>
                <c:pt idx="204">
                  <c:v>1837</c:v>
                </c:pt>
                <c:pt idx="205">
                  <c:v>1838</c:v>
                </c:pt>
                <c:pt idx="206">
                  <c:v>1839</c:v>
                </c:pt>
                <c:pt idx="207">
                  <c:v>1840</c:v>
                </c:pt>
              </c:numCache>
            </c:numRef>
          </c:xVal>
          <c:yVal>
            <c:numRef>
              <c:f>Graph!$H$1417:$H$1622</c:f>
              <c:numCache>
                <c:formatCode>General</c:formatCode>
                <c:ptCount val="20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EC-4CDE-83E8-0D2C0444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51983"/>
        <c:axId val="1881345743"/>
      </c:scatterChart>
      <c:valAx>
        <c:axId val="1881351983"/>
        <c:scaling>
          <c:orientation val="minMax"/>
          <c:max val="1840"/>
          <c:min val="1633"/>
        </c:scaling>
        <c:delete val="0"/>
        <c:axPos val="b"/>
        <c:numFmt formatCode="General" sourceLinked="1"/>
        <c:majorTickMark val="out"/>
        <c:minorTickMark val="none"/>
        <c:tickLblPos val="nextTo"/>
        <c:crossAx val="1881345743"/>
        <c:crosses val="autoZero"/>
        <c:crossBetween val="midCat"/>
      </c:valAx>
      <c:valAx>
        <c:axId val="1881345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1351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Graph!$A$1626:$A$1805</c:f>
              <c:numCache>
                <c:formatCode>General</c:formatCode>
                <c:ptCount val="180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  <c:pt idx="145">
                  <c:v>2018</c:v>
                </c:pt>
                <c:pt idx="146">
                  <c:v>2019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2023</c:v>
                </c:pt>
                <c:pt idx="151">
                  <c:v>2024</c:v>
                </c:pt>
                <c:pt idx="152">
                  <c:v>2025</c:v>
                </c:pt>
                <c:pt idx="153">
                  <c:v>2026</c:v>
                </c:pt>
                <c:pt idx="154">
                  <c:v>2027</c:v>
                </c:pt>
                <c:pt idx="155">
                  <c:v>2028</c:v>
                </c:pt>
                <c:pt idx="156">
                  <c:v>2029</c:v>
                </c:pt>
                <c:pt idx="157">
                  <c:v>2030</c:v>
                </c:pt>
                <c:pt idx="158">
                  <c:v>2031</c:v>
                </c:pt>
                <c:pt idx="159">
                  <c:v>2032</c:v>
                </c:pt>
                <c:pt idx="160">
                  <c:v>2033</c:v>
                </c:pt>
                <c:pt idx="161">
                  <c:v>2034</c:v>
                </c:pt>
                <c:pt idx="162">
                  <c:v>2035</c:v>
                </c:pt>
                <c:pt idx="163">
                  <c:v>2036</c:v>
                </c:pt>
                <c:pt idx="164">
                  <c:v>2037</c:v>
                </c:pt>
                <c:pt idx="165">
                  <c:v>2038</c:v>
                </c:pt>
                <c:pt idx="166">
                  <c:v>2039</c:v>
                </c:pt>
                <c:pt idx="167">
                  <c:v>2040</c:v>
                </c:pt>
                <c:pt idx="168">
                  <c:v>2041</c:v>
                </c:pt>
                <c:pt idx="169">
                  <c:v>2042</c:v>
                </c:pt>
                <c:pt idx="170">
                  <c:v>2043</c:v>
                </c:pt>
                <c:pt idx="171">
                  <c:v>2044</c:v>
                </c:pt>
                <c:pt idx="172">
                  <c:v>2045</c:v>
                </c:pt>
                <c:pt idx="173">
                  <c:v>2046</c:v>
                </c:pt>
                <c:pt idx="174">
                  <c:v>2047</c:v>
                </c:pt>
                <c:pt idx="175">
                  <c:v>2048</c:v>
                </c:pt>
                <c:pt idx="176">
                  <c:v>2049</c:v>
                </c:pt>
                <c:pt idx="177">
                  <c:v>2050</c:v>
                </c:pt>
                <c:pt idx="178">
                  <c:v>2051</c:v>
                </c:pt>
                <c:pt idx="179">
                  <c:v>2052</c:v>
                </c:pt>
              </c:numCache>
            </c:numRef>
          </c:xVal>
          <c:yVal>
            <c:numRef>
              <c:f>Graph!$D$1627:$D$1804</c:f>
              <c:numCache>
                <c:formatCode>General</c:formatCode>
                <c:ptCount val="178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6-4576-BD1A-4706BC81188E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Graph!$A$1626:$A$1805</c:f>
              <c:numCache>
                <c:formatCode>General</c:formatCode>
                <c:ptCount val="180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  <c:pt idx="145">
                  <c:v>2018</c:v>
                </c:pt>
                <c:pt idx="146">
                  <c:v>2019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2023</c:v>
                </c:pt>
                <c:pt idx="151">
                  <c:v>2024</c:v>
                </c:pt>
                <c:pt idx="152">
                  <c:v>2025</c:v>
                </c:pt>
                <c:pt idx="153">
                  <c:v>2026</c:v>
                </c:pt>
                <c:pt idx="154">
                  <c:v>2027</c:v>
                </c:pt>
                <c:pt idx="155">
                  <c:v>2028</c:v>
                </c:pt>
                <c:pt idx="156">
                  <c:v>2029</c:v>
                </c:pt>
                <c:pt idx="157">
                  <c:v>2030</c:v>
                </c:pt>
                <c:pt idx="158">
                  <c:v>2031</c:v>
                </c:pt>
                <c:pt idx="159">
                  <c:v>2032</c:v>
                </c:pt>
                <c:pt idx="160">
                  <c:v>2033</c:v>
                </c:pt>
                <c:pt idx="161">
                  <c:v>2034</c:v>
                </c:pt>
                <c:pt idx="162">
                  <c:v>2035</c:v>
                </c:pt>
                <c:pt idx="163">
                  <c:v>2036</c:v>
                </c:pt>
                <c:pt idx="164">
                  <c:v>2037</c:v>
                </c:pt>
                <c:pt idx="165">
                  <c:v>2038</c:v>
                </c:pt>
                <c:pt idx="166">
                  <c:v>2039</c:v>
                </c:pt>
                <c:pt idx="167">
                  <c:v>2040</c:v>
                </c:pt>
                <c:pt idx="168">
                  <c:v>2041</c:v>
                </c:pt>
                <c:pt idx="169">
                  <c:v>2042</c:v>
                </c:pt>
                <c:pt idx="170">
                  <c:v>2043</c:v>
                </c:pt>
                <c:pt idx="171">
                  <c:v>2044</c:v>
                </c:pt>
                <c:pt idx="172">
                  <c:v>2045</c:v>
                </c:pt>
                <c:pt idx="173">
                  <c:v>2046</c:v>
                </c:pt>
                <c:pt idx="174">
                  <c:v>2047</c:v>
                </c:pt>
                <c:pt idx="175">
                  <c:v>2048</c:v>
                </c:pt>
                <c:pt idx="176">
                  <c:v>2049</c:v>
                </c:pt>
                <c:pt idx="177">
                  <c:v>2050</c:v>
                </c:pt>
                <c:pt idx="178">
                  <c:v>2051</c:v>
                </c:pt>
                <c:pt idx="179">
                  <c:v>2052</c:v>
                </c:pt>
              </c:numCache>
            </c:numRef>
          </c:xVal>
          <c:yVal>
            <c:numRef>
              <c:f>Graph!$B$1627:$B$1804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16-4576-BD1A-4706BC81188E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Graph!$A$1626:$A$1805</c:f>
              <c:numCache>
                <c:formatCode>General</c:formatCode>
                <c:ptCount val="180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  <c:pt idx="145">
                  <c:v>2018</c:v>
                </c:pt>
                <c:pt idx="146">
                  <c:v>2019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2023</c:v>
                </c:pt>
                <c:pt idx="151">
                  <c:v>2024</c:v>
                </c:pt>
                <c:pt idx="152">
                  <c:v>2025</c:v>
                </c:pt>
                <c:pt idx="153">
                  <c:v>2026</c:v>
                </c:pt>
                <c:pt idx="154">
                  <c:v>2027</c:v>
                </c:pt>
                <c:pt idx="155">
                  <c:v>2028</c:v>
                </c:pt>
                <c:pt idx="156">
                  <c:v>2029</c:v>
                </c:pt>
                <c:pt idx="157">
                  <c:v>2030</c:v>
                </c:pt>
                <c:pt idx="158">
                  <c:v>2031</c:v>
                </c:pt>
                <c:pt idx="159">
                  <c:v>2032</c:v>
                </c:pt>
                <c:pt idx="160">
                  <c:v>2033</c:v>
                </c:pt>
                <c:pt idx="161">
                  <c:v>2034</c:v>
                </c:pt>
                <c:pt idx="162">
                  <c:v>2035</c:v>
                </c:pt>
                <c:pt idx="163">
                  <c:v>2036</c:v>
                </c:pt>
                <c:pt idx="164">
                  <c:v>2037</c:v>
                </c:pt>
                <c:pt idx="165">
                  <c:v>2038</c:v>
                </c:pt>
                <c:pt idx="166">
                  <c:v>2039</c:v>
                </c:pt>
                <c:pt idx="167">
                  <c:v>2040</c:v>
                </c:pt>
                <c:pt idx="168">
                  <c:v>2041</c:v>
                </c:pt>
                <c:pt idx="169">
                  <c:v>2042</c:v>
                </c:pt>
                <c:pt idx="170">
                  <c:v>2043</c:v>
                </c:pt>
                <c:pt idx="171">
                  <c:v>2044</c:v>
                </c:pt>
                <c:pt idx="172">
                  <c:v>2045</c:v>
                </c:pt>
                <c:pt idx="173">
                  <c:v>2046</c:v>
                </c:pt>
                <c:pt idx="174">
                  <c:v>2047</c:v>
                </c:pt>
                <c:pt idx="175">
                  <c:v>2048</c:v>
                </c:pt>
                <c:pt idx="176">
                  <c:v>2049</c:v>
                </c:pt>
                <c:pt idx="177">
                  <c:v>2050</c:v>
                </c:pt>
                <c:pt idx="178">
                  <c:v>2051</c:v>
                </c:pt>
                <c:pt idx="179">
                  <c:v>2052</c:v>
                </c:pt>
              </c:numCache>
            </c:numRef>
          </c:xVal>
          <c:yVal>
            <c:numRef>
              <c:f>Graph!$C$1627:$C$1804</c:f>
              <c:numCache>
                <c:formatCode>General</c:formatCode>
                <c:ptCount val="178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16-4576-BD1A-4706BC81188E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Graph!$A$1626:$A$1805</c:f>
              <c:numCache>
                <c:formatCode>General</c:formatCode>
                <c:ptCount val="180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  <c:pt idx="145">
                  <c:v>2018</c:v>
                </c:pt>
                <c:pt idx="146">
                  <c:v>2019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2023</c:v>
                </c:pt>
                <c:pt idx="151">
                  <c:v>2024</c:v>
                </c:pt>
                <c:pt idx="152">
                  <c:v>2025</c:v>
                </c:pt>
                <c:pt idx="153">
                  <c:v>2026</c:v>
                </c:pt>
                <c:pt idx="154">
                  <c:v>2027</c:v>
                </c:pt>
                <c:pt idx="155">
                  <c:v>2028</c:v>
                </c:pt>
                <c:pt idx="156">
                  <c:v>2029</c:v>
                </c:pt>
                <c:pt idx="157">
                  <c:v>2030</c:v>
                </c:pt>
                <c:pt idx="158">
                  <c:v>2031</c:v>
                </c:pt>
                <c:pt idx="159">
                  <c:v>2032</c:v>
                </c:pt>
                <c:pt idx="160">
                  <c:v>2033</c:v>
                </c:pt>
                <c:pt idx="161">
                  <c:v>2034</c:v>
                </c:pt>
                <c:pt idx="162">
                  <c:v>2035</c:v>
                </c:pt>
                <c:pt idx="163">
                  <c:v>2036</c:v>
                </c:pt>
                <c:pt idx="164">
                  <c:v>2037</c:v>
                </c:pt>
                <c:pt idx="165">
                  <c:v>2038</c:v>
                </c:pt>
                <c:pt idx="166">
                  <c:v>2039</c:v>
                </c:pt>
                <c:pt idx="167">
                  <c:v>2040</c:v>
                </c:pt>
                <c:pt idx="168">
                  <c:v>2041</c:v>
                </c:pt>
                <c:pt idx="169">
                  <c:v>2042</c:v>
                </c:pt>
                <c:pt idx="170">
                  <c:v>2043</c:v>
                </c:pt>
                <c:pt idx="171">
                  <c:v>2044</c:v>
                </c:pt>
                <c:pt idx="172">
                  <c:v>2045</c:v>
                </c:pt>
                <c:pt idx="173">
                  <c:v>2046</c:v>
                </c:pt>
                <c:pt idx="174">
                  <c:v>2047</c:v>
                </c:pt>
                <c:pt idx="175">
                  <c:v>2048</c:v>
                </c:pt>
                <c:pt idx="176">
                  <c:v>2049</c:v>
                </c:pt>
                <c:pt idx="177">
                  <c:v>2050</c:v>
                </c:pt>
                <c:pt idx="178">
                  <c:v>2051</c:v>
                </c:pt>
                <c:pt idx="179">
                  <c:v>2052</c:v>
                </c:pt>
              </c:numCache>
            </c:numRef>
          </c:xVal>
          <c:yVal>
            <c:numRef>
              <c:f>Graph!$E$1627:$E$1804</c:f>
              <c:numCache>
                <c:formatCode>General</c:formatCode>
                <c:ptCount val="178"/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16-4576-BD1A-4706BC81188E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Graph!$A$1626:$A$1805</c:f>
              <c:numCache>
                <c:formatCode>General</c:formatCode>
                <c:ptCount val="180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  <c:pt idx="145">
                  <c:v>2018</c:v>
                </c:pt>
                <c:pt idx="146">
                  <c:v>2019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2023</c:v>
                </c:pt>
                <c:pt idx="151">
                  <c:v>2024</c:v>
                </c:pt>
                <c:pt idx="152">
                  <c:v>2025</c:v>
                </c:pt>
                <c:pt idx="153">
                  <c:v>2026</c:v>
                </c:pt>
                <c:pt idx="154">
                  <c:v>2027</c:v>
                </c:pt>
                <c:pt idx="155">
                  <c:v>2028</c:v>
                </c:pt>
                <c:pt idx="156">
                  <c:v>2029</c:v>
                </c:pt>
                <c:pt idx="157">
                  <c:v>2030</c:v>
                </c:pt>
                <c:pt idx="158">
                  <c:v>2031</c:v>
                </c:pt>
                <c:pt idx="159">
                  <c:v>2032</c:v>
                </c:pt>
                <c:pt idx="160">
                  <c:v>2033</c:v>
                </c:pt>
                <c:pt idx="161">
                  <c:v>2034</c:v>
                </c:pt>
                <c:pt idx="162">
                  <c:v>2035</c:v>
                </c:pt>
                <c:pt idx="163">
                  <c:v>2036</c:v>
                </c:pt>
                <c:pt idx="164">
                  <c:v>2037</c:v>
                </c:pt>
                <c:pt idx="165">
                  <c:v>2038</c:v>
                </c:pt>
                <c:pt idx="166">
                  <c:v>2039</c:v>
                </c:pt>
                <c:pt idx="167">
                  <c:v>2040</c:v>
                </c:pt>
                <c:pt idx="168">
                  <c:v>2041</c:v>
                </c:pt>
                <c:pt idx="169">
                  <c:v>2042</c:v>
                </c:pt>
                <c:pt idx="170">
                  <c:v>2043</c:v>
                </c:pt>
                <c:pt idx="171">
                  <c:v>2044</c:v>
                </c:pt>
                <c:pt idx="172">
                  <c:v>2045</c:v>
                </c:pt>
                <c:pt idx="173">
                  <c:v>2046</c:v>
                </c:pt>
                <c:pt idx="174">
                  <c:v>2047</c:v>
                </c:pt>
                <c:pt idx="175">
                  <c:v>2048</c:v>
                </c:pt>
                <c:pt idx="176">
                  <c:v>2049</c:v>
                </c:pt>
                <c:pt idx="177">
                  <c:v>2050</c:v>
                </c:pt>
                <c:pt idx="178">
                  <c:v>2051</c:v>
                </c:pt>
                <c:pt idx="179">
                  <c:v>2052</c:v>
                </c:pt>
              </c:numCache>
            </c:numRef>
          </c:xVal>
          <c:yVal>
            <c:numRef>
              <c:f>Graph!$G$1627:$G$1804</c:f>
              <c:numCache>
                <c:formatCode>General</c:formatCode>
                <c:ptCount val="1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16-4576-BD1A-4706BC81188E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Graph!$A$1626:$A$1805</c:f>
              <c:numCache>
                <c:formatCode>General</c:formatCode>
                <c:ptCount val="180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  <c:pt idx="141">
                  <c:v>2014</c:v>
                </c:pt>
                <c:pt idx="142">
                  <c:v>2015</c:v>
                </c:pt>
                <c:pt idx="143">
                  <c:v>2016</c:v>
                </c:pt>
                <c:pt idx="144">
                  <c:v>2017</c:v>
                </c:pt>
                <c:pt idx="145">
                  <c:v>2018</c:v>
                </c:pt>
                <c:pt idx="146">
                  <c:v>2019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2023</c:v>
                </c:pt>
                <c:pt idx="151">
                  <c:v>2024</c:v>
                </c:pt>
                <c:pt idx="152">
                  <c:v>2025</c:v>
                </c:pt>
                <c:pt idx="153">
                  <c:v>2026</c:v>
                </c:pt>
                <c:pt idx="154">
                  <c:v>2027</c:v>
                </c:pt>
                <c:pt idx="155">
                  <c:v>2028</c:v>
                </c:pt>
                <c:pt idx="156">
                  <c:v>2029</c:v>
                </c:pt>
                <c:pt idx="157">
                  <c:v>2030</c:v>
                </c:pt>
                <c:pt idx="158">
                  <c:v>2031</c:v>
                </c:pt>
                <c:pt idx="159">
                  <c:v>2032</c:v>
                </c:pt>
                <c:pt idx="160">
                  <c:v>2033</c:v>
                </c:pt>
                <c:pt idx="161">
                  <c:v>2034</c:v>
                </c:pt>
                <c:pt idx="162">
                  <c:v>2035</c:v>
                </c:pt>
                <c:pt idx="163">
                  <c:v>2036</c:v>
                </c:pt>
                <c:pt idx="164">
                  <c:v>2037</c:v>
                </c:pt>
                <c:pt idx="165">
                  <c:v>2038</c:v>
                </c:pt>
                <c:pt idx="166">
                  <c:v>2039</c:v>
                </c:pt>
                <c:pt idx="167">
                  <c:v>2040</c:v>
                </c:pt>
                <c:pt idx="168">
                  <c:v>2041</c:v>
                </c:pt>
                <c:pt idx="169">
                  <c:v>2042</c:v>
                </c:pt>
                <c:pt idx="170">
                  <c:v>2043</c:v>
                </c:pt>
                <c:pt idx="171">
                  <c:v>2044</c:v>
                </c:pt>
                <c:pt idx="172">
                  <c:v>2045</c:v>
                </c:pt>
                <c:pt idx="173">
                  <c:v>2046</c:v>
                </c:pt>
                <c:pt idx="174">
                  <c:v>2047</c:v>
                </c:pt>
                <c:pt idx="175">
                  <c:v>2048</c:v>
                </c:pt>
                <c:pt idx="176">
                  <c:v>2049</c:v>
                </c:pt>
                <c:pt idx="177">
                  <c:v>2050</c:v>
                </c:pt>
                <c:pt idx="178">
                  <c:v>2051</c:v>
                </c:pt>
                <c:pt idx="179">
                  <c:v>2052</c:v>
                </c:pt>
              </c:numCache>
            </c:numRef>
          </c:xVal>
          <c:yVal>
            <c:numRef>
              <c:f>Graph!$H$1627:$H$1804</c:f>
              <c:numCache>
                <c:formatCode>General</c:formatCode>
                <c:ptCount val="17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16-4576-BD1A-4706BC81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346703"/>
        <c:axId val="1881347663"/>
      </c:scatterChart>
      <c:valAx>
        <c:axId val="1881346703"/>
        <c:scaling>
          <c:orientation val="minMax"/>
          <c:max val="2052"/>
          <c:min val="1873"/>
        </c:scaling>
        <c:delete val="0"/>
        <c:axPos val="b"/>
        <c:numFmt formatCode="General" sourceLinked="1"/>
        <c:majorTickMark val="out"/>
        <c:minorTickMark val="none"/>
        <c:tickLblPos val="nextTo"/>
        <c:crossAx val="1881347663"/>
        <c:crosses val="autoZero"/>
        <c:crossBetween val="midCat"/>
      </c:valAx>
      <c:valAx>
        <c:axId val="1881347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81346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C461-1E26-9B6F-9C6C-466078D5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245</xdr:row>
      <xdr:rowOff>0</xdr:rowOff>
    </xdr:from>
    <xdr:to>
      <xdr:col>14</xdr:col>
      <xdr:colOff>304800</xdr:colOff>
      <xdr:row>259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F96F2A-10D0-789F-C4FF-C0922D848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442</xdr:row>
      <xdr:rowOff>0</xdr:rowOff>
    </xdr:from>
    <xdr:to>
      <xdr:col>14</xdr:col>
      <xdr:colOff>304800</xdr:colOff>
      <xdr:row>456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9C413-14CF-1DBA-7390-688B7B5FE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651</xdr:row>
      <xdr:rowOff>0</xdr:rowOff>
    </xdr:from>
    <xdr:to>
      <xdr:col>14</xdr:col>
      <xdr:colOff>304800</xdr:colOff>
      <xdr:row>665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56E73-109F-A713-8324-C5FC1FB85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1BAA70-3047-9F74-5842-6DFE46B3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A57511-3DDF-FDF9-01A4-35F6E6AD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1202</xdr:row>
      <xdr:rowOff>0</xdr:rowOff>
    </xdr:from>
    <xdr:to>
      <xdr:col>14</xdr:col>
      <xdr:colOff>304800</xdr:colOff>
      <xdr:row>1216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307BDC-5637-2CD0-4D6E-DBDD6FBBF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1415</xdr:row>
      <xdr:rowOff>0</xdr:rowOff>
    </xdr:from>
    <xdr:to>
      <xdr:col>14</xdr:col>
      <xdr:colOff>304800</xdr:colOff>
      <xdr:row>1429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0ADF59-981F-BA96-2315-67232CC92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1625</xdr:row>
      <xdr:rowOff>0</xdr:rowOff>
    </xdr:from>
    <xdr:to>
      <xdr:col>14</xdr:col>
      <xdr:colOff>304800</xdr:colOff>
      <xdr:row>1639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82DE15-0202-05F3-B3A6-A1011A27B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1807</xdr:row>
      <xdr:rowOff>0</xdr:rowOff>
    </xdr:from>
    <xdr:to>
      <xdr:col>14</xdr:col>
      <xdr:colOff>304800</xdr:colOff>
      <xdr:row>1821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634C1B-907B-7480-A38D-2F396487D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2031</xdr:row>
      <xdr:rowOff>0</xdr:rowOff>
    </xdr:from>
    <xdr:to>
      <xdr:col>14</xdr:col>
      <xdr:colOff>304800</xdr:colOff>
      <xdr:row>2045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71F5727-D2EC-6E3B-578D-C99622ECC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2291</xdr:row>
      <xdr:rowOff>0</xdr:rowOff>
    </xdr:from>
    <xdr:to>
      <xdr:col>14</xdr:col>
      <xdr:colOff>304800</xdr:colOff>
      <xdr:row>2305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050912-2E17-3077-8577-B8B9E3479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2482</xdr:row>
      <xdr:rowOff>0</xdr:rowOff>
    </xdr:from>
    <xdr:to>
      <xdr:col>14</xdr:col>
      <xdr:colOff>304800</xdr:colOff>
      <xdr:row>2496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C72C54-0661-6AE8-8144-E157196D0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2695</xdr:row>
      <xdr:rowOff>0</xdr:rowOff>
    </xdr:from>
    <xdr:to>
      <xdr:col>14</xdr:col>
      <xdr:colOff>304800</xdr:colOff>
      <xdr:row>2709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67B25C-F832-F210-66FA-C10167E36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2912</xdr:row>
      <xdr:rowOff>0</xdr:rowOff>
    </xdr:from>
    <xdr:to>
      <xdr:col>14</xdr:col>
      <xdr:colOff>304800</xdr:colOff>
      <xdr:row>2926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F548525-D09B-0957-9DDD-12F48932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3102</xdr:row>
      <xdr:rowOff>0</xdr:rowOff>
    </xdr:from>
    <xdr:to>
      <xdr:col>14</xdr:col>
      <xdr:colOff>304800</xdr:colOff>
      <xdr:row>3116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1C108B-374F-AD7E-6365-32CFFBC37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3291</xdr:row>
      <xdr:rowOff>0</xdr:rowOff>
    </xdr:from>
    <xdr:to>
      <xdr:col>14</xdr:col>
      <xdr:colOff>304800</xdr:colOff>
      <xdr:row>3305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FE62FAA-80FB-4DB2-50F1-CBF0501F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3465</xdr:row>
      <xdr:rowOff>0</xdr:rowOff>
    </xdr:from>
    <xdr:to>
      <xdr:col>14</xdr:col>
      <xdr:colOff>304800</xdr:colOff>
      <xdr:row>3479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A6982FF-A106-39AF-272E-39A731C8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4866-4D88-4F7C-BD2B-41C07DE2BF1E}">
  <dimension ref="A1:BH4236"/>
  <sheetViews>
    <sheetView topLeftCell="A10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235.838866</v>
      </c>
      <c r="K3">
        <v>14.132319000000001</v>
      </c>
    </row>
    <row r="4" spans="1:60" x14ac:dyDescent="0.25">
      <c r="A4">
        <v>3</v>
      </c>
      <c r="H4">
        <v>263.36330099999998</v>
      </c>
      <c r="I4">
        <v>7.3470620000000002</v>
      </c>
    </row>
    <row r="5" spans="1:60" x14ac:dyDescent="0.25">
      <c r="A5">
        <v>4</v>
      </c>
      <c r="H5">
        <v>263.44572199999999</v>
      </c>
      <c r="I5">
        <v>7.3087119999999999</v>
      </c>
    </row>
    <row r="6" spans="1:60" x14ac:dyDescent="0.25">
      <c r="A6">
        <v>5</v>
      </c>
      <c r="H6">
        <v>263.43732199999999</v>
      </c>
      <c r="I6">
        <v>7.2635560000000003</v>
      </c>
    </row>
    <row r="7" spans="1:60" x14ac:dyDescent="0.25">
      <c r="A7">
        <v>6</v>
      </c>
      <c r="H7">
        <v>263.47840600000001</v>
      </c>
      <c r="I7">
        <v>7.2555670000000001</v>
      </c>
    </row>
    <row r="8" spans="1:60" x14ac:dyDescent="0.25">
      <c r="A8">
        <v>7</v>
      </c>
      <c r="B8">
        <v>248.43794</v>
      </c>
      <c r="C8">
        <v>6.3622680000000003</v>
      </c>
      <c r="H8">
        <v>263.45716599999997</v>
      </c>
      <c r="I8">
        <v>7.285361</v>
      </c>
    </row>
    <row r="9" spans="1:60" x14ac:dyDescent="0.25">
      <c r="A9">
        <v>8</v>
      </c>
      <c r="B9">
        <v>248.475156</v>
      </c>
      <c r="C9">
        <v>6.2947420000000003</v>
      </c>
      <c r="H9">
        <v>263.42031199999997</v>
      </c>
      <c r="I9">
        <v>7.3254130000000002</v>
      </c>
    </row>
    <row r="10" spans="1:60" x14ac:dyDescent="0.25">
      <c r="A10">
        <v>9</v>
      </c>
      <c r="B10">
        <v>248.464124</v>
      </c>
      <c r="C10">
        <v>6.338247</v>
      </c>
      <c r="H10">
        <v>263.43180899999999</v>
      </c>
      <c r="I10">
        <v>7.3229889999999997</v>
      </c>
    </row>
    <row r="11" spans="1:60" x14ac:dyDescent="0.25">
      <c r="A11">
        <v>10</v>
      </c>
      <c r="B11">
        <v>248.473714</v>
      </c>
      <c r="C11">
        <v>6.263814</v>
      </c>
      <c r="H11">
        <v>263.49649499999998</v>
      </c>
      <c r="I11">
        <v>7.253196</v>
      </c>
    </row>
    <row r="12" spans="1:60" x14ac:dyDescent="0.25">
      <c r="A12">
        <v>11</v>
      </c>
      <c r="B12">
        <v>248.39881600000001</v>
      </c>
      <c r="C12">
        <v>6.2862369999999999</v>
      </c>
      <c r="H12">
        <v>263.505673</v>
      </c>
      <c r="I12">
        <v>7.193505</v>
      </c>
    </row>
    <row r="13" spans="1:60" x14ac:dyDescent="0.25">
      <c r="A13">
        <v>12</v>
      </c>
      <c r="B13">
        <v>248.54360700000001</v>
      </c>
      <c r="C13">
        <v>6.2871649999999999</v>
      </c>
      <c r="H13">
        <v>263.50180499999999</v>
      </c>
      <c r="I13">
        <v>7.3245880000000003</v>
      </c>
    </row>
    <row r="14" spans="1:60" x14ac:dyDescent="0.25">
      <c r="A14">
        <v>13</v>
      </c>
      <c r="B14">
        <v>248.52427799999998</v>
      </c>
      <c r="C14">
        <v>6.27433</v>
      </c>
      <c r="H14">
        <v>263.36330099999998</v>
      </c>
      <c r="I14">
        <v>7.3470620000000002</v>
      </c>
    </row>
    <row r="15" spans="1:60" x14ac:dyDescent="0.25">
      <c r="A15">
        <v>14</v>
      </c>
      <c r="B15">
        <v>248.506699</v>
      </c>
      <c r="C15">
        <v>6.2812890000000001</v>
      </c>
      <c r="H15">
        <v>263.36330099999998</v>
      </c>
      <c r="I15">
        <v>7.3470620000000002</v>
      </c>
    </row>
    <row r="16" spans="1:60" x14ac:dyDescent="0.25">
      <c r="A16">
        <v>15</v>
      </c>
      <c r="B16">
        <v>248.505776</v>
      </c>
      <c r="C16">
        <v>6.3228350000000004</v>
      </c>
      <c r="H16">
        <v>263.36330099999998</v>
      </c>
      <c r="I16">
        <v>7.3470620000000002</v>
      </c>
    </row>
    <row r="17" spans="1:7" x14ac:dyDescent="0.25">
      <c r="A17">
        <v>16</v>
      </c>
      <c r="B17">
        <v>248.50758099999999</v>
      </c>
      <c r="C17">
        <v>6.311598</v>
      </c>
    </row>
    <row r="18" spans="1:7" x14ac:dyDescent="0.25">
      <c r="A18">
        <v>17</v>
      </c>
      <c r="B18">
        <v>248.525567</v>
      </c>
      <c r="C18">
        <v>6.2764949999999997</v>
      </c>
    </row>
    <row r="19" spans="1:7" x14ac:dyDescent="0.25">
      <c r="A19">
        <v>18</v>
      </c>
      <c r="B19">
        <v>248.450467</v>
      </c>
      <c r="C19">
        <v>6.2234540000000003</v>
      </c>
    </row>
    <row r="20" spans="1:7" x14ac:dyDescent="0.25">
      <c r="A20">
        <v>19</v>
      </c>
      <c r="B20">
        <v>248.43794</v>
      </c>
      <c r="C20">
        <v>6.3622680000000003</v>
      </c>
    </row>
    <row r="21" spans="1:7" x14ac:dyDescent="0.25">
      <c r="A21">
        <v>20</v>
      </c>
    </row>
    <row r="22" spans="1:7" x14ac:dyDescent="0.25">
      <c r="A22">
        <v>21</v>
      </c>
      <c r="D22">
        <v>236.89149599999999</v>
      </c>
      <c r="E22">
        <v>7.3293299999999997</v>
      </c>
      <c r="F22">
        <v>248.40762799999999</v>
      </c>
      <c r="G22">
        <v>4.9116499999999998</v>
      </c>
    </row>
    <row r="23" spans="1:7" x14ac:dyDescent="0.25">
      <c r="A23">
        <v>22</v>
      </c>
      <c r="D23">
        <v>236.844537</v>
      </c>
      <c r="E23">
        <v>7.24268</v>
      </c>
      <c r="F23">
        <v>248.430825</v>
      </c>
      <c r="G23">
        <v>4.91</v>
      </c>
    </row>
    <row r="24" spans="1:7" x14ac:dyDescent="0.25">
      <c r="A24">
        <v>23</v>
      </c>
      <c r="D24">
        <v>236.87675400000001</v>
      </c>
      <c r="E24">
        <v>7.2672679999999996</v>
      </c>
      <c r="F24">
        <v>248.41840400000001</v>
      </c>
      <c r="G24">
        <v>4.9230929999999997</v>
      </c>
    </row>
    <row r="25" spans="1:7" x14ac:dyDescent="0.25">
      <c r="A25">
        <v>24</v>
      </c>
      <c r="D25">
        <v>236.89592999999999</v>
      </c>
      <c r="E25">
        <v>7.2726290000000002</v>
      </c>
      <c r="F25">
        <v>248.392888</v>
      </c>
      <c r="G25">
        <v>4.9225260000000004</v>
      </c>
    </row>
    <row r="26" spans="1:7" x14ac:dyDescent="0.25">
      <c r="A26">
        <v>25</v>
      </c>
      <c r="D26">
        <v>236.88659899999999</v>
      </c>
      <c r="E26">
        <v>7.2902060000000004</v>
      </c>
      <c r="F26">
        <v>248.39175499999999</v>
      </c>
      <c r="G26">
        <v>4.9940720000000001</v>
      </c>
    </row>
    <row r="27" spans="1:7" x14ac:dyDescent="0.25">
      <c r="A27">
        <v>26</v>
      </c>
      <c r="D27">
        <v>236.868764</v>
      </c>
      <c r="E27">
        <v>7.2872159999999999</v>
      </c>
      <c r="F27">
        <v>248.40726899999999</v>
      </c>
      <c r="G27">
        <v>4.9727319999999997</v>
      </c>
    </row>
    <row r="28" spans="1:7" x14ac:dyDescent="0.25">
      <c r="A28">
        <v>27</v>
      </c>
      <c r="D28">
        <v>236.84149600000001</v>
      </c>
      <c r="E28">
        <v>7.2782470000000004</v>
      </c>
      <c r="F28">
        <v>248.42958899999999</v>
      </c>
      <c r="G28">
        <v>4.8916500000000003</v>
      </c>
    </row>
    <row r="29" spans="1:7" x14ac:dyDescent="0.25">
      <c r="A29">
        <v>28</v>
      </c>
      <c r="D29">
        <v>236.897424</v>
      </c>
      <c r="E29">
        <v>7.2751549999999998</v>
      </c>
      <c r="F29">
        <v>248.42345499999999</v>
      </c>
      <c r="G29">
        <v>4.899381</v>
      </c>
    </row>
    <row r="30" spans="1:7" x14ac:dyDescent="0.25">
      <c r="A30">
        <v>29</v>
      </c>
      <c r="D30">
        <v>236.893866</v>
      </c>
      <c r="E30">
        <v>7.3242789999999998</v>
      </c>
      <c r="F30">
        <v>248.42819700000001</v>
      </c>
      <c r="G30">
        <v>4.9531960000000002</v>
      </c>
    </row>
    <row r="31" spans="1:7" x14ac:dyDescent="0.25">
      <c r="A31">
        <v>30</v>
      </c>
      <c r="D31">
        <v>236.84567200000001</v>
      </c>
      <c r="E31">
        <v>7.3463399999999996</v>
      </c>
      <c r="F31">
        <v>248.30304000000001</v>
      </c>
      <c r="G31">
        <v>5.0038660000000004</v>
      </c>
    </row>
    <row r="32" spans="1:7" x14ac:dyDescent="0.25">
      <c r="A32">
        <v>31</v>
      </c>
      <c r="D32">
        <v>236.89149599999999</v>
      </c>
      <c r="E32">
        <v>7.3293299999999997</v>
      </c>
      <c r="F32">
        <v>248.40762799999999</v>
      </c>
      <c r="G32">
        <v>4.9116499999999998</v>
      </c>
    </row>
    <row r="33" spans="1:9" x14ac:dyDescent="0.25">
      <c r="A33">
        <v>32</v>
      </c>
    </row>
    <row r="34" spans="1:9" x14ac:dyDescent="0.25">
      <c r="A34">
        <v>33</v>
      </c>
      <c r="B34">
        <v>224.877579</v>
      </c>
      <c r="C34">
        <v>6.7606190000000002</v>
      </c>
    </row>
    <row r="35" spans="1:9" x14ac:dyDescent="0.25">
      <c r="A35">
        <v>34</v>
      </c>
      <c r="B35">
        <v>224.823868</v>
      </c>
      <c r="C35">
        <v>6.7827320000000002</v>
      </c>
    </row>
    <row r="36" spans="1:9" x14ac:dyDescent="0.25">
      <c r="A36">
        <v>35</v>
      </c>
      <c r="B36">
        <v>224.901443</v>
      </c>
      <c r="C36">
        <v>6.73</v>
      </c>
    </row>
    <row r="37" spans="1:9" x14ac:dyDescent="0.25">
      <c r="A37">
        <v>36</v>
      </c>
      <c r="B37">
        <v>224.874021</v>
      </c>
      <c r="C37">
        <v>6.7380409999999999</v>
      </c>
    </row>
    <row r="38" spans="1:9" x14ac:dyDescent="0.25">
      <c r="A38">
        <v>37</v>
      </c>
      <c r="B38">
        <v>224.81824900000001</v>
      </c>
      <c r="C38">
        <v>6.7583500000000001</v>
      </c>
      <c r="H38">
        <v>234.80062000000001</v>
      </c>
      <c r="I38">
        <v>7.4110820000000004</v>
      </c>
    </row>
    <row r="39" spans="1:9" x14ac:dyDescent="0.25">
      <c r="A39">
        <v>38</v>
      </c>
      <c r="B39">
        <v>224.90809400000001</v>
      </c>
      <c r="C39">
        <v>6.7658759999999996</v>
      </c>
      <c r="H39">
        <v>234.84876500000001</v>
      </c>
      <c r="I39">
        <v>7.4187630000000002</v>
      </c>
    </row>
    <row r="40" spans="1:9" x14ac:dyDescent="0.25">
      <c r="A40">
        <v>39</v>
      </c>
      <c r="B40">
        <v>224.898145</v>
      </c>
      <c r="C40">
        <v>6.8058249999999996</v>
      </c>
      <c r="H40">
        <v>234.80850699999999</v>
      </c>
      <c r="I40">
        <v>7.4114430000000002</v>
      </c>
    </row>
    <row r="41" spans="1:9" x14ac:dyDescent="0.25">
      <c r="A41">
        <v>40</v>
      </c>
      <c r="B41">
        <v>224.88556800000001</v>
      </c>
      <c r="C41">
        <v>6.785876</v>
      </c>
      <c r="H41">
        <v>234.822577</v>
      </c>
      <c r="I41">
        <v>7.4284530000000002</v>
      </c>
    </row>
    <row r="42" spans="1:9" x14ac:dyDescent="0.25">
      <c r="A42">
        <v>41</v>
      </c>
      <c r="B42">
        <v>224.929227</v>
      </c>
      <c r="C42">
        <v>6.7628870000000001</v>
      </c>
      <c r="H42">
        <v>234.80639199999999</v>
      </c>
      <c r="I42">
        <v>7.3932989999999998</v>
      </c>
    </row>
    <row r="43" spans="1:9" x14ac:dyDescent="0.25">
      <c r="A43">
        <v>42</v>
      </c>
      <c r="B43">
        <v>224.980155</v>
      </c>
      <c r="C43">
        <v>6.7006699999999997</v>
      </c>
      <c r="H43">
        <v>234.80737199999999</v>
      </c>
      <c r="I43">
        <v>7.3964949999999998</v>
      </c>
    </row>
    <row r="44" spans="1:9" x14ac:dyDescent="0.25">
      <c r="A44">
        <v>43</v>
      </c>
      <c r="B44">
        <v>224.877579</v>
      </c>
      <c r="C44">
        <v>6.7606190000000002</v>
      </c>
      <c r="H44">
        <v>234.761495</v>
      </c>
      <c r="I44">
        <v>7.4102059999999996</v>
      </c>
    </row>
    <row r="45" spans="1:9" x14ac:dyDescent="0.25">
      <c r="A45">
        <v>44</v>
      </c>
      <c r="B45">
        <v>224.877579</v>
      </c>
      <c r="C45">
        <v>6.7606190000000002</v>
      </c>
      <c r="H45">
        <v>234.80062000000001</v>
      </c>
      <c r="I45">
        <v>7.4110820000000004</v>
      </c>
    </row>
    <row r="46" spans="1:9" x14ac:dyDescent="0.25">
      <c r="A46">
        <v>45</v>
      </c>
    </row>
    <row r="47" spans="1:9" x14ac:dyDescent="0.25">
      <c r="A47">
        <v>46</v>
      </c>
      <c r="F47">
        <v>223.84288799999999</v>
      </c>
      <c r="G47">
        <v>5.9268559999999999</v>
      </c>
    </row>
    <row r="48" spans="1:9" x14ac:dyDescent="0.25">
      <c r="A48">
        <v>47</v>
      </c>
      <c r="F48">
        <v>223.88484600000001</v>
      </c>
      <c r="G48">
        <v>5.8495359999999996</v>
      </c>
    </row>
    <row r="49" spans="1:9" x14ac:dyDescent="0.25">
      <c r="A49">
        <v>48</v>
      </c>
      <c r="F49">
        <v>223.86299</v>
      </c>
      <c r="G49">
        <v>5.9023190000000003</v>
      </c>
    </row>
    <row r="50" spans="1:9" x14ac:dyDescent="0.25">
      <c r="A50">
        <v>49</v>
      </c>
      <c r="D50">
        <v>213.66252599999999</v>
      </c>
      <c r="E50">
        <v>7.4199489999999999</v>
      </c>
      <c r="F50">
        <v>223.912733</v>
      </c>
      <c r="G50">
        <v>5.8931959999999997</v>
      </c>
    </row>
    <row r="51" spans="1:9" x14ac:dyDescent="0.25">
      <c r="A51">
        <v>50</v>
      </c>
      <c r="D51">
        <v>213.60974300000001</v>
      </c>
      <c r="E51">
        <v>7.4301029999999999</v>
      </c>
      <c r="F51">
        <v>223.863248</v>
      </c>
      <c r="G51">
        <v>5.9164430000000001</v>
      </c>
    </row>
    <row r="52" spans="1:9" x14ac:dyDescent="0.25">
      <c r="A52">
        <v>51</v>
      </c>
      <c r="D52">
        <v>213.55598000000001</v>
      </c>
      <c r="E52">
        <v>7.4506699999999997</v>
      </c>
      <c r="F52">
        <v>223.775361</v>
      </c>
      <c r="G52">
        <v>5.9224740000000002</v>
      </c>
    </row>
    <row r="53" spans="1:9" x14ac:dyDescent="0.25">
      <c r="A53">
        <v>52</v>
      </c>
      <c r="D53">
        <v>213.60031000000001</v>
      </c>
      <c r="E53">
        <v>7.4467020000000002</v>
      </c>
      <c r="F53">
        <v>223.810877</v>
      </c>
      <c r="G53">
        <v>5.9311860000000003</v>
      </c>
    </row>
    <row r="54" spans="1:9" x14ac:dyDescent="0.25">
      <c r="A54">
        <v>53</v>
      </c>
      <c r="D54">
        <v>213.67211399999999</v>
      </c>
      <c r="E54">
        <v>7.4567519999999998</v>
      </c>
      <c r="F54">
        <v>223.80247499999999</v>
      </c>
      <c r="G54">
        <v>5.9016489999999999</v>
      </c>
    </row>
    <row r="55" spans="1:9" x14ac:dyDescent="0.25">
      <c r="A55">
        <v>54</v>
      </c>
      <c r="D55">
        <v>213.686959</v>
      </c>
      <c r="E55">
        <v>7.4238660000000003</v>
      </c>
      <c r="F55">
        <v>223.82695999999999</v>
      </c>
      <c r="G55">
        <v>5.9155150000000001</v>
      </c>
    </row>
    <row r="56" spans="1:9" x14ac:dyDescent="0.25">
      <c r="A56">
        <v>55</v>
      </c>
      <c r="D56">
        <v>213.63458800000001</v>
      </c>
      <c r="E56">
        <v>7.4309789999999998</v>
      </c>
      <c r="F56">
        <v>223.84288799999999</v>
      </c>
      <c r="G56">
        <v>5.9268559999999999</v>
      </c>
    </row>
    <row r="57" spans="1:9" x14ac:dyDescent="0.25">
      <c r="A57">
        <v>56</v>
      </c>
      <c r="D57">
        <v>213.652165</v>
      </c>
      <c r="E57">
        <v>7.4453610000000001</v>
      </c>
    </row>
    <row r="58" spans="1:9" x14ac:dyDescent="0.25">
      <c r="A58">
        <v>57</v>
      </c>
      <c r="D58">
        <v>213.66252599999999</v>
      </c>
      <c r="E58">
        <v>7.4199489999999999</v>
      </c>
    </row>
    <row r="59" spans="1:9" x14ac:dyDescent="0.25">
      <c r="A59">
        <v>58</v>
      </c>
    </row>
    <row r="60" spans="1:9" x14ac:dyDescent="0.25">
      <c r="A60">
        <v>59</v>
      </c>
      <c r="B60">
        <v>202.59329099999999</v>
      </c>
      <c r="C60">
        <v>5.2026919999999999</v>
      </c>
    </row>
    <row r="61" spans="1:9" x14ac:dyDescent="0.25">
      <c r="A61">
        <v>60</v>
      </c>
      <c r="B61">
        <v>202.588438</v>
      </c>
      <c r="C61">
        <v>5.215802</v>
      </c>
    </row>
    <row r="62" spans="1:9" x14ac:dyDescent="0.25">
      <c r="A62">
        <v>61</v>
      </c>
      <c r="B62">
        <v>202.57502600000001</v>
      </c>
      <c r="C62">
        <v>5.1976930000000001</v>
      </c>
    </row>
    <row r="63" spans="1:9" x14ac:dyDescent="0.25">
      <c r="A63">
        <v>62</v>
      </c>
      <c r="B63">
        <v>202.54054100000002</v>
      </c>
      <c r="C63">
        <v>5.2106490000000001</v>
      </c>
      <c r="H63">
        <v>209.32846699999999</v>
      </c>
      <c r="I63">
        <v>6.9137639999999996</v>
      </c>
    </row>
    <row r="64" spans="1:9" x14ac:dyDescent="0.25">
      <c r="A64">
        <v>63</v>
      </c>
      <c r="B64">
        <v>202.56232299999999</v>
      </c>
      <c r="C64">
        <v>5.2515080000000003</v>
      </c>
      <c r="H64">
        <v>209.35927800000002</v>
      </c>
      <c r="I64">
        <v>6.9632949999999996</v>
      </c>
    </row>
    <row r="65" spans="1:9" x14ac:dyDescent="0.25">
      <c r="A65">
        <v>64</v>
      </c>
      <c r="B65">
        <v>202.560282</v>
      </c>
      <c r="C65">
        <v>5.2717599999999996</v>
      </c>
      <c r="H65">
        <v>209.36580499999999</v>
      </c>
      <c r="I65">
        <v>6.9400849999999998</v>
      </c>
    </row>
    <row r="66" spans="1:9" x14ac:dyDescent="0.25">
      <c r="A66">
        <v>65</v>
      </c>
      <c r="B66">
        <v>202.572169</v>
      </c>
      <c r="C66">
        <v>5.2652299999999999</v>
      </c>
      <c r="H66">
        <v>209.33673300000001</v>
      </c>
      <c r="I66">
        <v>6.9225380000000003</v>
      </c>
    </row>
    <row r="67" spans="1:9" x14ac:dyDescent="0.25">
      <c r="A67">
        <v>66</v>
      </c>
      <c r="B67">
        <v>202.58578700000001</v>
      </c>
      <c r="C67">
        <v>5.1873379999999996</v>
      </c>
      <c r="H67">
        <v>209.411665</v>
      </c>
      <c r="I67">
        <v>6.8940739999999998</v>
      </c>
    </row>
    <row r="68" spans="1:9" x14ac:dyDescent="0.25">
      <c r="A68">
        <v>67</v>
      </c>
      <c r="B68">
        <v>202.59329099999999</v>
      </c>
      <c r="C68">
        <v>5.2026919999999999</v>
      </c>
      <c r="H68">
        <v>209.40166300000001</v>
      </c>
      <c r="I68">
        <v>6.8198559999999997</v>
      </c>
    </row>
    <row r="69" spans="1:9" x14ac:dyDescent="0.25">
      <c r="A69">
        <v>68</v>
      </c>
      <c r="H69">
        <v>209.434721</v>
      </c>
      <c r="I69">
        <v>6.862959</v>
      </c>
    </row>
    <row r="70" spans="1:9" x14ac:dyDescent="0.25">
      <c r="A70">
        <v>69</v>
      </c>
      <c r="H70">
        <v>209.39952299999999</v>
      </c>
      <c r="I70">
        <v>6.8719359999999998</v>
      </c>
    </row>
    <row r="71" spans="1:9" x14ac:dyDescent="0.25">
      <c r="A71">
        <v>70</v>
      </c>
      <c r="H71">
        <v>209.378558</v>
      </c>
      <c r="I71">
        <v>6.8901469999999998</v>
      </c>
    </row>
    <row r="72" spans="1:9" x14ac:dyDescent="0.25">
      <c r="A72">
        <v>71</v>
      </c>
      <c r="F72">
        <v>201.38165100000001</v>
      </c>
      <c r="G72">
        <v>5.6472930000000003</v>
      </c>
      <c r="H72">
        <v>209.32846699999999</v>
      </c>
      <c r="I72">
        <v>6.9137639999999996</v>
      </c>
    </row>
    <row r="73" spans="1:9" x14ac:dyDescent="0.25">
      <c r="A73">
        <v>72</v>
      </c>
      <c r="F73">
        <v>201.386034</v>
      </c>
      <c r="G73">
        <v>5.59863</v>
      </c>
      <c r="H73">
        <v>209.32846699999999</v>
      </c>
      <c r="I73">
        <v>6.9137639999999996</v>
      </c>
    </row>
    <row r="74" spans="1:9" x14ac:dyDescent="0.25">
      <c r="A74">
        <v>73</v>
      </c>
      <c r="D74">
        <v>187.69740899999999</v>
      </c>
      <c r="E74">
        <v>7.1081120000000002</v>
      </c>
      <c r="F74">
        <v>201.36482100000001</v>
      </c>
      <c r="G74">
        <v>5.6935079999999996</v>
      </c>
    </row>
    <row r="75" spans="1:9" x14ac:dyDescent="0.25">
      <c r="A75">
        <v>74</v>
      </c>
      <c r="D75">
        <v>187.712965</v>
      </c>
      <c r="E75">
        <v>7.1502460000000001</v>
      </c>
      <c r="F75">
        <v>201.39690200000001</v>
      </c>
      <c r="G75">
        <v>5.659179</v>
      </c>
    </row>
    <row r="76" spans="1:9" x14ac:dyDescent="0.25">
      <c r="A76">
        <v>75</v>
      </c>
      <c r="D76">
        <v>187.73337000000001</v>
      </c>
      <c r="E76">
        <v>7.1636610000000003</v>
      </c>
      <c r="F76">
        <v>201.37007</v>
      </c>
      <c r="G76">
        <v>5.5974570000000003</v>
      </c>
    </row>
    <row r="77" spans="1:9" x14ac:dyDescent="0.25">
      <c r="A77">
        <v>76</v>
      </c>
      <c r="D77">
        <v>187.718729</v>
      </c>
      <c r="E77">
        <v>7.1014290000000004</v>
      </c>
      <c r="F77">
        <v>201.34512599999999</v>
      </c>
      <c r="G77">
        <v>5.642754</v>
      </c>
    </row>
    <row r="78" spans="1:9" x14ac:dyDescent="0.25">
      <c r="A78">
        <v>77</v>
      </c>
      <c r="D78">
        <v>187.69725600000001</v>
      </c>
      <c r="E78">
        <v>7.0969920000000002</v>
      </c>
      <c r="F78">
        <v>201.33257900000001</v>
      </c>
      <c r="G78">
        <v>5.5913360000000001</v>
      </c>
    </row>
    <row r="79" spans="1:9" x14ac:dyDescent="0.25">
      <c r="A79">
        <v>78</v>
      </c>
      <c r="D79">
        <v>187.705164</v>
      </c>
      <c r="E79">
        <v>7.0935740000000003</v>
      </c>
      <c r="F79">
        <v>201.38165100000001</v>
      </c>
      <c r="G79">
        <v>5.6472930000000003</v>
      </c>
    </row>
    <row r="80" spans="1:9" x14ac:dyDescent="0.25">
      <c r="A80">
        <v>79</v>
      </c>
      <c r="D80">
        <v>187.70383700000002</v>
      </c>
      <c r="E80">
        <v>7.0991330000000001</v>
      </c>
    </row>
    <row r="81" spans="1:9" x14ac:dyDescent="0.25">
      <c r="A81">
        <v>80</v>
      </c>
      <c r="D81">
        <v>187.72296399999999</v>
      </c>
      <c r="E81">
        <v>7.0958180000000004</v>
      </c>
    </row>
    <row r="82" spans="1:9" x14ac:dyDescent="0.25">
      <c r="A82">
        <v>81</v>
      </c>
      <c r="D82">
        <v>187.75234800000001</v>
      </c>
      <c r="E82">
        <v>7.0284849999999999</v>
      </c>
    </row>
    <row r="83" spans="1:9" x14ac:dyDescent="0.25">
      <c r="A83">
        <v>82</v>
      </c>
      <c r="B83">
        <v>177.611548</v>
      </c>
      <c r="C83">
        <v>6.0860789999999998</v>
      </c>
      <c r="D83">
        <v>187.69740899999999</v>
      </c>
      <c r="E83">
        <v>7.1081120000000002</v>
      </c>
    </row>
    <row r="84" spans="1:9" x14ac:dyDescent="0.25">
      <c r="A84">
        <v>83</v>
      </c>
      <c r="B84">
        <v>177.595888</v>
      </c>
      <c r="C84">
        <v>6.1314270000000004</v>
      </c>
    </row>
    <row r="85" spans="1:9" x14ac:dyDescent="0.25">
      <c r="A85">
        <v>84</v>
      </c>
      <c r="B85">
        <v>177.605988</v>
      </c>
      <c r="C85">
        <v>6.1136249999999999</v>
      </c>
    </row>
    <row r="86" spans="1:9" x14ac:dyDescent="0.25">
      <c r="A86">
        <v>85</v>
      </c>
      <c r="B86">
        <v>177.59624700000001</v>
      </c>
      <c r="C86">
        <v>6.093629</v>
      </c>
    </row>
    <row r="87" spans="1:9" x14ac:dyDescent="0.25">
      <c r="A87">
        <v>86</v>
      </c>
      <c r="B87">
        <v>177.61654900000002</v>
      </c>
      <c r="C87">
        <v>6.0802639999999997</v>
      </c>
    </row>
    <row r="88" spans="1:9" x14ac:dyDescent="0.25">
      <c r="A88">
        <v>87</v>
      </c>
      <c r="B88">
        <v>177.65495900000002</v>
      </c>
      <c r="C88">
        <v>6.0814890000000004</v>
      </c>
    </row>
    <row r="89" spans="1:9" x14ac:dyDescent="0.25">
      <c r="A89">
        <v>88</v>
      </c>
      <c r="B89">
        <v>177.622364</v>
      </c>
      <c r="C89">
        <v>6.1131149999999996</v>
      </c>
      <c r="H89">
        <v>181.97727</v>
      </c>
      <c r="I89">
        <v>7.7212490000000003</v>
      </c>
    </row>
    <row r="90" spans="1:9" x14ac:dyDescent="0.25">
      <c r="A90">
        <v>89</v>
      </c>
      <c r="B90">
        <v>177.63782</v>
      </c>
      <c r="C90">
        <v>6.0337440000000004</v>
      </c>
      <c r="H90">
        <v>181.91136800000001</v>
      </c>
      <c r="I90">
        <v>7.7582820000000003</v>
      </c>
    </row>
    <row r="91" spans="1:9" x14ac:dyDescent="0.25">
      <c r="A91">
        <v>90</v>
      </c>
      <c r="B91">
        <v>177.611548</v>
      </c>
      <c r="C91">
        <v>6.0860789999999998</v>
      </c>
      <c r="H91">
        <v>181.937231</v>
      </c>
      <c r="I91">
        <v>7.7341030000000002</v>
      </c>
    </row>
    <row r="92" spans="1:9" x14ac:dyDescent="0.25">
      <c r="A92">
        <v>91</v>
      </c>
      <c r="H92">
        <v>181.95569499999999</v>
      </c>
      <c r="I92">
        <v>7.7394080000000001</v>
      </c>
    </row>
    <row r="93" spans="1:9" x14ac:dyDescent="0.25">
      <c r="A93">
        <v>92</v>
      </c>
      <c r="F93">
        <v>176.264534</v>
      </c>
      <c r="G93">
        <v>5.2614039999999997</v>
      </c>
      <c r="H93">
        <v>181.91606400000001</v>
      </c>
      <c r="I93">
        <v>7.7299720000000001</v>
      </c>
    </row>
    <row r="94" spans="1:9" x14ac:dyDescent="0.25">
      <c r="A94">
        <v>93</v>
      </c>
      <c r="F94">
        <v>176.27300300000002</v>
      </c>
      <c r="G94">
        <v>5.2742079999999998</v>
      </c>
      <c r="H94">
        <v>181.95707200000001</v>
      </c>
      <c r="I94">
        <v>7.6718710000000003</v>
      </c>
    </row>
    <row r="95" spans="1:9" x14ac:dyDescent="0.25">
      <c r="A95">
        <v>94</v>
      </c>
      <c r="F95">
        <v>176.23872399999999</v>
      </c>
      <c r="G95">
        <v>5.2787990000000002</v>
      </c>
      <c r="H95">
        <v>181.92335400000002</v>
      </c>
      <c r="I95">
        <v>7.7738399999999999</v>
      </c>
    </row>
    <row r="96" spans="1:9" x14ac:dyDescent="0.25">
      <c r="A96">
        <v>95</v>
      </c>
      <c r="F96">
        <v>176.22714500000001</v>
      </c>
      <c r="G96">
        <v>5.3154750000000002</v>
      </c>
      <c r="H96">
        <v>181.97727</v>
      </c>
      <c r="I96">
        <v>7.7212490000000003</v>
      </c>
    </row>
    <row r="97" spans="1:7" x14ac:dyDescent="0.25">
      <c r="A97">
        <v>96</v>
      </c>
      <c r="F97">
        <v>176.23913200000001</v>
      </c>
      <c r="G97">
        <v>5.2711980000000001</v>
      </c>
    </row>
    <row r="98" spans="1:7" x14ac:dyDescent="0.25">
      <c r="A98">
        <v>97</v>
      </c>
      <c r="F98">
        <v>176.19541600000002</v>
      </c>
      <c r="G98">
        <v>5.2551300000000003</v>
      </c>
    </row>
    <row r="99" spans="1:7" x14ac:dyDescent="0.25">
      <c r="A99">
        <v>98</v>
      </c>
      <c r="F99">
        <v>176.161238</v>
      </c>
      <c r="G99">
        <v>5.2573239999999997</v>
      </c>
    </row>
    <row r="100" spans="1:7" x14ac:dyDescent="0.25">
      <c r="A100">
        <v>99</v>
      </c>
      <c r="D100">
        <v>160.566935</v>
      </c>
      <c r="E100">
        <v>7.0302709999999999</v>
      </c>
      <c r="F100">
        <v>176.166901</v>
      </c>
      <c r="G100">
        <v>5.2997129999999997</v>
      </c>
    </row>
    <row r="101" spans="1:7" x14ac:dyDescent="0.25">
      <c r="A101">
        <v>100</v>
      </c>
      <c r="D101">
        <v>160.54423600000001</v>
      </c>
      <c r="E101">
        <v>7.0189969999999997</v>
      </c>
      <c r="F101">
        <v>176.264534</v>
      </c>
      <c r="G101">
        <v>5.2614039999999997</v>
      </c>
    </row>
    <row r="102" spans="1:7" x14ac:dyDescent="0.25">
      <c r="A102">
        <v>101</v>
      </c>
      <c r="D102">
        <v>160.54239999999999</v>
      </c>
      <c r="E102">
        <v>7.0687319999999998</v>
      </c>
    </row>
    <row r="103" spans="1:7" x14ac:dyDescent="0.25">
      <c r="A103">
        <v>102</v>
      </c>
      <c r="D103">
        <v>160.57535200000001</v>
      </c>
      <c r="E103">
        <v>7.0427169999999997</v>
      </c>
    </row>
    <row r="104" spans="1:7" x14ac:dyDescent="0.25">
      <c r="A104">
        <v>103</v>
      </c>
      <c r="D104">
        <v>160.60029500000002</v>
      </c>
      <c r="E104">
        <v>7.035984</v>
      </c>
    </row>
    <row r="105" spans="1:7" x14ac:dyDescent="0.25">
      <c r="A105">
        <v>104</v>
      </c>
      <c r="B105">
        <v>155.19937900000002</v>
      </c>
      <c r="C105">
        <v>5.6078109999999999</v>
      </c>
      <c r="D105">
        <v>160.56346600000001</v>
      </c>
      <c r="E105">
        <v>7.0208329999999997</v>
      </c>
    </row>
    <row r="106" spans="1:7" x14ac:dyDescent="0.25">
      <c r="A106">
        <v>105</v>
      </c>
      <c r="B106">
        <v>155.11730499999999</v>
      </c>
      <c r="C106">
        <v>5.6237779999999997</v>
      </c>
      <c r="D106">
        <v>160.55515200000002</v>
      </c>
      <c r="E106">
        <v>7.0187939999999998</v>
      </c>
    </row>
    <row r="107" spans="1:7" x14ac:dyDescent="0.25">
      <c r="A107">
        <v>106</v>
      </c>
      <c r="B107">
        <v>155.14153400000001</v>
      </c>
      <c r="C107">
        <v>5.5970490000000002</v>
      </c>
      <c r="D107">
        <v>160.54826600000001</v>
      </c>
      <c r="E107">
        <v>6.947838</v>
      </c>
    </row>
    <row r="108" spans="1:7" x14ac:dyDescent="0.25">
      <c r="A108">
        <v>107</v>
      </c>
      <c r="B108">
        <v>155.179282</v>
      </c>
      <c r="C108">
        <v>5.593172</v>
      </c>
      <c r="D108">
        <v>160.566935</v>
      </c>
      <c r="E108">
        <v>7.0302709999999999</v>
      </c>
    </row>
    <row r="109" spans="1:7" x14ac:dyDescent="0.25">
      <c r="A109">
        <v>108</v>
      </c>
      <c r="B109">
        <v>155.16851800000001</v>
      </c>
      <c r="C109">
        <v>5.5807260000000003</v>
      </c>
    </row>
    <row r="110" spans="1:7" x14ac:dyDescent="0.25">
      <c r="A110">
        <v>109</v>
      </c>
      <c r="B110">
        <v>155.176221</v>
      </c>
      <c r="C110">
        <v>5.5157389999999999</v>
      </c>
    </row>
    <row r="111" spans="1:7" x14ac:dyDescent="0.25">
      <c r="A111">
        <v>110</v>
      </c>
      <c r="B111">
        <v>155.185912</v>
      </c>
      <c r="C111">
        <v>5.5173719999999999</v>
      </c>
    </row>
    <row r="112" spans="1:7" x14ac:dyDescent="0.25">
      <c r="A112">
        <v>111</v>
      </c>
      <c r="B112">
        <v>155.10735700000001</v>
      </c>
      <c r="C112">
        <v>5.5745529999999999</v>
      </c>
    </row>
    <row r="113" spans="1:9" x14ac:dyDescent="0.25">
      <c r="A113">
        <v>112</v>
      </c>
      <c r="B113">
        <v>155.19937900000002</v>
      </c>
      <c r="C113">
        <v>5.6078109999999999</v>
      </c>
    </row>
    <row r="114" spans="1:9" x14ac:dyDescent="0.25">
      <c r="A114">
        <v>113</v>
      </c>
      <c r="H114">
        <v>155.414028</v>
      </c>
      <c r="I114">
        <v>6.5741420000000002</v>
      </c>
    </row>
    <row r="115" spans="1:9" x14ac:dyDescent="0.25">
      <c r="A115">
        <v>114</v>
      </c>
      <c r="F115">
        <v>153.829868</v>
      </c>
      <c r="G115">
        <v>4.1363329999999996</v>
      </c>
      <c r="H115">
        <v>155.414028</v>
      </c>
      <c r="I115">
        <v>6.5741420000000002</v>
      </c>
    </row>
    <row r="116" spans="1:9" x14ac:dyDescent="0.25">
      <c r="A116">
        <v>115</v>
      </c>
      <c r="F116">
        <v>153.829868</v>
      </c>
      <c r="G116">
        <v>4.1363329999999996</v>
      </c>
      <c r="H116">
        <v>155.414028</v>
      </c>
      <c r="I116">
        <v>6.5741420000000002</v>
      </c>
    </row>
    <row r="117" spans="1:9" x14ac:dyDescent="0.25">
      <c r="A117">
        <v>116</v>
      </c>
      <c r="F117">
        <v>153.829868</v>
      </c>
      <c r="G117">
        <v>4.1363329999999996</v>
      </c>
      <c r="H117">
        <v>155.414028</v>
      </c>
      <c r="I117">
        <v>6.5741420000000002</v>
      </c>
    </row>
    <row r="118" spans="1:9" x14ac:dyDescent="0.25">
      <c r="A118">
        <v>117</v>
      </c>
      <c r="F118">
        <v>153.829868</v>
      </c>
      <c r="G118">
        <v>4.1363329999999996</v>
      </c>
      <c r="H118">
        <v>155.414028</v>
      </c>
      <c r="I118">
        <v>6.5741420000000002</v>
      </c>
    </row>
    <row r="119" spans="1:9" x14ac:dyDescent="0.25">
      <c r="A119">
        <v>118</v>
      </c>
      <c r="F119">
        <v>153.829868</v>
      </c>
      <c r="G119">
        <v>4.1363329999999996</v>
      </c>
      <c r="H119">
        <v>155.414028</v>
      </c>
      <c r="I119">
        <v>6.5741420000000002</v>
      </c>
    </row>
    <row r="120" spans="1:9" x14ac:dyDescent="0.25">
      <c r="A120">
        <v>119</v>
      </c>
      <c r="F120">
        <v>153.829868</v>
      </c>
      <c r="G120">
        <v>4.1363329999999996</v>
      </c>
      <c r="H120">
        <v>155.414028</v>
      </c>
      <c r="I120">
        <v>6.5741420000000002</v>
      </c>
    </row>
    <row r="121" spans="1:9" x14ac:dyDescent="0.25">
      <c r="A121">
        <v>120</v>
      </c>
      <c r="F121">
        <v>153.829868</v>
      </c>
      <c r="G121">
        <v>4.1363329999999996</v>
      </c>
      <c r="H121">
        <v>155.414028</v>
      </c>
      <c r="I121">
        <v>6.5741420000000002</v>
      </c>
    </row>
    <row r="122" spans="1:9" x14ac:dyDescent="0.25">
      <c r="A122">
        <v>121</v>
      </c>
      <c r="D122">
        <v>129.93050500000001</v>
      </c>
      <c r="E122">
        <v>5.7544950000000004</v>
      </c>
      <c r="F122">
        <v>153.829868</v>
      </c>
      <c r="G122">
        <v>4.1363329999999996</v>
      </c>
      <c r="H122">
        <v>155.414028</v>
      </c>
      <c r="I122">
        <v>6.5741420000000002</v>
      </c>
    </row>
    <row r="123" spans="1:9" x14ac:dyDescent="0.25">
      <c r="A123">
        <v>122</v>
      </c>
      <c r="D123">
        <v>129.92287900000002</v>
      </c>
      <c r="E123">
        <v>5.7001010000000001</v>
      </c>
      <c r="F123">
        <v>153.829868</v>
      </c>
      <c r="G123">
        <v>4.1363329999999996</v>
      </c>
    </row>
    <row r="124" spans="1:9" x14ac:dyDescent="0.25">
      <c r="A124">
        <v>123</v>
      </c>
      <c r="D124">
        <v>129.91267500000001</v>
      </c>
      <c r="E124">
        <v>5.7134340000000003</v>
      </c>
      <c r="F124">
        <v>153.84527300000002</v>
      </c>
      <c r="G124">
        <v>4.1653060000000002</v>
      </c>
    </row>
    <row r="125" spans="1:9" x14ac:dyDescent="0.25">
      <c r="A125">
        <v>124</v>
      </c>
      <c r="D125">
        <v>129.89414300000001</v>
      </c>
      <c r="E125">
        <v>5.7763640000000001</v>
      </c>
    </row>
    <row r="126" spans="1:9" x14ac:dyDescent="0.25">
      <c r="A126">
        <v>125</v>
      </c>
      <c r="D126">
        <v>129.88126099999999</v>
      </c>
      <c r="E126">
        <v>5.7601509999999996</v>
      </c>
    </row>
    <row r="127" spans="1:9" x14ac:dyDescent="0.25">
      <c r="A127">
        <v>126</v>
      </c>
      <c r="D127">
        <v>129.91333500000002</v>
      </c>
      <c r="E127">
        <v>5.7248479999999997</v>
      </c>
    </row>
    <row r="128" spans="1:9" x14ac:dyDescent="0.25">
      <c r="A128">
        <v>127</v>
      </c>
      <c r="B128">
        <v>123.35853300000001</v>
      </c>
      <c r="C128">
        <v>4.955152</v>
      </c>
      <c r="D128">
        <v>129.87343300000001</v>
      </c>
      <c r="E128">
        <v>5.6956059999999997</v>
      </c>
    </row>
    <row r="129" spans="1:9" x14ac:dyDescent="0.25">
      <c r="A129">
        <v>128</v>
      </c>
      <c r="B129">
        <v>123.37368900000001</v>
      </c>
      <c r="C129">
        <v>4.9418179999999996</v>
      </c>
      <c r="D129">
        <v>129.91414</v>
      </c>
      <c r="E129">
        <v>5.7011620000000001</v>
      </c>
    </row>
    <row r="130" spans="1:9" x14ac:dyDescent="0.25">
      <c r="A130">
        <v>129</v>
      </c>
      <c r="B130">
        <v>123.35802900000002</v>
      </c>
      <c r="C130">
        <v>4.9606570000000003</v>
      </c>
      <c r="D130">
        <v>129.93050500000001</v>
      </c>
      <c r="E130">
        <v>5.7544950000000004</v>
      </c>
    </row>
    <row r="131" spans="1:9" x14ac:dyDescent="0.25">
      <c r="A131">
        <v>130</v>
      </c>
      <c r="B131">
        <v>123.352979</v>
      </c>
      <c r="C131">
        <v>4.9666160000000001</v>
      </c>
      <c r="D131">
        <v>129.93050500000001</v>
      </c>
      <c r="E131">
        <v>5.7544950000000004</v>
      </c>
    </row>
    <row r="132" spans="1:9" x14ac:dyDescent="0.25">
      <c r="A132">
        <v>131</v>
      </c>
      <c r="B132">
        <v>123.326314</v>
      </c>
      <c r="C132">
        <v>5.0149489999999997</v>
      </c>
    </row>
    <row r="133" spans="1:9" x14ac:dyDescent="0.25">
      <c r="A133">
        <v>132</v>
      </c>
      <c r="B133">
        <v>123.34984700000001</v>
      </c>
      <c r="C133">
        <v>4.9968690000000002</v>
      </c>
    </row>
    <row r="134" spans="1:9" x14ac:dyDescent="0.25">
      <c r="A134">
        <v>133</v>
      </c>
      <c r="B134">
        <v>123.371869</v>
      </c>
      <c r="C134">
        <v>4.9575760000000004</v>
      </c>
    </row>
    <row r="135" spans="1:9" x14ac:dyDescent="0.25">
      <c r="A135">
        <v>134</v>
      </c>
      <c r="B135">
        <v>123.370858</v>
      </c>
      <c r="C135">
        <v>4.9552019999999999</v>
      </c>
    </row>
    <row r="136" spans="1:9" x14ac:dyDescent="0.25">
      <c r="A136">
        <v>135</v>
      </c>
      <c r="B136">
        <v>123.36681800000001</v>
      </c>
      <c r="C136">
        <v>4.9942929999999999</v>
      </c>
    </row>
    <row r="137" spans="1:9" x14ac:dyDescent="0.25">
      <c r="A137">
        <v>136</v>
      </c>
      <c r="B137">
        <v>123.35853300000001</v>
      </c>
      <c r="C137">
        <v>4.955152</v>
      </c>
      <c r="H137">
        <v>124.435658</v>
      </c>
      <c r="I137">
        <v>7.0959599999999998</v>
      </c>
    </row>
    <row r="138" spans="1:9" x14ac:dyDescent="0.25">
      <c r="A138">
        <v>137</v>
      </c>
      <c r="F138">
        <v>122.30792700000001</v>
      </c>
      <c r="G138">
        <v>4.9594950000000004</v>
      </c>
      <c r="H138">
        <v>124.44186500000001</v>
      </c>
      <c r="I138">
        <v>7.1616160000000004</v>
      </c>
    </row>
    <row r="139" spans="1:9" x14ac:dyDescent="0.25">
      <c r="A139">
        <v>138</v>
      </c>
      <c r="F139">
        <v>122.32161400000001</v>
      </c>
      <c r="G139">
        <v>4.9334850000000001</v>
      </c>
      <c r="H139">
        <v>124.43292700000001</v>
      </c>
      <c r="I139">
        <v>7.1459089999999996</v>
      </c>
    </row>
    <row r="140" spans="1:9" x14ac:dyDescent="0.25">
      <c r="A140">
        <v>139</v>
      </c>
      <c r="F140">
        <v>122.384141</v>
      </c>
      <c r="G140">
        <v>5.0193940000000001</v>
      </c>
      <c r="H140">
        <v>124.38449200000001</v>
      </c>
      <c r="I140">
        <v>7.2140909999999998</v>
      </c>
    </row>
    <row r="141" spans="1:9" x14ac:dyDescent="0.25">
      <c r="A141">
        <v>140</v>
      </c>
      <c r="F141">
        <v>122.346768</v>
      </c>
      <c r="G141">
        <v>5.031212</v>
      </c>
      <c r="H141">
        <v>124.35398600000001</v>
      </c>
      <c r="I141">
        <v>7.2133339999999997</v>
      </c>
    </row>
    <row r="142" spans="1:9" x14ac:dyDescent="0.25">
      <c r="A142">
        <v>141</v>
      </c>
      <c r="F142">
        <v>122.36015400000001</v>
      </c>
      <c r="G142">
        <v>5.0712120000000001</v>
      </c>
      <c r="H142">
        <v>124.301061</v>
      </c>
      <c r="I142">
        <v>7.1763630000000003</v>
      </c>
    </row>
    <row r="143" spans="1:9" x14ac:dyDescent="0.25">
      <c r="A143">
        <v>142</v>
      </c>
      <c r="F143">
        <v>122.36308</v>
      </c>
      <c r="G143">
        <v>5.03</v>
      </c>
      <c r="H143">
        <v>124.33207000000002</v>
      </c>
      <c r="I143">
        <v>7.1447979999999998</v>
      </c>
    </row>
    <row r="144" spans="1:9" x14ac:dyDescent="0.25">
      <c r="A144">
        <v>143</v>
      </c>
      <c r="F144">
        <v>122.268991</v>
      </c>
      <c r="G144">
        <v>5.018637</v>
      </c>
      <c r="H144">
        <v>124.32792800000001</v>
      </c>
      <c r="I144">
        <v>7.1485859999999999</v>
      </c>
    </row>
    <row r="145" spans="1:9" x14ac:dyDescent="0.25">
      <c r="A145">
        <v>144</v>
      </c>
      <c r="D145">
        <v>104.919042</v>
      </c>
      <c r="E145">
        <v>7.772424</v>
      </c>
      <c r="F145">
        <v>122.22332900000001</v>
      </c>
      <c r="G145">
        <v>5.0204040000000001</v>
      </c>
      <c r="H145">
        <v>124.435658</v>
      </c>
      <c r="I145">
        <v>7.0959599999999998</v>
      </c>
    </row>
    <row r="146" spans="1:9" x14ac:dyDescent="0.25">
      <c r="A146">
        <v>145</v>
      </c>
      <c r="D146">
        <v>104.91141200000001</v>
      </c>
      <c r="E146">
        <v>7.767525</v>
      </c>
      <c r="F146">
        <v>122.30792700000001</v>
      </c>
      <c r="G146">
        <v>4.9594950000000004</v>
      </c>
    </row>
    <row r="147" spans="1:9" x14ac:dyDescent="0.25">
      <c r="A147">
        <v>146</v>
      </c>
      <c r="D147">
        <v>104.923486</v>
      </c>
      <c r="E147">
        <v>7.7479290000000001</v>
      </c>
      <c r="F147">
        <v>122.30792700000001</v>
      </c>
      <c r="G147">
        <v>4.9594950000000004</v>
      </c>
    </row>
    <row r="148" spans="1:9" x14ac:dyDescent="0.25">
      <c r="A148">
        <v>147</v>
      </c>
      <c r="D148">
        <v>104.930352</v>
      </c>
      <c r="E148">
        <v>7.7468180000000002</v>
      </c>
    </row>
    <row r="149" spans="1:9" x14ac:dyDescent="0.25">
      <c r="A149">
        <v>148</v>
      </c>
      <c r="D149">
        <v>104.925859</v>
      </c>
      <c r="E149">
        <v>7.7397980000000004</v>
      </c>
    </row>
    <row r="150" spans="1:9" x14ac:dyDescent="0.25">
      <c r="A150">
        <v>149</v>
      </c>
      <c r="D150">
        <v>104.924645</v>
      </c>
      <c r="E150">
        <v>7.7423729999999997</v>
      </c>
    </row>
    <row r="151" spans="1:9" x14ac:dyDescent="0.25">
      <c r="A151">
        <v>150</v>
      </c>
      <c r="D151">
        <v>104.91247300000001</v>
      </c>
      <c r="E151">
        <v>7.7376760000000004</v>
      </c>
    </row>
    <row r="152" spans="1:9" x14ac:dyDescent="0.25">
      <c r="A152">
        <v>151</v>
      </c>
      <c r="D152">
        <v>104.91171700000001</v>
      </c>
      <c r="E152">
        <v>7.7527780000000002</v>
      </c>
    </row>
    <row r="153" spans="1:9" x14ac:dyDescent="0.25">
      <c r="A153">
        <v>152</v>
      </c>
      <c r="B153">
        <v>96.444089000000005</v>
      </c>
      <c r="C153">
        <v>7.1803030000000003</v>
      </c>
      <c r="D153">
        <v>104.81848200000002</v>
      </c>
      <c r="E153">
        <v>7.7233330000000002</v>
      </c>
    </row>
    <row r="154" spans="1:9" x14ac:dyDescent="0.25">
      <c r="A154">
        <v>153</v>
      </c>
      <c r="B154">
        <v>96.373131999999998</v>
      </c>
      <c r="C154">
        <v>7.1846969999999999</v>
      </c>
      <c r="D154">
        <v>104.919042</v>
      </c>
      <c r="E154">
        <v>7.772424</v>
      </c>
    </row>
    <row r="155" spans="1:9" x14ac:dyDescent="0.25">
      <c r="A155">
        <v>154</v>
      </c>
      <c r="B155">
        <v>96.360959000000008</v>
      </c>
      <c r="C155">
        <v>7.1966159999999997</v>
      </c>
    </row>
    <row r="156" spans="1:9" x14ac:dyDescent="0.25">
      <c r="A156">
        <v>155</v>
      </c>
      <c r="B156">
        <v>96.380656000000002</v>
      </c>
      <c r="C156">
        <v>7.18</v>
      </c>
    </row>
    <row r="157" spans="1:9" x14ac:dyDescent="0.25">
      <c r="A157">
        <v>156</v>
      </c>
      <c r="B157">
        <v>96.394040000000004</v>
      </c>
      <c r="C157">
        <v>7.1857579999999999</v>
      </c>
    </row>
    <row r="158" spans="1:9" x14ac:dyDescent="0.25">
      <c r="A158">
        <v>157</v>
      </c>
      <c r="B158">
        <v>96.379495000000006</v>
      </c>
      <c r="C158">
        <v>7.1921720000000002</v>
      </c>
    </row>
    <row r="159" spans="1:9" x14ac:dyDescent="0.25">
      <c r="A159">
        <v>158</v>
      </c>
      <c r="B159">
        <v>96.427119000000005</v>
      </c>
      <c r="C159">
        <v>7.1544949999999998</v>
      </c>
    </row>
    <row r="160" spans="1:9" x14ac:dyDescent="0.25">
      <c r="A160">
        <v>159</v>
      </c>
      <c r="B160">
        <v>96.444089000000005</v>
      </c>
      <c r="C160">
        <v>7.1803030000000003</v>
      </c>
      <c r="H160">
        <v>98.451615000000004</v>
      </c>
      <c r="I160">
        <v>8.9635350000000003</v>
      </c>
    </row>
    <row r="161" spans="1:9" x14ac:dyDescent="0.25">
      <c r="A161">
        <v>160</v>
      </c>
      <c r="H161">
        <v>98.413737000000012</v>
      </c>
      <c r="I161">
        <v>9.0163130000000002</v>
      </c>
    </row>
    <row r="162" spans="1:9" x14ac:dyDescent="0.25">
      <c r="A162">
        <v>161</v>
      </c>
      <c r="H162">
        <v>98.416617000000002</v>
      </c>
      <c r="I162">
        <v>9.0000509999999991</v>
      </c>
    </row>
    <row r="163" spans="1:9" x14ac:dyDescent="0.25">
      <c r="A163">
        <v>162</v>
      </c>
      <c r="F163">
        <v>94.909493000000012</v>
      </c>
      <c r="G163">
        <v>6.6662629999999998</v>
      </c>
      <c r="H163">
        <v>98.373334</v>
      </c>
      <c r="I163">
        <v>8.9923730000000006</v>
      </c>
    </row>
    <row r="164" spans="1:9" x14ac:dyDescent="0.25">
      <c r="A164">
        <v>163</v>
      </c>
      <c r="F164">
        <v>94.979949000000005</v>
      </c>
      <c r="G164">
        <v>6.6763130000000004</v>
      </c>
      <c r="H164">
        <v>98.380202000000011</v>
      </c>
      <c r="I164">
        <v>8.9898480000000003</v>
      </c>
    </row>
    <row r="165" spans="1:9" x14ac:dyDescent="0.25">
      <c r="A165">
        <v>164</v>
      </c>
      <c r="F165">
        <v>94.957070000000016</v>
      </c>
      <c r="G165">
        <v>6.6705550000000002</v>
      </c>
      <c r="H165">
        <v>98.349294000000015</v>
      </c>
      <c r="I165">
        <v>8.9844449999999991</v>
      </c>
    </row>
    <row r="166" spans="1:9" x14ac:dyDescent="0.25">
      <c r="A166">
        <v>165</v>
      </c>
      <c r="F166">
        <v>94.890657000000004</v>
      </c>
      <c r="G166">
        <v>6.6428789999999998</v>
      </c>
      <c r="H166">
        <v>98.37479900000001</v>
      </c>
      <c r="I166">
        <v>8.9634339999999995</v>
      </c>
    </row>
    <row r="167" spans="1:9" x14ac:dyDescent="0.25">
      <c r="A167">
        <v>166</v>
      </c>
      <c r="F167">
        <v>94.884545000000003</v>
      </c>
      <c r="G167">
        <v>6.6330809999999998</v>
      </c>
      <c r="H167">
        <v>98.325860000000006</v>
      </c>
      <c r="I167">
        <v>8.9800500000000003</v>
      </c>
    </row>
    <row r="168" spans="1:9" x14ac:dyDescent="0.25">
      <c r="A168">
        <v>167</v>
      </c>
      <c r="F168">
        <v>94.810302000000007</v>
      </c>
      <c r="G168">
        <v>6.6616669999999996</v>
      </c>
      <c r="H168">
        <v>98.451615000000004</v>
      </c>
      <c r="I168">
        <v>8.9635350000000003</v>
      </c>
    </row>
    <row r="169" spans="1:9" x14ac:dyDescent="0.25">
      <c r="A169">
        <v>168</v>
      </c>
      <c r="F169">
        <v>94.843736000000007</v>
      </c>
      <c r="G169">
        <v>6.6558590000000004</v>
      </c>
    </row>
    <row r="170" spans="1:9" x14ac:dyDescent="0.25">
      <c r="A170">
        <v>169</v>
      </c>
      <c r="F170">
        <v>94.909493000000012</v>
      </c>
      <c r="G170">
        <v>6.6662629999999998</v>
      </c>
    </row>
    <row r="171" spans="1:9" x14ac:dyDescent="0.25">
      <c r="A171">
        <v>170</v>
      </c>
      <c r="D171">
        <v>79.173585000000003</v>
      </c>
      <c r="E171">
        <v>8.7868680000000001</v>
      </c>
    </row>
    <row r="172" spans="1:9" x14ac:dyDescent="0.25">
      <c r="A172">
        <v>171</v>
      </c>
      <c r="D172">
        <v>79.230151000000006</v>
      </c>
      <c r="E172">
        <v>8.8016660000000009</v>
      </c>
    </row>
    <row r="173" spans="1:9" x14ac:dyDescent="0.25">
      <c r="A173">
        <v>172</v>
      </c>
      <c r="D173">
        <v>79.183687000000006</v>
      </c>
      <c r="E173">
        <v>8.8091410000000003</v>
      </c>
    </row>
    <row r="174" spans="1:9" x14ac:dyDescent="0.25">
      <c r="A174">
        <v>173</v>
      </c>
      <c r="D174">
        <v>79.195101000000008</v>
      </c>
      <c r="E174">
        <v>8.8180809999999994</v>
      </c>
    </row>
    <row r="175" spans="1:9" x14ac:dyDescent="0.25">
      <c r="A175">
        <v>174</v>
      </c>
      <c r="D175">
        <v>79.223030000000008</v>
      </c>
      <c r="E175">
        <v>8.7865660000000005</v>
      </c>
    </row>
    <row r="176" spans="1:9" x14ac:dyDescent="0.25">
      <c r="A176">
        <v>175</v>
      </c>
      <c r="D176">
        <v>79.189242000000007</v>
      </c>
      <c r="E176">
        <v>8.7957070000000002</v>
      </c>
    </row>
    <row r="177" spans="1:9" x14ac:dyDescent="0.25">
      <c r="A177">
        <v>176</v>
      </c>
      <c r="B177">
        <v>73.821060000000003</v>
      </c>
      <c r="C177">
        <v>7.3610600000000002</v>
      </c>
      <c r="D177">
        <v>79.166514000000006</v>
      </c>
      <c r="E177">
        <v>8.7514649999999996</v>
      </c>
    </row>
    <row r="178" spans="1:9" x14ac:dyDescent="0.25">
      <c r="A178">
        <v>177</v>
      </c>
      <c r="B178">
        <v>73.812474000000009</v>
      </c>
      <c r="C178">
        <v>7.3227779999999996</v>
      </c>
      <c r="D178">
        <v>79.148030000000006</v>
      </c>
      <c r="E178">
        <v>8.7091919999999998</v>
      </c>
    </row>
    <row r="179" spans="1:9" x14ac:dyDescent="0.25">
      <c r="A179">
        <v>178</v>
      </c>
      <c r="B179">
        <v>73.76984800000001</v>
      </c>
      <c r="C179">
        <v>7.282222</v>
      </c>
    </row>
    <row r="180" spans="1:9" x14ac:dyDescent="0.25">
      <c r="A180">
        <v>179</v>
      </c>
      <c r="B180">
        <v>73.761010000000013</v>
      </c>
      <c r="C180">
        <v>7.3039389999999997</v>
      </c>
    </row>
    <row r="181" spans="1:9" x14ac:dyDescent="0.25">
      <c r="A181">
        <v>180</v>
      </c>
      <c r="B181">
        <v>73.783737000000002</v>
      </c>
      <c r="C181">
        <v>7.283131</v>
      </c>
    </row>
    <row r="182" spans="1:9" x14ac:dyDescent="0.25">
      <c r="A182">
        <v>181</v>
      </c>
      <c r="B182">
        <v>73.812474000000009</v>
      </c>
      <c r="C182">
        <v>7.2645960000000001</v>
      </c>
    </row>
    <row r="183" spans="1:9" x14ac:dyDescent="0.25">
      <c r="A183">
        <v>182</v>
      </c>
      <c r="B183">
        <v>73.856010000000012</v>
      </c>
      <c r="C183">
        <v>7.3432829999999996</v>
      </c>
    </row>
    <row r="184" spans="1:9" x14ac:dyDescent="0.25">
      <c r="A184">
        <v>183</v>
      </c>
      <c r="B184">
        <v>73.821060000000003</v>
      </c>
      <c r="C184">
        <v>7.3610600000000002</v>
      </c>
      <c r="H184">
        <v>74.575959000000012</v>
      </c>
      <c r="I184">
        <v>8.2234339999999992</v>
      </c>
    </row>
    <row r="185" spans="1:9" x14ac:dyDescent="0.25">
      <c r="A185">
        <v>184</v>
      </c>
      <c r="H185">
        <v>74.485252000000003</v>
      </c>
      <c r="I185">
        <v>8.2232830000000003</v>
      </c>
    </row>
    <row r="186" spans="1:9" x14ac:dyDescent="0.25">
      <c r="A186">
        <v>185</v>
      </c>
      <c r="F186">
        <v>72.67858600000001</v>
      </c>
      <c r="G186">
        <v>5.8721209999999999</v>
      </c>
      <c r="H186">
        <v>73.864333000000002</v>
      </c>
      <c r="I186">
        <v>7.546049</v>
      </c>
    </row>
    <row r="187" spans="1:9" x14ac:dyDescent="0.25">
      <c r="A187">
        <v>186</v>
      </c>
      <c r="F187">
        <v>72.657171000000005</v>
      </c>
      <c r="G187">
        <v>5.8470199999999997</v>
      </c>
      <c r="H187">
        <v>74.575959000000012</v>
      </c>
      <c r="I187">
        <v>8.2234339999999992</v>
      </c>
    </row>
    <row r="188" spans="1:9" x14ac:dyDescent="0.25">
      <c r="A188">
        <v>187</v>
      </c>
      <c r="F188">
        <v>72.673384000000013</v>
      </c>
      <c r="G188">
        <v>5.8698480000000002</v>
      </c>
      <c r="H188">
        <v>74.575959000000012</v>
      </c>
      <c r="I188">
        <v>8.2234339999999992</v>
      </c>
    </row>
    <row r="189" spans="1:9" x14ac:dyDescent="0.25">
      <c r="A189">
        <v>188</v>
      </c>
      <c r="F189">
        <v>72.636515000000003</v>
      </c>
      <c r="G189">
        <v>5.8518689999999998</v>
      </c>
      <c r="H189">
        <v>74.507171</v>
      </c>
      <c r="I189">
        <v>8.3800000000000008</v>
      </c>
    </row>
    <row r="190" spans="1:9" x14ac:dyDescent="0.25">
      <c r="A190">
        <v>189</v>
      </c>
      <c r="F190">
        <v>72.631767000000011</v>
      </c>
      <c r="G190">
        <v>5.8738380000000001</v>
      </c>
      <c r="H190">
        <v>74.528535000000005</v>
      </c>
      <c r="I190">
        <v>8.3441419999999997</v>
      </c>
    </row>
    <row r="191" spans="1:9" x14ac:dyDescent="0.25">
      <c r="A191">
        <v>190</v>
      </c>
      <c r="F191">
        <v>72.615353000000013</v>
      </c>
      <c r="G191">
        <v>5.8896470000000001</v>
      </c>
      <c r="H191">
        <v>74.575959000000012</v>
      </c>
      <c r="I191">
        <v>8.2234339999999992</v>
      </c>
    </row>
    <row r="192" spans="1:9" x14ac:dyDescent="0.25">
      <c r="A192">
        <v>191</v>
      </c>
      <c r="F192">
        <v>72.604242000000013</v>
      </c>
      <c r="G192">
        <v>5.8776260000000002</v>
      </c>
      <c r="H192">
        <v>74.575959000000012</v>
      </c>
      <c r="I192">
        <v>8.2234339999999992</v>
      </c>
    </row>
    <row r="193" spans="1:9" x14ac:dyDescent="0.25">
      <c r="A193">
        <v>192</v>
      </c>
      <c r="F193">
        <v>72.571566000000004</v>
      </c>
      <c r="G193">
        <v>5.8814650000000004</v>
      </c>
    </row>
    <row r="194" spans="1:9" x14ac:dyDescent="0.25">
      <c r="A194">
        <v>193</v>
      </c>
      <c r="D194">
        <v>54.605434000000002</v>
      </c>
      <c r="E194">
        <v>6.7700500000000003</v>
      </c>
      <c r="F194">
        <v>72.67858600000001</v>
      </c>
      <c r="G194">
        <v>5.8721209999999999</v>
      </c>
    </row>
    <row r="195" spans="1:9" x14ac:dyDescent="0.25">
      <c r="A195">
        <v>194</v>
      </c>
      <c r="D195">
        <v>54.606788000000002</v>
      </c>
      <c r="E195">
        <v>6.7432800000000004</v>
      </c>
      <c r="F195">
        <v>72.67858600000001</v>
      </c>
      <c r="G195">
        <v>5.8721209999999999</v>
      </c>
    </row>
    <row r="196" spans="1:9" x14ac:dyDescent="0.25">
      <c r="A196">
        <v>195</v>
      </c>
      <c r="D196">
        <v>54.619235000000003</v>
      </c>
      <c r="E196">
        <v>6.8012969999999999</v>
      </c>
    </row>
    <row r="197" spans="1:9" x14ac:dyDescent="0.25">
      <c r="A197">
        <v>196</v>
      </c>
      <c r="D197">
        <v>54.578613000000004</v>
      </c>
      <c r="E197">
        <v>6.7903079999999996</v>
      </c>
    </row>
    <row r="198" spans="1:9" x14ac:dyDescent="0.25">
      <c r="A198">
        <v>197</v>
      </c>
      <c r="D198">
        <v>54.582519000000005</v>
      </c>
      <c r="E198">
        <v>6.7770799999999998</v>
      </c>
    </row>
    <row r="199" spans="1:9" x14ac:dyDescent="0.25">
      <c r="A199">
        <v>198</v>
      </c>
      <c r="D199">
        <v>54.574237000000004</v>
      </c>
      <c r="E199">
        <v>6.7697890000000003</v>
      </c>
    </row>
    <row r="200" spans="1:9" x14ac:dyDescent="0.25">
      <c r="A200">
        <v>199</v>
      </c>
      <c r="D200">
        <v>54.563300000000005</v>
      </c>
      <c r="E200">
        <v>6.7593199999999998</v>
      </c>
    </row>
    <row r="201" spans="1:9" x14ac:dyDescent="0.25">
      <c r="A201">
        <v>200</v>
      </c>
      <c r="B201">
        <v>46.057093999999999</v>
      </c>
      <c r="C201">
        <v>5.4809520000000003</v>
      </c>
      <c r="D201">
        <v>54.605434000000002</v>
      </c>
      <c r="E201">
        <v>6.7700500000000003</v>
      </c>
    </row>
    <row r="202" spans="1:9" x14ac:dyDescent="0.25">
      <c r="A202">
        <v>201</v>
      </c>
      <c r="B202">
        <v>46.063033000000004</v>
      </c>
      <c r="C202">
        <v>5.5006909999999998</v>
      </c>
    </row>
    <row r="203" spans="1:9" x14ac:dyDescent="0.25">
      <c r="A203">
        <v>202</v>
      </c>
      <c r="B203">
        <v>46.065635</v>
      </c>
      <c r="C203">
        <v>5.4825670000000004</v>
      </c>
    </row>
    <row r="204" spans="1:9" x14ac:dyDescent="0.25">
      <c r="A204">
        <v>203</v>
      </c>
      <c r="B204">
        <v>46.066261000000004</v>
      </c>
      <c r="C204">
        <v>5.4851190000000001</v>
      </c>
    </row>
    <row r="205" spans="1:9" x14ac:dyDescent="0.25">
      <c r="A205">
        <v>204</v>
      </c>
      <c r="B205">
        <v>46.051261000000004</v>
      </c>
      <c r="C205">
        <v>5.4735050000000003</v>
      </c>
    </row>
    <row r="206" spans="1:9" x14ac:dyDescent="0.25">
      <c r="A206">
        <v>205</v>
      </c>
      <c r="B206">
        <v>46.120113000000003</v>
      </c>
      <c r="C206">
        <v>5.4928270000000001</v>
      </c>
    </row>
    <row r="207" spans="1:9" x14ac:dyDescent="0.25">
      <c r="A207">
        <v>206</v>
      </c>
      <c r="B207">
        <v>46.102874</v>
      </c>
      <c r="C207">
        <v>5.4939730000000004</v>
      </c>
      <c r="H207">
        <v>47.948554000000001</v>
      </c>
      <c r="I207">
        <v>8.0994569999999992</v>
      </c>
    </row>
    <row r="208" spans="1:9" x14ac:dyDescent="0.25">
      <c r="A208">
        <v>207</v>
      </c>
      <c r="B208">
        <v>46.057093999999999</v>
      </c>
      <c r="C208">
        <v>5.4809520000000003</v>
      </c>
      <c r="H208">
        <v>47.948554000000001</v>
      </c>
      <c r="I208">
        <v>8.0994569999999992</v>
      </c>
    </row>
    <row r="209" spans="1:9" x14ac:dyDescent="0.25">
      <c r="A209">
        <v>208</v>
      </c>
      <c r="B209">
        <v>46.057093999999999</v>
      </c>
      <c r="C209">
        <v>5.4809520000000003</v>
      </c>
      <c r="H209">
        <v>47.948291000000005</v>
      </c>
      <c r="I209">
        <v>8.1369019999999992</v>
      </c>
    </row>
    <row r="210" spans="1:9" x14ac:dyDescent="0.25">
      <c r="A210">
        <v>209</v>
      </c>
      <c r="F210">
        <v>45.234743999999999</v>
      </c>
      <c r="G210">
        <v>5.3059620000000001</v>
      </c>
      <c r="H210">
        <v>47.935638000000004</v>
      </c>
      <c r="I210">
        <v>8.0720620000000007</v>
      </c>
    </row>
    <row r="211" spans="1:9" x14ac:dyDescent="0.25">
      <c r="A211">
        <v>210</v>
      </c>
      <c r="F211">
        <v>45.196411000000005</v>
      </c>
      <c r="G211">
        <v>5.3320540000000003</v>
      </c>
      <c r="H211">
        <v>47.934284000000005</v>
      </c>
      <c r="I211">
        <v>8.1118520000000007</v>
      </c>
    </row>
    <row r="212" spans="1:9" x14ac:dyDescent="0.25">
      <c r="A212">
        <v>211</v>
      </c>
      <c r="F212">
        <v>45.209277</v>
      </c>
      <c r="G212">
        <v>5.3068999999999997</v>
      </c>
      <c r="H212">
        <v>47.920432000000005</v>
      </c>
      <c r="I212">
        <v>8.1465890000000005</v>
      </c>
    </row>
    <row r="213" spans="1:9" x14ac:dyDescent="0.25">
      <c r="A213">
        <v>212</v>
      </c>
      <c r="F213">
        <v>45.208442000000005</v>
      </c>
      <c r="G213">
        <v>5.2863280000000001</v>
      </c>
      <c r="H213">
        <v>47.911994</v>
      </c>
      <c r="I213">
        <v>8.1760149999999996</v>
      </c>
    </row>
    <row r="214" spans="1:9" x14ac:dyDescent="0.25">
      <c r="A214">
        <v>213</v>
      </c>
      <c r="F214">
        <v>45.196411000000005</v>
      </c>
      <c r="G214">
        <v>5.3002849999999997</v>
      </c>
      <c r="H214">
        <v>47.923190000000005</v>
      </c>
      <c r="I214">
        <v>8.1316939999999995</v>
      </c>
    </row>
    <row r="215" spans="1:9" x14ac:dyDescent="0.25">
      <c r="A215">
        <v>214</v>
      </c>
      <c r="F215">
        <v>45.178291000000002</v>
      </c>
      <c r="G215">
        <v>5.2970560000000004</v>
      </c>
      <c r="H215">
        <v>47.911163000000002</v>
      </c>
      <c r="I215">
        <v>8.1145080000000007</v>
      </c>
    </row>
    <row r="216" spans="1:9" x14ac:dyDescent="0.25">
      <c r="A216">
        <v>215</v>
      </c>
      <c r="D216">
        <v>27.946826000000001</v>
      </c>
      <c r="E216">
        <v>7.5845890000000002</v>
      </c>
      <c r="F216">
        <v>45.192298000000001</v>
      </c>
      <c r="G216">
        <v>5.3108579999999996</v>
      </c>
      <c r="H216">
        <v>47.948554000000001</v>
      </c>
      <c r="I216">
        <v>8.0994569999999992</v>
      </c>
    </row>
    <row r="217" spans="1:9" x14ac:dyDescent="0.25">
      <c r="A217">
        <v>216</v>
      </c>
      <c r="D217">
        <v>27.948337000000002</v>
      </c>
      <c r="E217">
        <v>7.5730269999999997</v>
      </c>
      <c r="F217">
        <v>45.181049000000002</v>
      </c>
      <c r="G217">
        <v>5.2920569999999998</v>
      </c>
    </row>
    <row r="218" spans="1:9" x14ac:dyDescent="0.25">
      <c r="A218">
        <v>217</v>
      </c>
      <c r="D218">
        <v>27.923650000000002</v>
      </c>
      <c r="E218">
        <v>7.5899530000000004</v>
      </c>
      <c r="F218">
        <v>45.127403000000001</v>
      </c>
      <c r="G218">
        <v>5.272214</v>
      </c>
    </row>
    <row r="219" spans="1:9" x14ac:dyDescent="0.25">
      <c r="A219">
        <v>218</v>
      </c>
      <c r="D219">
        <v>27.929588000000003</v>
      </c>
      <c r="E219">
        <v>7.5876609999999998</v>
      </c>
      <c r="F219">
        <v>45.234743999999999</v>
      </c>
      <c r="G219">
        <v>5.3059620000000001</v>
      </c>
    </row>
    <row r="220" spans="1:9" x14ac:dyDescent="0.25">
      <c r="A220">
        <v>219</v>
      </c>
      <c r="D220">
        <v>27.933702000000004</v>
      </c>
      <c r="E220">
        <v>7.5876089999999996</v>
      </c>
    </row>
    <row r="221" spans="1:9" x14ac:dyDescent="0.25">
      <c r="A221">
        <v>220</v>
      </c>
      <c r="D221">
        <v>27.946357000000006</v>
      </c>
      <c r="E221">
        <v>7.5796919999999997</v>
      </c>
    </row>
    <row r="222" spans="1:9" x14ac:dyDescent="0.25">
      <c r="A222">
        <v>221</v>
      </c>
      <c r="D222">
        <v>27.915578000000004</v>
      </c>
      <c r="E222">
        <v>7.5637559999999997</v>
      </c>
    </row>
    <row r="223" spans="1:9" x14ac:dyDescent="0.25">
      <c r="A223">
        <v>222</v>
      </c>
      <c r="D223">
        <v>27.919380000000004</v>
      </c>
      <c r="E223">
        <v>7.5824530000000001</v>
      </c>
    </row>
    <row r="224" spans="1:9" x14ac:dyDescent="0.25">
      <c r="A224">
        <v>223</v>
      </c>
      <c r="D224">
        <v>27.935993000000003</v>
      </c>
      <c r="E224">
        <v>7.5610999999999997</v>
      </c>
    </row>
    <row r="225" spans="1:9" x14ac:dyDescent="0.25">
      <c r="A225">
        <v>224</v>
      </c>
      <c r="B225">
        <v>20.276356</v>
      </c>
      <c r="C225">
        <v>6.9351440000000002</v>
      </c>
      <c r="D225">
        <v>27.898599000000004</v>
      </c>
      <c r="E225">
        <v>7.5658399999999997</v>
      </c>
    </row>
    <row r="226" spans="1:9" x14ac:dyDescent="0.25">
      <c r="A226">
        <v>225</v>
      </c>
      <c r="B226">
        <v>20.274066000000005</v>
      </c>
      <c r="C226">
        <v>6.9137399999999998</v>
      </c>
      <c r="D226">
        <v>27.946826000000001</v>
      </c>
      <c r="E226">
        <v>7.5845890000000002</v>
      </c>
    </row>
    <row r="227" spans="1:9" x14ac:dyDescent="0.25">
      <c r="A227">
        <v>226</v>
      </c>
      <c r="B227">
        <v>20.268388999999999</v>
      </c>
      <c r="C227">
        <v>6.9312389999999997</v>
      </c>
    </row>
    <row r="228" spans="1:9" x14ac:dyDescent="0.25">
      <c r="A228">
        <v>227</v>
      </c>
      <c r="B228">
        <v>20.242193</v>
      </c>
      <c r="C228">
        <v>6.9159269999999999</v>
      </c>
    </row>
    <row r="229" spans="1:9" x14ac:dyDescent="0.25">
      <c r="A229">
        <v>228</v>
      </c>
      <c r="B229">
        <v>20.284117000000002</v>
      </c>
      <c r="C229">
        <v>6.9128540000000003</v>
      </c>
    </row>
    <row r="230" spans="1:9" x14ac:dyDescent="0.25">
      <c r="A230">
        <v>229</v>
      </c>
      <c r="B230">
        <v>20.294065000000003</v>
      </c>
      <c r="C230">
        <v>6.9364460000000001</v>
      </c>
    </row>
    <row r="231" spans="1:9" x14ac:dyDescent="0.25">
      <c r="A231">
        <v>230</v>
      </c>
      <c r="B231">
        <v>20.317188999999999</v>
      </c>
      <c r="C231">
        <v>6.9599869999999999</v>
      </c>
      <c r="H231">
        <v>24.358322999999999</v>
      </c>
      <c r="I231">
        <v>8.8835809999999995</v>
      </c>
    </row>
    <row r="232" spans="1:9" x14ac:dyDescent="0.25">
      <c r="A232">
        <v>231</v>
      </c>
      <c r="B232">
        <v>20.317917000000001</v>
      </c>
      <c r="C232">
        <v>6.9537370000000003</v>
      </c>
      <c r="H232">
        <v>24.313845999999998</v>
      </c>
      <c r="I232">
        <v>8.8497800000000009</v>
      </c>
    </row>
    <row r="233" spans="1:9" x14ac:dyDescent="0.25">
      <c r="A233">
        <v>232</v>
      </c>
      <c r="B233">
        <v>20.264639000000003</v>
      </c>
      <c r="C233">
        <v>7.0050359999999996</v>
      </c>
      <c r="H233">
        <v>24.334678000000004</v>
      </c>
      <c r="I233">
        <v>8.8228550000000006</v>
      </c>
    </row>
    <row r="234" spans="1:9" x14ac:dyDescent="0.25">
      <c r="A234">
        <v>233</v>
      </c>
      <c r="B234">
        <v>20.276356</v>
      </c>
      <c r="C234">
        <v>6.9351440000000002</v>
      </c>
      <c r="H234">
        <v>24.325460000000007</v>
      </c>
      <c r="I234">
        <v>8.8256669999999993</v>
      </c>
    </row>
    <row r="235" spans="1:9" x14ac:dyDescent="0.25">
      <c r="A235">
        <v>234</v>
      </c>
      <c r="H235">
        <v>24.306815</v>
      </c>
      <c r="I235">
        <v>8.8195730000000001</v>
      </c>
    </row>
    <row r="236" spans="1:9" x14ac:dyDescent="0.25">
      <c r="A236">
        <v>235</v>
      </c>
      <c r="H236">
        <v>24.309732000000004</v>
      </c>
      <c r="I236">
        <v>8.8163970000000003</v>
      </c>
    </row>
    <row r="237" spans="1:9" x14ac:dyDescent="0.25">
      <c r="A237">
        <v>236</v>
      </c>
      <c r="F237">
        <v>19.647172000000005</v>
      </c>
      <c r="G237">
        <v>6.9184270000000003</v>
      </c>
      <c r="H237">
        <v>24.265777</v>
      </c>
      <c r="I237">
        <v>8.8729040000000001</v>
      </c>
    </row>
    <row r="238" spans="1:9" x14ac:dyDescent="0.25">
      <c r="A238">
        <v>237</v>
      </c>
      <c r="F238">
        <v>19.659047000000001</v>
      </c>
      <c r="G238">
        <v>6.8756690000000003</v>
      </c>
      <c r="H238">
        <v>24.268640000000005</v>
      </c>
      <c r="I238">
        <v>8.8823310000000006</v>
      </c>
    </row>
    <row r="239" spans="1:9" x14ac:dyDescent="0.25">
      <c r="A239">
        <v>238</v>
      </c>
      <c r="F239">
        <v>19.587436000000004</v>
      </c>
      <c r="G239">
        <v>6.8390560000000002</v>
      </c>
      <c r="H239">
        <v>24.303691000000001</v>
      </c>
      <c r="I239">
        <v>8.8133750000000006</v>
      </c>
    </row>
    <row r="240" spans="1:9" x14ac:dyDescent="0.25">
      <c r="A240">
        <v>239</v>
      </c>
      <c r="D240">
        <v>8.7219840000000062</v>
      </c>
      <c r="E240">
        <v>8.4512599999999996</v>
      </c>
      <c r="F240">
        <v>19.640351000000003</v>
      </c>
      <c r="G240">
        <v>6.910406</v>
      </c>
      <c r="H240">
        <v>24.358322999999999</v>
      </c>
      <c r="I240">
        <v>8.8835809999999995</v>
      </c>
    </row>
    <row r="241" spans="1:11" x14ac:dyDescent="0.25">
      <c r="A241">
        <v>240</v>
      </c>
      <c r="D241">
        <v>8.7219840000000062</v>
      </c>
      <c r="E241">
        <v>8.4512599999999996</v>
      </c>
      <c r="F241">
        <v>19.640038000000004</v>
      </c>
      <c r="G241">
        <v>6.9059270000000001</v>
      </c>
    </row>
    <row r="242" spans="1:11" x14ac:dyDescent="0.25">
      <c r="A242">
        <v>241</v>
      </c>
      <c r="D242">
        <v>8.7219840000000062</v>
      </c>
      <c r="E242">
        <v>8.4512599999999996</v>
      </c>
      <c r="F242">
        <v>19.647172000000005</v>
      </c>
      <c r="G242">
        <v>6.9184270000000003</v>
      </c>
      <c r="J242">
        <v>38.066593000000005</v>
      </c>
      <c r="K242">
        <v>14.057361999999999</v>
      </c>
    </row>
    <row r="243" spans="1:11" x14ac:dyDescent="0.25">
      <c r="A243">
        <v>242</v>
      </c>
    </row>
    <row r="244" spans="1:11" x14ac:dyDescent="0.25">
      <c r="A244">
        <v>243</v>
      </c>
    </row>
    <row r="245" spans="1:11" x14ac:dyDescent="0.25">
      <c r="A245">
        <v>244</v>
      </c>
    </row>
    <row r="246" spans="1:11" x14ac:dyDescent="0.25">
      <c r="A246">
        <v>245</v>
      </c>
    </row>
    <row r="247" spans="1:11" x14ac:dyDescent="0.25">
      <c r="A247">
        <v>246</v>
      </c>
    </row>
    <row r="248" spans="1:11" x14ac:dyDescent="0.25">
      <c r="A248">
        <v>247</v>
      </c>
    </row>
    <row r="249" spans="1:11" x14ac:dyDescent="0.25">
      <c r="A249">
        <v>248</v>
      </c>
    </row>
    <row r="250" spans="1:11" x14ac:dyDescent="0.25">
      <c r="A250">
        <v>249</v>
      </c>
    </row>
    <row r="251" spans="1:11" x14ac:dyDescent="0.25">
      <c r="A251">
        <v>250</v>
      </c>
    </row>
    <row r="252" spans="1:11" x14ac:dyDescent="0.25">
      <c r="A252">
        <v>251</v>
      </c>
    </row>
    <row r="253" spans="1:11" x14ac:dyDescent="0.25">
      <c r="A253">
        <v>252</v>
      </c>
    </row>
    <row r="254" spans="1:11" x14ac:dyDescent="0.25">
      <c r="A254">
        <v>253</v>
      </c>
    </row>
    <row r="255" spans="1:11" x14ac:dyDescent="0.25">
      <c r="A255">
        <v>254</v>
      </c>
    </row>
    <row r="256" spans="1:1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1" x14ac:dyDescent="0.25">
      <c r="A273">
        <v>272</v>
      </c>
    </row>
    <row r="274" spans="1:11" x14ac:dyDescent="0.25">
      <c r="A274">
        <v>273</v>
      </c>
    </row>
    <row r="275" spans="1:11" x14ac:dyDescent="0.25">
      <c r="A275">
        <v>274</v>
      </c>
      <c r="J275">
        <v>38.240591999999999</v>
      </c>
      <c r="K275">
        <v>14.187927999999999</v>
      </c>
    </row>
    <row r="276" spans="1:11" x14ac:dyDescent="0.25">
      <c r="A276">
        <v>275</v>
      </c>
      <c r="D276">
        <v>28.508931000000004</v>
      </c>
      <c r="E276">
        <v>7.9520689999999998</v>
      </c>
    </row>
    <row r="277" spans="1:11" x14ac:dyDescent="0.25">
      <c r="A277">
        <v>276</v>
      </c>
      <c r="D277">
        <v>28.488256000000007</v>
      </c>
      <c r="E277">
        <v>7.9249349999999996</v>
      </c>
    </row>
    <row r="278" spans="1:11" x14ac:dyDescent="0.25">
      <c r="A278">
        <v>277</v>
      </c>
      <c r="D278">
        <v>28.464454000000003</v>
      </c>
      <c r="E278">
        <v>7.9082689999999998</v>
      </c>
      <c r="F278">
        <v>20.007309000000006</v>
      </c>
      <c r="G278">
        <v>9.9408659999999998</v>
      </c>
    </row>
    <row r="279" spans="1:11" x14ac:dyDescent="0.25">
      <c r="A279">
        <v>278</v>
      </c>
      <c r="D279">
        <v>28.476381000000003</v>
      </c>
      <c r="E279">
        <v>7.9332159999999998</v>
      </c>
      <c r="F279">
        <v>20.021944000000005</v>
      </c>
      <c r="G279">
        <v>9.9365959999999998</v>
      </c>
    </row>
    <row r="280" spans="1:11" x14ac:dyDescent="0.25">
      <c r="A280">
        <v>279</v>
      </c>
      <c r="D280">
        <v>28.513463000000002</v>
      </c>
      <c r="E280">
        <v>7.926965</v>
      </c>
      <c r="F280">
        <v>19.979030000000002</v>
      </c>
      <c r="G280">
        <v>9.8451950000000004</v>
      </c>
    </row>
    <row r="281" spans="1:11" x14ac:dyDescent="0.25">
      <c r="A281">
        <v>280</v>
      </c>
      <c r="D281">
        <v>28.512214</v>
      </c>
      <c r="E281">
        <v>7.9248820000000002</v>
      </c>
      <c r="F281">
        <v>20.002154000000004</v>
      </c>
      <c r="G281">
        <v>9.8536319999999993</v>
      </c>
    </row>
    <row r="282" spans="1:11" x14ac:dyDescent="0.25">
      <c r="A282">
        <v>281</v>
      </c>
      <c r="D282">
        <v>28.508358999999999</v>
      </c>
      <c r="E282">
        <v>7.923737</v>
      </c>
      <c r="F282">
        <v>19.988092000000002</v>
      </c>
      <c r="G282">
        <v>9.8662360000000007</v>
      </c>
    </row>
    <row r="283" spans="1:11" x14ac:dyDescent="0.25">
      <c r="A283">
        <v>282</v>
      </c>
      <c r="D283">
        <v>28.508514000000005</v>
      </c>
      <c r="E283">
        <v>7.928007</v>
      </c>
      <c r="F283">
        <v>19.992986999999999</v>
      </c>
      <c r="G283">
        <v>9.8750359999999997</v>
      </c>
    </row>
    <row r="284" spans="1:11" x14ac:dyDescent="0.25">
      <c r="A284">
        <v>283</v>
      </c>
      <c r="D284">
        <v>28.515077000000005</v>
      </c>
      <c r="E284">
        <v>7.9509749999999997</v>
      </c>
      <c r="F284">
        <v>20.015121000000001</v>
      </c>
      <c r="G284">
        <v>9.8752980000000008</v>
      </c>
    </row>
    <row r="285" spans="1:11" x14ac:dyDescent="0.25">
      <c r="A285">
        <v>284</v>
      </c>
      <c r="D285">
        <v>28.508931000000004</v>
      </c>
      <c r="E285">
        <v>7.9520689999999998</v>
      </c>
      <c r="F285">
        <v>19.967364000000003</v>
      </c>
      <c r="G285">
        <v>9.9537829999999996</v>
      </c>
    </row>
    <row r="286" spans="1:11" x14ac:dyDescent="0.25">
      <c r="A286">
        <v>285</v>
      </c>
      <c r="F286">
        <v>19.928251000000003</v>
      </c>
      <c r="G286">
        <v>9.9090980000000002</v>
      </c>
    </row>
    <row r="287" spans="1:11" x14ac:dyDescent="0.25">
      <c r="A287">
        <v>286</v>
      </c>
      <c r="F287">
        <v>19.935074</v>
      </c>
      <c r="G287">
        <v>9.9117540000000002</v>
      </c>
    </row>
    <row r="288" spans="1:11" x14ac:dyDescent="0.25">
      <c r="A288">
        <v>287</v>
      </c>
      <c r="F288">
        <v>20.007309000000006</v>
      </c>
      <c r="G288">
        <v>9.9408659999999998</v>
      </c>
    </row>
    <row r="289" spans="1:9" x14ac:dyDescent="0.25">
      <c r="A289">
        <v>288</v>
      </c>
      <c r="F289">
        <v>20.007309000000006</v>
      </c>
      <c r="G289">
        <v>9.9408659999999998</v>
      </c>
      <c r="H289">
        <v>29.104993000000007</v>
      </c>
      <c r="I289">
        <v>7.6710419999999999</v>
      </c>
    </row>
    <row r="290" spans="1:9" x14ac:dyDescent="0.25">
      <c r="A290">
        <v>289</v>
      </c>
      <c r="H290">
        <v>29.104368000000001</v>
      </c>
      <c r="I290">
        <v>7.676094</v>
      </c>
    </row>
    <row r="291" spans="1:9" x14ac:dyDescent="0.25">
      <c r="A291">
        <v>290</v>
      </c>
      <c r="B291">
        <v>43.215221</v>
      </c>
      <c r="C291">
        <v>10.041069999999999</v>
      </c>
      <c r="H291">
        <v>29.081506000000005</v>
      </c>
      <c r="I291">
        <v>7.6640629999999996</v>
      </c>
    </row>
    <row r="292" spans="1:9" x14ac:dyDescent="0.25">
      <c r="A292">
        <v>291</v>
      </c>
      <c r="B292">
        <v>43.269275</v>
      </c>
      <c r="C292">
        <v>10.032632</v>
      </c>
      <c r="H292">
        <v>29.052965</v>
      </c>
      <c r="I292">
        <v>7.6978119999999999</v>
      </c>
    </row>
    <row r="293" spans="1:9" x14ac:dyDescent="0.25">
      <c r="A293">
        <v>292</v>
      </c>
      <c r="B293">
        <v>43.262351000000002</v>
      </c>
      <c r="C293">
        <v>10.026227</v>
      </c>
      <c r="H293">
        <v>29.065412000000002</v>
      </c>
      <c r="I293">
        <v>7.8115550000000002</v>
      </c>
    </row>
    <row r="294" spans="1:9" x14ac:dyDescent="0.25">
      <c r="A294">
        <v>293</v>
      </c>
      <c r="B294">
        <v>43.258082999999999</v>
      </c>
      <c r="C294">
        <v>10.062578999999999</v>
      </c>
      <c r="H294">
        <v>29.112493000000001</v>
      </c>
      <c r="I294">
        <v>7.8133780000000002</v>
      </c>
    </row>
    <row r="295" spans="1:9" x14ac:dyDescent="0.25">
      <c r="A295">
        <v>294</v>
      </c>
      <c r="B295">
        <v>43.296672000000001</v>
      </c>
      <c r="C295">
        <v>10.03633</v>
      </c>
      <c r="H295">
        <v>29.058954</v>
      </c>
      <c r="I295">
        <v>7.7502040000000001</v>
      </c>
    </row>
    <row r="296" spans="1:9" x14ac:dyDescent="0.25">
      <c r="A296">
        <v>295</v>
      </c>
      <c r="B296">
        <v>43.248187000000001</v>
      </c>
      <c r="C296">
        <v>10.054193</v>
      </c>
      <c r="H296">
        <v>29.117805000000004</v>
      </c>
      <c r="I296">
        <v>7.6958840000000004</v>
      </c>
    </row>
    <row r="297" spans="1:9" x14ac:dyDescent="0.25">
      <c r="A297">
        <v>296</v>
      </c>
      <c r="B297">
        <v>43.309169000000004</v>
      </c>
      <c r="C297">
        <v>10.072422</v>
      </c>
      <c r="H297">
        <v>29.104993000000007</v>
      </c>
      <c r="I297">
        <v>7.6710419999999999</v>
      </c>
    </row>
    <row r="298" spans="1:9" x14ac:dyDescent="0.25">
      <c r="A298">
        <v>297</v>
      </c>
      <c r="B298">
        <v>43.328128</v>
      </c>
      <c r="C298">
        <v>10.083098</v>
      </c>
    </row>
    <row r="299" spans="1:9" x14ac:dyDescent="0.25">
      <c r="A299">
        <v>298</v>
      </c>
      <c r="B299">
        <v>43.334068000000002</v>
      </c>
      <c r="C299">
        <v>10.058725000000001</v>
      </c>
    </row>
    <row r="300" spans="1:9" x14ac:dyDescent="0.25">
      <c r="A300">
        <v>299</v>
      </c>
      <c r="B300">
        <v>43.333911000000001</v>
      </c>
      <c r="C300">
        <v>10.043673999999999</v>
      </c>
    </row>
    <row r="301" spans="1:9" x14ac:dyDescent="0.25">
      <c r="A301">
        <v>300</v>
      </c>
      <c r="B301">
        <v>43.215221</v>
      </c>
      <c r="C301">
        <v>10.041069999999999</v>
      </c>
    </row>
    <row r="302" spans="1:9" x14ac:dyDescent="0.25">
      <c r="A302">
        <v>301</v>
      </c>
      <c r="D302">
        <v>53.441177000000003</v>
      </c>
      <c r="E302">
        <v>7.8989989999999999</v>
      </c>
    </row>
    <row r="303" spans="1:9" x14ac:dyDescent="0.25">
      <c r="A303">
        <v>302</v>
      </c>
      <c r="D303">
        <v>53.464038000000002</v>
      </c>
      <c r="E303">
        <v>7.8867070000000004</v>
      </c>
    </row>
    <row r="304" spans="1:9" x14ac:dyDescent="0.25">
      <c r="A304">
        <v>303</v>
      </c>
      <c r="D304">
        <v>53.459037000000002</v>
      </c>
      <c r="E304">
        <v>7.8612919999999997</v>
      </c>
      <c r="F304">
        <v>45.090118000000004</v>
      </c>
      <c r="G304">
        <v>10.602081</v>
      </c>
    </row>
    <row r="305" spans="1:9" x14ac:dyDescent="0.25">
      <c r="A305">
        <v>304</v>
      </c>
      <c r="D305">
        <v>53.478931000000003</v>
      </c>
      <c r="E305">
        <v>7.8755620000000004</v>
      </c>
      <c r="F305">
        <v>45.105792000000001</v>
      </c>
      <c r="G305">
        <v>10.602029</v>
      </c>
    </row>
    <row r="306" spans="1:9" x14ac:dyDescent="0.25">
      <c r="A306">
        <v>305</v>
      </c>
      <c r="D306">
        <v>53.502628000000001</v>
      </c>
      <c r="E306">
        <v>7.8559270000000003</v>
      </c>
      <c r="F306">
        <v>45.088447000000002</v>
      </c>
      <c r="G306">
        <v>10.629372</v>
      </c>
    </row>
    <row r="307" spans="1:9" x14ac:dyDescent="0.25">
      <c r="A307">
        <v>306</v>
      </c>
      <c r="D307">
        <v>53.502315000000003</v>
      </c>
      <c r="E307">
        <v>7.8558240000000001</v>
      </c>
      <c r="F307">
        <v>45.096107000000003</v>
      </c>
      <c r="G307">
        <v>10.612341000000001</v>
      </c>
    </row>
    <row r="308" spans="1:9" x14ac:dyDescent="0.25">
      <c r="A308">
        <v>307</v>
      </c>
      <c r="D308">
        <v>53.516013000000001</v>
      </c>
      <c r="E308">
        <v>7.8772289999999998</v>
      </c>
      <c r="F308">
        <v>45.108550000000001</v>
      </c>
      <c r="G308">
        <v>10.630413000000001</v>
      </c>
    </row>
    <row r="309" spans="1:9" x14ac:dyDescent="0.25">
      <c r="A309">
        <v>308</v>
      </c>
      <c r="D309">
        <v>53.441177000000003</v>
      </c>
      <c r="E309">
        <v>7.8989989999999999</v>
      </c>
      <c r="F309">
        <v>45.093032000000001</v>
      </c>
      <c r="G309">
        <v>10.639267</v>
      </c>
    </row>
    <row r="310" spans="1:9" x14ac:dyDescent="0.25">
      <c r="A310">
        <v>309</v>
      </c>
      <c r="F310">
        <v>45.091003000000001</v>
      </c>
      <c r="G310">
        <v>10.621142000000001</v>
      </c>
    </row>
    <row r="311" spans="1:9" x14ac:dyDescent="0.25">
      <c r="A311">
        <v>310</v>
      </c>
      <c r="F311">
        <v>45.090740000000004</v>
      </c>
      <c r="G311">
        <v>10.678951</v>
      </c>
      <c r="H311">
        <v>53.183738000000005</v>
      </c>
      <c r="I311">
        <v>8.0935190000000006</v>
      </c>
    </row>
    <row r="312" spans="1:9" x14ac:dyDescent="0.25">
      <c r="A312">
        <v>311</v>
      </c>
      <c r="F312">
        <v>45.090118000000004</v>
      </c>
      <c r="G312">
        <v>10.602081</v>
      </c>
      <c r="H312">
        <v>53.199935000000004</v>
      </c>
      <c r="I312">
        <v>8.0406580000000005</v>
      </c>
    </row>
    <row r="313" spans="1:9" x14ac:dyDescent="0.25">
      <c r="A313">
        <v>312</v>
      </c>
      <c r="F313">
        <v>45.090118000000004</v>
      </c>
      <c r="G313">
        <v>10.602081</v>
      </c>
      <c r="H313">
        <v>53.165252000000002</v>
      </c>
      <c r="I313">
        <v>8.0818530000000006</v>
      </c>
    </row>
    <row r="314" spans="1:9" x14ac:dyDescent="0.25">
      <c r="A314">
        <v>313</v>
      </c>
      <c r="H314">
        <v>53.174517999999999</v>
      </c>
      <c r="I314">
        <v>8.0869049999999998</v>
      </c>
    </row>
    <row r="315" spans="1:9" x14ac:dyDescent="0.25">
      <c r="A315">
        <v>314</v>
      </c>
      <c r="H315">
        <v>53.188999000000003</v>
      </c>
      <c r="I315">
        <v>8.0543019999999999</v>
      </c>
    </row>
    <row r="316" spans="1:9" x14ac:dyDescent="0.25">
      <c r="A316">
        <v>315</v>
      </c>
      <c r="B316">
        <v>71.423030000000011</v>
      </c>
      <c r="C316">
        <v>8.8668680000000002</v>
      </c>
      <c r="H316">
        <v>53.128585000000001</v>
      </c>
      <c r="I316">
        <v>8.0516470000000009</v>
      </c>
    </row>
    <row r="317" spans="1:9" x14ac:dyDescent="0.25">
      <c r="A317">
        <v>316</v>
      </c>
      <c r="B317">
        <v>71.378889000000001</v>
      </c>
      <c r="C317">
        <v>8.8439890000000005</v>
      </c>
      <c r="H317">
        <v>53.183738000000005</v>
      </c>
      <c r="I317">
        <v>8.0935190000000006</v>
      </c>
    </row>
    <row r="318" spans="1:9" x14ac:dyDescent="0.25">
      <c r="A318">
        <v>317</v>
      </c>
      <c r="B318">
        <v>71.380606</v>
      </c>
      <c r="C318">
        <v>8.9005050000000008</v>
      </c>
    </row>
    <row r="319" spans="1:9" x14ac:dyDescent="0.25">
      <c r="A319">
        <v>318</v>
      </c>
      <c r="B319">
        <v>71.380505000000014</v>
      </c>
      <c r="C319">
        <v>8.8740400000000008</v>
      </c>
    </row>
    <row r="320" spans="1:9" x14ac:dyDescent="0.25">
      <c r="A320">
        <v>319</v>
      </c>
      <c r="B320">
        <v>71.337222000000011</v>
      </c>
      <c r="C320">
        <v>8.8988390000000006</v>
      </c>
    </row>
    <row r="321" spans="1:9" x14ac:dyDescent="0.25">
      <c r="A321">
        <v>320</v>
      </c>
      <c r="B321">
        <v>71.30737400000001</v>
      </c>
      <c r="C321">
        <v>8.8814639999999994</v>
      </c>
    </row>
    <row r="322" spans="1:9" x14ac:dyDescent="0.25">
      <c r="A322">
        <v>321</v>
      </c>
      <c r="B322">
        <v>71.321313000000004</v>
      </c>
      <c r="C322">
        <v>8.8484339999999992</v>
      </c>
    </row>
    <row r="323" spans="1:9" x14ac:dyDescent="0.25">
      <c r="A323">
        <v>322</v>
      </c>
      <c r="B323">
        <v>71.318283000000008</v>
      </c>
      <c r="C323">
        <v>8.8999489999999994</v>
      </c>
    </row>
    <row r="324" spans="1:9" x14ac:dyDescent="0.25">
      <c r="A324">
        <v>323</v>
      </c>
      <c r="B324">
        <v>71.328030000000012</v>
      </c>
      <c r="C324">
        <v>8.8996969999999997</v>
      </c>
      <c r="D324">
        <v>75.881313000000006</v>
      </c>
      <c r="E324">
        <v>7.66</v>
      </c>
    </row>
    <row r="325" spans="1:9" x14ac:dyDescent="0.25">
      <c r="A325">
        <v>324</v>
      </c>
      <c r="B325">
        <v>71.423030000000011</v>
      </c>
      <c r="C325">
        <v>8.8668680000000002</v>
      </c>
      <c r="D325">
        <v>75.801414000000008</v>
      </c>
      <c r="E325">
        <v>7.6988890000000003</v>
      </c>
    </row>
    <row r="326" spans="1:9" x14ac:dyDescent="0.25">
      <c r="A326">
        <v>325</v>
      </c>
      <c r="D326">
        <v>75.787980000000005</v>
      </c>
      <c r="E326">
        <v>7.7383329999999999</v>
      </c>
    </row>
    <row r="327" spans="1:9" x14ac:dyDescent="0.25">
      <c r="A327">
        <v>326</v>
      </c>
      <c r="D327">
        <v>75.764848000000001</v>
      </c>
      <c r="E327">
        <v>7.6974749999999998</v>
      </c>
    </row>
    <row r="328" spans="1:9" x14ac:dyDescent="0.25">
      <c r="A328">
        <v>327</v>
      </c>
      <c r="D328">
        <v>75.745808000000011</v>
      </c>
      <c r="E328">
        <v>7.6986359999999996</v>
      </c>
    </row>
    <row r="329" spans="1:9" x14ac:dyDescent="0.25">
      <c r="A329">
        <v>328</v>
      </c>
      <c r="D329">
        <v>75.344367000000005</v>
      </c>
      <c r="E329">
        <v>6.9178009999999999</v>
      </c>
      <c r="F329">
        <v>74.571313000000004</v>
      </c>
      <c r="G329">
        <v>9.4980309999999992</v>
      </c>
    </row>
    <row r="330" spans="1:9" x14ac:dyDescent="0.25">
      <c r="A330">
        <v>329</v>
      </c>
      <c r="D330">
        <v>75.881313000000006</v>
      </c>
      <c r="E330">
        <v>7.66</v>
      </c>
      <c r="F330">
        <v>74.592424000000008</v>
      </c>
      <c r="G330">
        <v>9.4900500000000001</v>
      </c>
      <c r="H330">
        <v>76.050757000000004</v>
      </c>
      <c r="I330">
        <v>6.70505</v>
      </c>
    </row>
    <row r="331" spans="1:9" x14ac:dyDescent="0.25">
      <c r="A331">
        <v>330</v>
      </c>
      <c r="F331">
        <v>74.537475000000001</v>
      </c>
      <c r="G331">
        <v>9.4616670000000003</v>
      </c>
      <c r="H331">
        <v>75.988081000000008</v>
      </c>
      <c r="I331">
        <v>6.7738889999999996</v>
      </c>
    </row>
    <row r="332" spans="1:9" x14ac:dyDescent="0.25">
      <c r="A332">
        <v>331</v>
      </c>
      <c r="F332">
        <v>74.519495000000006</v>
      </c>
      <c r="G332">
        <v>9.4709090000000007</v>
      </c>
      <c r="H332">
        <v>75.968232</v>
      </c>
      <c r="I332">
        <v>6.8131820000000003</v>
      </c>
    </row>
    <row r="333" spans="1:9" x14ac:dyDescent="0.25">
      <c r="A333">
        <v>332</v>
      </c>
      <c r="F333">
        <v>74.505606</v>
      </c>
      <c r="G333">
        <v>9.4789390000000004</v>
      </c>
      <c r="H333">
        <v>75.969697000000011</v>
      </c>
      <c r="I333">
        <v>6.7753030000000001</v>
      </c>
    </row>
    <row r="334" spans="1:9" x14ac:dyDescent="0.25">
      <c r="A334">
        <v>333</v>
      </c>
      <c r="F334">
        <v>74.488788</v>
      </c>
      <c r="G334">
        <v>9.5427780000000002</v>
      </c>
      <c r="H334">
        <v>75.99176700000001</v>
      </c>
      <c r="I334">
        <v>6.7384849999999998</v>
      </c>
    </row>
    <row r="335" spans="1:9" x14ac:dyDescent="0.25">
      <c r="A335">
        <v>334</v>
      </c>
      <c r="F335">
        <v>74.545960000000008</v>
      </c>
      <c r="G335">
        <v>9.4655059999999995</v>
      </c>
      <c r="H335">
        <v>75.954596000000009</v>
      </c>
      <c r="I335">
        <v>6.7143940000000004</v>
      </c>
    </row>
    <row r="336" spans="1:9" x14ac:dyDescent="0.25">
      <c r="A336">
        <v>335</v>
      </c>
      <c r="F336">
        <v>74.571313000000004</v>
      </c>
      <c r="G336">
        <v>9.4980309999999992</v>
      </c>
      <c r="H336">
        <v>76.001262000000011</v>
      </c>
      <c r="I336">
        <v>6.6726260000000002</v>
      </c>
    </row>
    <row r="337" spans="1:9" x14ac:dyDescent="0.25">
      <c r="A337">
        <v>336</v>
      </c>
      <c r="H337">
        <v>76.050757000000004</v>
      </c>
      <c r="I337">
        <v>6.70505</v>
      </c>
    </row>
    <row r="338" spans="1:9" x14ac:dyDescent="0.25">
      <c r="A338">
        <v>337</v>
      </c>
    </row>
    <row r="339" spans="1:9" x14ac:dyDescent="0.25">
      <c r="A339">
        <v>338</v>
      </c>
    </row>
    <row r="340" spans="1:9" x14ac:dyDescent="0.25">
      <c r="A340">
        <v>339</v>
      </c>
    </row>
    <row r="341" spans="1:9" x14ac:dyDescent="0.25">
      <c r="A341">
        <v>340</v>
      </c>
      <c r="B341">
        <v>97.547879000000009</v>
      </c>
      <c r="C341">
        <v>8.2237380000000009</v>
      </c>
    </row>
    <row r="342" spans="1:9" x14ac:dyDescent="0.25">
      <c r="A342">
        <v>341</v>
      </c>
      <c r="B342">
        <v>97.606011000000009</v>
      </c>
      <c r="C342">
        <v>8.1858079999999998</v>
      </c>
    </row>
    <row r="343" spans="1:9" x14ac:dyDescent="0.25">
      <c r="A343">
        <v>342</v>
      </c>
      <c r="B343">
        <v>97.539544000000006</v>
      </c>
      <c r="C343">
        <v>8.2083840000000006</v>
      </c>
    </row>
    <row r="344" spans="1:9" x14ac:dyDescent="0.25">
      <c r="A344">
        <v>343</v>
      </c>
      <c r="B344">
        <v>97.601869000000008</v>
      </c>
      <c r="C344">
        <v>8.2171210000000006</v>
      </c>
    </row>
    <row r="345" spans="1:9" x14ac:dyDescent="0.25">
      <c r="A345">
        <v>344</v>
      </c>
      <c r="B345">
        <v>97.590657000000007</v>
      </c>
      <c r="C345">
        <v>8.2166669999999993</v>
      </c>
    </row>
    <row r="346" spans="1:9" x14ac:dyDescent="0.25">
      <c r="A346">
        <v>345</v>
      </c>
      <c r="B346">
        <v>97.568635</v>
      </c>
      <c r="C346">
        <v>8.192323</v>
      </c>
      <c r="D346">
        <v>102.46484900000002</v>
      </c>
      <c r="E346">
        <v>6.5496970000000001</v>
      </c>
    </row>
    <row r="347" spans="1:9" x14ac:dyDescent="0.25">
      <c r="A347">
        <v>346</v>
      </c>
      <c r="B347">
        <v>97.613736000000003</v>
      </c>
      <c r="C347">
        <v>8.2131310000000006</v>
      </c>
      <c r="D347">
        <v>102.50596000000002</v>
      </c>
      <c r="E347">
        <v>6.5736869999999996</v>
      </c>
    </row>
    <row r="348" spans="1:9" x14ac:dyDescent="0.25">
      <c r="A348">
        <v>347</v>
      </c>
      <c r="B348">
        <v>97.547879000000009</v>
      </c>
      <c r="C348">
        <v>8.2237380000000009</v>
      </c>
      <c r="D348">
        <v>102.47802800000001</v>
      </c>
      <c r="E348">
        <v>6.5561610000000003</v>
      </c>
    </row>
    <row r="349" spans="1:9" x14ac:dyDescent="0.25">
      <c r="A349">
        <v>348</v>
      </c>
      <c r="D349">
        <v>102.45086000000001</v>
      </c>
      <c r="E349">
        <v>6.5354539999999997</v>
      </c>
    </row>
    <row r="350" spans="1:9" x14ac:dyDescent="0.25">
      <c r="A350">
        <v>349</v>
      </c>
      <c r="D350">
        <v>102.46484900000002</v>
      </c>
      <c r="E350">
        <v>6.5496970000000001</v>
      </c>
    </row>
    <row r="351" spans="1:9" x14ac:dyDescent="0.25">
      <c r="A351">
        <v>350</v>
      </c>
      <c r="D351">
        <v>102.46484900000002</v>
      </c>
      <c r="E351">
        <v>6.5496970000000001</v>
      </c>
    </row>
    <row r="352" spans="1:9" x14ac:dyDescent="0.25">
      <c r="A352">
        <v>351</v>
      </c>
      <c r="F352">
        <v>102.482068</v>
      </c>
      <c r="G352">
        <v>8.9345960000000009</v>
      </c>
      <c r="H352">
        <v>102.90141400000002</v>
      </c>
      <c r="I352">
        <v>5.8849499999999999</v>
      </c>
    </row>
    <row r="353" spans="1:9" x14ac:dyDescent="0.25">
      <c r="A353">
        <v>352</v>
      </c>
      <c r="F353">
        <v>102.490251</v>
      </c>
      <c r="G353">
        <v>8.9019700000000004</v>
      </c>
      <c r="H353">
        <v>102.85303200000001</v>
      </c>
      <c r="I353">
        <v>5.9191409999999998</v>
      </c>
    </row>
    <row r="354" spans="1:9" x14ac:dyDescent="0.25">
      <c r="A354">
        <v>353</v>
      </c>
      <c r="F354">
        <v>102.45944300000001</v>
      </c>
      <c r="G354">
        <v>8.9272729999999996</v>
      </c>
      <c r="H354">
        <v>102.896062</v>
      </c>
      <c r="I354">
        <v>5.9271719999999997</v>
      </c>
    </row>
    <row r="355" spans="1:9" x14ac:dyDescent="0.25">
      <c r="A355">
        <v>354</v>
      </c>
      <c r="F355">
        <v>102.47707100000001</v>
      </c>
      <c r="G355">
        <v>8.9643429999999995</v>
      </c>
      <c r="H355">
        <v>102.899495</v>
      </c>
      <c r="I355">
        <v>5.929697</v>
      </c>
    </row>
    <row r="356" spans="1:9" x14ac:dyDescent="0.25">
      <c r="A356">
        <v>355</v>
      </c>
      <c r="F356">
        <v>102.472272</v>
      </c>
      <c r="G356">
        <v>8.9428280000000004</v>
      </c>
      <c r="H356">
        <v>102.897424</v>
      </c>
      <c r="I356">
        <v>5.8654039999999998</v>
      </c>
    </row>
    <row r="357" spans="1:9" x14ac:dyDescent="0.25">
      <c r="A357">
        <v>356</v>
      </c>
      <c r="F357">
        <v>102.490758</v>
      </c>
      <c r="G357">
        <v>8.9572730000000007</v>
      </c>
      <c r="H357">
        <v>102.87969700000001</v>
      </c>
      <c r="I357">
        <v>5.8994949999999999</v>
      </c>
    </row>
    <row r="358" spans="1:9" x14ac:dyDescent="0.25">
      <c r="A358">
        <v>357</v>
      </c>
      <c r="F358">
        <v>102.482068</v>
      </c>
      <c r="G358">
        <v>8.9345960000000009</v>
      </c>
      <c r="H358">
        <v>102.90141400000002</v>
      </c>
      <c r="I358">
        <v>5.8849499999999999</v>
      </c>
    </row>
    <row r="359" spans="1:9" x14ac:dyDescent="0.25">
      <c r="A359">
        <v>358</v>
      </c>
    </row>
    <row r="360" spans="1:9" x14ac:dyDescent="0.25">
      <c r="A360">
        <v>359</v>
      </c>
    </row>
    <row r="361" spans="1:9" x14ac:dyDescent="0.25">
      <c r="A361">
        <v>360</v>
      </c>
    </row>
    <row r="362" spans="1:9" x14ac:dyDescent="0.25">
      <c r="A362">
        <v>361</v>
      </c>
    </row>
    <row r="363" spans="1:9" x14ac:dyDescent="0.25">
      <c r="A363">
        <v>362</v>
      </c>
    </row>
    <row r="364" spans="1:9" x14ac:dyDescent="0.25">
      <c r="A364">
        <v>363</v>
      </c>
      <c r="B364">
        <v>129.92495100000002</v>
      </c>
      <c r="C364">
        <v>7.6681819999999998</v>
      </c>
    </row>
    <row r="365" spans="1:9" x14ac:dyDescent="0.25">
      <c r="A365">
        <v>364</v>
      </c>
      <c r="B365">
        <v>129.94287600000001</v>
      </c>
      <c r="C365">
        <v>7.6479790000000003</v>
      </c>
    </row>
    <row r="366" spans="1:9" x14ac:dyDescent="0.25">
      <c r="A366">
        <v>365</v>
      </c>
      <c r="B366">
        <v>129.94939500000001</v>
      </c>
      <c r="C366">
        <v>7.6231809999999998</v>
      </c>
    </row>
    <row r="367" spans="1:9" x14ac:dyDescent="0.25">
      <c r="A367">
        <v>366</v>
      </c>
      <c r="B367">
        <v>129.97858500000001</v>
      </c>
      <c r="C367">
        <v>7.6844950000000001</v>
      </c>
    </row>
    <row r="368" spans="1:9" x14ac:dyDescent="0.25">
      <c r="A368">
        <v>367</v>
      </c>
      <c r="B368">
        <v>129.945706</v>
      </c>
      <c r="C368">
        <v>7.6522730000000001</v>
      </c>
      <c r="D368">
        <v>133.51004900000001</v>
      </c>
      <c r="E368">
        <v>6.3223229999999999</v>
      </c>
    </row>
    <row r="369" spans="1:9" x14ac:dyDescent="0.25">
      <c r="A369">
        <v>368</v>
      </c>
      <c r="B369">
        <v>129.96378800000002</v>
      </c>
      <c r="C369">
        <v>7.6534339999999998</v>
      </c>
      <c r="D369">
        <v>133.56525500000001</v>
      </c>
      <c r="E369">
        <v>6.3340909999999999</v>
      </c>
    </row>
    <row r="370" spans="1:9" x14ac:dyDescent="0.25">
      <c r="A370">
        <v>369</v>
      </c>
      <c r="B370">
        <v>129.92495100000002</v>
      </c>
      <c r="C370">
        <v>7.6681819999999998</v>
      </c>
      <c r="D370">
        <v>133.57560100000001</v>
      </c>
      <c r="E370">
        <v>6.3392929999999996</v>
      </c>
    </row>
    <row r="371" spans="1:9" x14ac:dyDescent="0.25">
      <c r="A371">
        <v>370</v>
      </c>
      <c r="D371">
        <v>133.60969600000001</v>
      </c>
      <c r="E371">
        <v>6.3292929999999998</v>
      </c>
    </row>
    <row r="372" spans="1:9" x14ac:dyDescent="0.25">
      <c r="A372">
        <v>371</v>
      </c>
      <c r="D372">
        <v>133.64075600000001</v>
      </c>
      <c r="E372">
        <v>6.2493429999999996</v>
      </c>
    </row>
    <row r="373" spans="1:9" x14ac:dyDescent="0.25">
      <c r="A373">
        <v>372</v>
      </c>
      <c r="D373">
        <v>133.51004900000001</v>
      </c>
      <c r="E373">
        <v>6.3223229999999999</v>
      </c>
    </row>
    <row r="374" spans="1:9" x14ac:dyDescent="0.25">
      <c r="A374">
        <v>373</v>
      </c>
      <c r="F374">
        <v>134.739892</v>
      </c>
      <c r="G374">
        <v>8.1855049999999991</v>
      </c>
    </row>
    <row r="375" spans="1:9" x14ac:dyDescent="0.25">
      <c r="A375">
        <v>374</v>
      </c>
      <c r="F375">
        <v>134.79868400000001</v>
      </c>
      <c r="G375">
        <v>8.2061609999999998</v>
      </c>
      <c r="H375">
        <v>135.620553</v>
      </c>
      <c r="I375">
        <v>5.2873739999999998</v>
      </c>
    </row>
    <row r="376" spans="1:9" x14ac:dyDescent="0.25">
      <c r="A376">
        <v>375</v>
      </c>
      <c r="F376">
        <v>134.790299</v>
      </c>
      <c r="G376">
        <v>8.1833329999999993</v>
      </c>
      <c r="H376">
        <v>135.620553</v>
      </c>
      <c r="I376">
        <v>5.2873739999999998</v>
      </c>
    </row>
    <row r="377" spans="1:9" x14ac:dyDescent="0.25">
      <c r="A377">
        <v>376</v>
      </c>
      <c r="F377">
        <v>134.762979</v>
      </c>
      <c r="G377">
        <v>8.1534840000000006</v>
      </c>
      <c r="H377">
        <v>135.620553</v>
      </c>
      <c r="I377">
        <v>5.2873739999999998</v>
      </c>
    </row>
    <row r="378" spans="1:9" x14ac:dyDescent="0.25">
      <c r="A378">
        <v>377</v>
      </c>
      <c r="F378">
        <v>134.76055200000002</v>
      </c>
      <c r="G378">
        <v>8.207929</v>
      </c>
      <c r="H378">
        <v>135.620553</v>
      </c>
      <c r="I378">
        <v>5.2873739999999998</v>
      </c>
    </row>
    <row r="379" spans="1:9" x14ac:dyDescent="0.25">
      <c r="A379">
        <v>378</v>
      </c>
      <c r="F379">
        <v>134.77404100000001</v>
      </c>
      <c r="G379">
        <v>8.2131310000000006</v>
      </c>
      <c r="H379">
        <v>135.620553</v>
      </c>
      <c r="I379">
        <v>5.2873739999999998</v>
      </c>
    </row>
    <row r="380" spans="1:9" x14ac:dyDescent="0.25">
      <c r="A380">
        <v>379</v>
      </c>
      <c r="F380">
        <v>134.739892</v>
      </c>
      <c r="G380">
        <v>8.1855049999999991</v>
      </c>
      <c r="H380">
        <v>135.620553</v>
      </c>
      <c r="I380">
        <v>5.2873739999999998</v>
      </c>
    </row>
    <row r="381" spans="1:9" x14ac:dyDescent="0.25">
      <c r="A381">
        <v>380</v>
      </c>
      <c r="H381">
        <v>135.620553</v>
      </c>
      <c r="I381">
        <v>5.2873739999999998</v>
      </c>
    </row>
    <row r="382" spans="1:9" x14ac:dyDescent="0.25">
      <c r="A382">
        <v>381</v>
      </c>
    </row>
    <row r="383" spans="1:9" x14ac:dyDescent="0.25">
      <c r="A383">
        <v>382</v>
      </c>
      <c r="B383">
        <v>162.50051200000001</v>
      </c>
      <c r="C383">
        <v>7.8222490000000002</v>
      </c>
    </row>
    <row r="384" spans="1:9" x14ac:dyDescent="0.25">
      <c r="A384">
        <v>383</v>
      </c>
      <c r="B384">
        <v>162.48311699999999</v>
      </c>
      <c r="C384">
        <v>7.8851950000000004</v>
      </c>
    </row>
    <row r="385" spans="1:9" x14ac:dyDescent="0.25">
      <c r="A385">
        <v>384</v>
      </c>
      <c r="B385">
        <v>162.45776499999999</v>
      </c>
      <c r="C385">
        <v>7.8663720000000001</v>
      </c>
    </row>
    <row r="386" spans="1:9" x14ac:dyDescent="0.25">
      <c r="A386">
        <v>385</v>
      </c>
      <c r="B386">
        <v>162.44001400000002</v>
      </c>
      <c r="C386">
        <v>7.8831030000000002</v>
      </c>
      <c r="D386">
        <v>165.20724300000001</v>
      </c>
      <c r="E386">
        <v>6.0968939999999998</v>
      </c>
    </row>
    <row r="387" spans="1:9" x14ac:dyDescent="0.25">
      <c r="A387">
        <v>386</v>
      </c>
      <c r="B387">
        <v>162.426905</v>
      </c>
      <c r="C387">
        <v>7.8537220000000003</v>
      </c>
      <c r="D387">
        <v>165.194849</v>
      </c>
      <c r="E387">
        <v>6.1108700000000002</v>
      </c>
    </row>
    <row r="388" spans="1:9" x14ac:dyDescent="0.25">
      <c r="A388">
        <v>387</v>
      </c>
      <c r="B388">
        <v>162.39267699999999</v>
      </c>
      <c r="C388">
        <v>7.8648930000000004</v>
      </c>
      <c r="D388">
        <v>165.192961</v>
      </c>
      <c r="E388">
        <v>6.1068410000000002</v>
      </c>
    </row>
    <row r="389" spans="1:9" x14ac:dyDescent="0.25">
      <c r="A389">
        <v>388</v>
      </c>
      <c r="B389">
        <v>162.377171</v>
      </c>
      <c r="C389">
        <v>7.8360209999999997</v>
      </c>
      <c r="D389">
        <v>165.15669300000002</v>
      </c>
      <c r="E389">
        <v>6.0967919999999998</v>
      </c>
    </row>
    <row r="390" spans="1:9" x14ac:dyDescent="0.25">
      <c r="A390">
        <v>389</v>
      </c>
      <c r="B390">
        <v>162.50051200000001</v>
      </c>
      <c r="C390">
        <v>7.8222490000000002</v>
      </c>
      <c r="D390">
        <v>165.168936</v>
      </c>
      <c r="E390">
        <v>6.1008719999999999</v>
      </c>
    </row>
    <row r="391" spans="1:9" x14ac:dyDescent="0.25">
      <c r="A391">
        <v>390</v>
      </c>
      <c r="D391">
        <v>165.15322500000002</v>
      </c>
      <c r="E391">
        <v>6.0930169999999997</v>
      </c>
    </row>
    <row r="392" spans="1:9" x14ac:dyDescent="0.25">
      <c r="A392">
        <v>391</v>
      </c>
      <c r="D392">
        <v>165.20724300000001</v>
      </c>
      <c r="E392">
        <v>6.0968939999999998</v>
      </c>
    </row>
    <row r="393" spans="1:9" x14ac:dyDescent="0.25">
      <c r="A393">
        <v>392</v>
      </c>
      <c r="D393">
        <v>165.20724300000001</v>
      </c>
      <c r="E393">
        <v>6.0968939999999998</v>
      </c>
    </row>
    <row r="394" spans="1:9" x14ac:dyDescent="0.25">
      <c r="A394">
        <v>393</v>
      </c>
      <c r="H394">
        <v>165.77692100000002</v>
      </c>
      <c r="I394">
        <v>4.9668229999999998</v>
      </c>
    </row>
    <row r="395" spans="1:9" x14ac:dyDescent="0.25">
      <c r="A395">
        <v>394</v>
      </c>
      <c r="F395">
        <v>166.367054</v>
      </c>
      <c r="G395">
        <v>8.0523019999999992</v>
      </c>
      <c r="H395">
        <v>165.84884500000001</v>
      </c>
      <c r="I395">
        <v>4.9851349999999996</v>
      </c>
    </row>
    <row r="396" spans="1:9" x14ac:dyDescent="0.25">
      <c r="A396">
        <v>395</v>
      </c>
      <c r="F396">
        <v>166.426276</v>
      </c>
      <c r="G396">
        <v>8.0291440000000005</v>
      </c>
      <c r="H396">
        <v>165.85981200000001</v>
      </c>
      <c r="I396">
        <v>5.0000309999999999</v>
      </c>
    </row>
    <row r="397" spans="1:9" x14ac:dyDescent="0.25">
      <c r="A397">
        <v>396</v>
      </c>
      <c r="F397">
        <v>166.40403600000002</v>
      </c>
      <c r="G397">
        <v>8.0345510000000004</v>
      </c>
      <c r="H397">
        <v>165.82318700000002</v>
      </c>
      <c r="I397">
        <v>5.039104</v>
      </c>
    </row>
    <row r="398" spans="1:9" x14ac:dyDescent="0.25">
      <c r="A398">
        <v>397</v>
      </c>
      <c r="F398">
        <v>166.40194500000001</v>
      </c>
      <c r="G398">
        <v>8.0171580000000002</v>
      </c>
      <c r="H398">
        <v>165.817679</v>
      </c>
      <c r="I398">
        <v>5.00054</v>
      </c>
    </row>
    <row r="399" spans="1:9" x14ac:dyDescent="0.25">
      <c r="A399">
        <v>398</v>
      </c>
      <c r="F399">
        <v>166.38409100000001</v>
      </c>
      <c r="G399">
        <v>8.0059349999999991</v>
      </c>
      <c r="H399">
        <v>165.803089</v>
      </c>
      <c r="I399">
        <v>5.0016629999999997</v>
      </c>
    </row>
    <row r="400" spans="1:9" x14ac:dyDescent="0.25">
      <c r="A400">
        <v>399</v>
      </c>
      <c r="F400">
        <v>166.34588500000001</v>
      </c>
      <c r="G400">
        <v>8.0381730000000005</v>
      </c>
      <c r="H400">
        <v>165.81002799999999</v>
      </c>
      <c r="I400">
        <v>5.0001829999999998</v>
      </c>
    </row>
    <row r="401" spans="1:9" x14ac:dyDescent="0.25">
      <c r="A401">
        <v>400</v>
      </c>
      <c r="F401">
        <v>166.367054</v>
      </c>
      <c r="G401">
        <v>8.0523019999999992</v>
      </c>
      <c r="H401">
        <v>165.77692100000002</v>
      </c>
      <c r="I401">
        <v>4.9668229999999998</v>
      </c>
    </row>
    <row r="402" spans="1:9" x14ac:dyDescent="0.25">
      <c r="A402">
        <v>401</v>
      </c>
    </row>
    <row r="403" spans="1:9" x14ac:dyDescent="0.25">
      <c r="A403">
        <v>402</v>
      </c>
    </row>
    <row r="404" spans="1:9" x14ac:dyDescent="0.25">
      <c r="A404">
        <v>403</v>
      </c>
    </row>
    <row r="405" spans="1:9" x14ac:dyDescent="0.25">
      <c r="A405">
        <v>404</v>
      </c>
    </row>
    <row r="406" spans="1:9" x14ac:dyDescent="0.25">
      <c r="A406">
        <v>405</v>
      </c>
      <c r="B406">
        <v>189.85042799999999</v>
      </c>
      <c r="C406">
        <v>6.0630740000000003</v>
      </c>
    </row>
    <row r="407" spans="1:9" x14ac:dyDescent="0.25">
      <c r="A407">
        <v>406</v>
      </c>
      <c r="B407">
        <v>189.91602900000001</v>
      </c>
      <c r="C407">
        <v>6.0785299999999998</v>
      </c>
    </row>
    <row r="408" spans="1:9" x14ac:dyDescent="0.25">
      <c r="A408">
        <v>407</v>
      </c>
      <c r="B408">
        <v>189.92776000000001</v>
      </c>
      <c r="C408">
        <v>6.0915369999999998</v>
      </c>
    </row>
    <row r="409" spans="1:9" x14ac:dyDescent="0.25">
      <c r="A409">
        <v>408</v>
      </c>
      <c r="B409">
        <v>189.94826699999999</v>
      </c>
      <c r="C409">
        <v>6.0808759999999999</v>
      </c>
    </row>
    <row r="410" spans="1:9" x14ac:dyDescent="0.25">
      <c r="A410">
        <v>409</v>
      </c>
      <c r="B410">
        <v>189.94995</v>
      </c>
      <c r="C410">
        <v>6.086589</v>
      </c>
      <c r="D410">
        <v>195.16218000000001</v>
      </c>
      <c r="E410">
        <v>4.5136010000000004</v>
      </c>
    </row>
    <row r="411" spans="1:9" x14ac:dyDescent="0.25">
      <c r="A411">
        <v>410</v>
      </c>
      <c r="B411">
        <v>189.97438299999999</v>
      </c>
      <c r="C411">
        <v>6.0446090000000003</v>
      </c>
      <c r="D411">
        <v>195.16779200000002</v>
      </c>
      <c r="E411">
        <v>4.5219659999999999</v>
      </c>
    </row>
    <row r="412" spans="1:9" x14ac:dyDescent="0.25">
      <c r="A412">
        <v>411</v>
      </c>
      <c r="B412">
        <v>189.85042799999999</v>
      </c>
      <c r="C412">
        <v>6.0630740000000003</v>
      </c>
      <c r="D412">
        <v>195.18646100000001</v>
      </c>
      <c r="E412">
        <v>4.5152840000000003</v>
      </c>
    </row>
    <row r="413" spans="1:9" x14ac:dyDescent="0.25">
      <c r="A413">
        <v>412</v>
      </c>
      <c r="B413">
        <v>189.85042799999999</v>
      </c>
      <c r="C413">
        <v>6.0630740000000003</v>
      </c>
      <c r="D413">
        <v>195.18105500000001</v>
      </c>
      <c r="E413">
        <v>4.5133460000000003</v>
      </c>
    </row>
    <row r="414" spans="1:9" x14ac:dyDescent="0.25">
      <c r="A414">
        <v>413</v>
      </c>
      <c r="D414">
        <v>195.20854800000001</v>
      </c>
      <c r="E414">
        <v>4.5221200000000001</v>
      </c>
    </row>
    <row r="415" spans="1:9" x14ac:dyDescent="0.25">
      <c r="A415">
        <v>414</v>
      </c>
      <c r="D415">
        <v>195.21462099999999</v>
      </c>
      <c r="E415">
        <v>4.4802400000000002</v>
      </c>
    </row>
    <row r="416" spans="1:9" x14ac:dyDescent="0.25">
      <c r="A416">
        <v>415</v>
      </c>
      <c r="D416">
        <v>195.16218000000001</v>
      </c>
      <c r="E416">
        <v>4.5136010000000004</v>
      </c>
    </row>
    <row r="417" spans="1:9" x14ac:dyDescent="0.25">
      <c r="A417">
        <v>416</v>
      </c>
      <c r="F417">
        <v>195.524046</v>
      </c>
      <c r="G417">
        <v>6.7838940000000001</v>
      </c>
      <c r="H417">
        <v>195.63911999999999</v>
      </c>
      <c r="I417">
        <v>4.1536759999999999</v>
      </c>
    </row>
    <row r="418" spans="1:9" x14ac:dyDescent="0.25">
      <c r="A418">
        <v>417</v>
      </c>
      <c r="F418">
        <v>195.48135200000002</v>
      </c>
      <c r="G418">
        <v>6.6739160000000002</v>
      </c>
      <c r="H418">
        <v>195.637541</v>
      </c>
      <c r="I418">
        <v>4.0862410000000002</v>
      </c>
    </row>
    <row r="419" spans="1:9" x14ac:dyDescent="0.25">
      <c r="A419">
        <v>418</v>
      </c>
      <c r="F419">
        <v>195.525217</v>
      </c>
      <c r="G419">
        <v>6.710032</v>
      </c>
      <c r="H419">
        <v>195.604285</v>
      </c>
      <c r="I419">
        <v>4.0919540000000003</v>
      </c>
    </row>
    <row r="420" spans="1:9" x14ac:dyDescent="0.25">
      <c r="A420">
        <v>419</v>
      </c>
      <c r="F420">
        <v>195.50823099999999</v>
      </c>
      <c r="G420">
        <v>6.7246709999999998</v>
      </c>
      <c r="H420">
        <v>195.63141899999999</v>
      </c>
      <c r="I420">
        <v>4.071142</v>
      </c>
    </row>
    <row r="421" spans="1:9" x14ac:dyDescent="0.25">
      <c r="A421">
        <v>420</v>
      </c>
      <c r="F421">
        <v>195.49461200000002</v>
      </c>
      <c r="G421">
        <v>6.728955</v>
      </c>
      <c r="H421">
        <v>195.61810500000001</v>
      </c>
      <c r="I421">
        <v>4.0656330000000001</v>
      </c>
    </row>
    <row r="422" spans="1:9" x14ac:dyDescent="0.25">
      <c r="A422">
        <v>421</v>
      </c>
      <c r="F422">
        <v>195.52210500000001</v>
      </c>
      <c r="G422">
        <v>6.7070720000000001</v>
      </c>
      <c r="H422">
        <v>195.60535300000001</v>
      </c>
      <c r="I422">
        <v>4.0611439999999996</v>
      </c>
    </row>
    <row r="423" spans="1:9" x14ac:dyDescent="0.25">
      <c r="A423">
        <v>422</v>
      </c>
      <c r="F423">
        <v>195.524046</v>
      </c>
      <c r="G423">
        <v>6.7838940000000001</v>
      </c>
      <c r="H423">
        <v>195.577349</v>
      </c>
      <c r="I423">
        <v>4.0960859999999997</v>
      </c>
    </row>
    <row r="424" spans="1:9" x14ac:dyDescent="0.25">
      <c r="A424">
        <v>423</v>
      </c>
      <c r="H424">
        <v>195.63911999999999</v>
      </c>
      <c r="I424">
        <v>4.1536759999999999</v>
      </c>
    </row>
    <row r="425" spans="1:9" x14ac:dyDescent="0.25">
      <c r="A425">
        <v>424</v>
      </c>
    </row>
    <row r="426" spans="1:9" x14ac:dyDescent="0.25">
      <c r="A426">
        <v>425</v>
      </c>
    </row>
    <row r="427" spans="1:9" x14ac:dyDescent="0.25">
      <c r="A427">
        <v>426</v>
      </c>
    </row>
    <row r="428" spans="1:9" x14ac:dyDescent="0.25">
      <c r="A428">
        <v>427</v>
      </c>
      <c r="B428">
        <v>217.72902099999999</v>
      </c>
      <c r="C428">
        <v>8.0741759999999996</v>
      </c>
    </row>
    <row r="429" spans="1:9" x14ac:dyDescent="0.25">
      <c r="A429">
        <v>428</v>
      </c>
      <c r="B429">
        <v>217.74200999999999</v>
      </c>
      <c r="C429">
        <v>8.0708760000000002</v>
      </c>
    </row>
    <row r="430" spans="1:9" x14ac:dyDescent="0.25">
      <c r="A430">
        <v>429</v>
      </c>
      <c r="B430">
        <v>217.73623699999999</v>
      </c>
      <c r="C430">
        <v>8.0821129999999997</v>
      </c>
    </row>
    <row r="431" spans="1:9" x14ac:dyDescent="0.25">
      <c r="A431">
        <v>430</v>
      </c>
      <c r="B431">
        <v>217.719176</v>
      </c>
      <c r="C431">
        <v>8.0690720000000002</v>
      </c>
    </row>
    <row r="432" spans="1:9" x14ac:dyDescent="0.25">
      <c r="A432">
        <v>431</v>
      </c>
      <c r="B432">
        <v>217.65098</v>
      </c>
      <c r="C432">
        <v>8.092784</v>
      </c>
    </row>
    <row r="433" spans="1:9" x14ac:dyDescent="0.25">
      <c r="A433">
        <v>432</v>
      </c>
      <c r="B433">
        <v>217.72912400000001</v>
      </c>
      <c r="C433">
        <v>8.1264950000000002</v>
      </c>
      <c r="D433">
        <v>222.61097999999998</v>
      </c>
      <c r="E433">
        <v>6.8227310000000001</v>
      </c>
    </row>
    <row r="434" spans="1:9" x14ac:dyDescent="0.25">
      <c r="A434">
        <v>433</v>
      </c>
      <c r="B434">
        <v>217.72902099999999</v>
      </c>
      <c r="C434">
        <v>8.0741759999999996</v>
      </c>
      <c r="D434">
        <v>222.61886699999999</v>
      </c>
      <c r="E434">
        <v>6.7731960000000004</v>
      </c>
    </row>
    <row r="435" spans="1:9" x14ac:dyDescent="0.25">
      <c r="A435">
        <v>434</v>
      </c>
      <c r="D435">
        <v>222.556444</v>
      </c>
      <c r="E435">
        <v>6.7845360000000001</v>
      </c>
    </row>
    <row r="436" spans="1:9" x14ac:dyDescent="0.25">
      <c r="A436">
        <v>435</v>
      </c>
      <c r="D436">
        <v>222.53706299999999</v>
      </c>
      <c r="E436">
        <v>6.7301029999999997</v>
      </c>
    </row>
    <row r="437" spans="1:9" x14ac:dyDescent="0.25">
      <c r="A437">
        <v>436</v>
      </c>
      <c r="D437">
        <v>222.39257799999999</v>
      </c>
      <c r="E437">
        <v>6.6708759999999998</v>
      </c>
    </row>
    <row r="438" spans="1:9" x14ac:dyDescent="0.25">
      <c r="A438">
        <v>437</v>
      </c>
      <c r="D438">
        <v>222.61097999999998</v>
      </c>
      <c r="E438">
        <v>6.8227310000000001</v>
      </c>
    </row>
    <row r="439" spans="1:9" x14ac:dyDescent="0.25">
      <c r="A439">
        <v>438</v>
      </c>
      <c r="F439">
        <v>221.99159800000001</v>
      </c>
      <c r="G439">
        <v>9.1443300000000001</v>
      </c>
      <c r="H439">
        <v>223.19020699999999</v>
      </c>
      <c r="I439">
        <v>6.1347420000000001</v>
      </c>
    </row>
    <row r="440" spans="1:9" x14ac:dyDescent="0.25">
      <c r="A440">
        <v>439</v>
      </c>
      <c r="F440">
        <v>222.04397</v>
      </c>
      <c r="G440">
        <v>9.1024740000000008</v>
      </c>
      <c r="H440">
        <v>223.18005199999999</v>
      </c>
      <c r="I440">
        <v>6.1269070000000001</v>
      </c>
    </row>
    <row r="441" spans="1:9" x14ac:dyDescent="0.25">
      <c r="A441">
        <v>440</v>
      </c>
      <c r="F441">
        <v>222.02201099999999</v>
      </c>
      <c r="G441">
        <v>9.1330930000000006</v>
      </c>
      <c r="H441">
        <v>223.17964000000001</v>
      </c>
      <c r="I441">
        <v>6.1579899999999999</v>
      </c>
    </row>
    <row r="442" spans="1:9" x14ac:dyDescent="0.25">
      <c r="A442">
        <v>441</v>
      </c>
      <c r="F442">
        <v>222.00670099999999</v>
      </c>
      <c r="G442">
        <v>9.1540199999999992</v>
      </c>
      <c r="H442">
        <v>223.16561899999999</v>
      </c>
      <c r="I442">
        <v>6.1874739999999999</v>
      </c>
    </row>
    <row r="443" spans="1:9" x14ac:dyDescent="0.25">
      <c r="A443">
        <v>442</v>
      </c>
      <c r="F443">
        <v>222.02211499999999</v>
      </c>
      <c r="G443">
        <v>9.1466499999999993</v>
      </c>
      <c r="H443">
        <v>223.12860900000001</v>
      </c>
      <c r="I443">
        <v>6.1710820000000002</v>
      </c>
    </row>
    <row r="444" spans="1:9" x14ac:dyDescent="0.25">
      <c r="A444">
        <v>443</v>
      </c>
      <c r="F444">
        <v>221.88036099999999</v>
      </c>
      <c r="G444">
        <v>9.2567520000000005</v>
      </c>
      <c r="H444">
        <v>223.07520700000001</v>
      </c>
      <c r="I444">
        <v>6.1098970000000001</v>
      </c>
    </row>
    <row r="445" spans="1:9" x14ac:dyDescent="0.25">
      <c r="A445">
        <v>444</v>
      </c>
      <c r="F445">
        <v>221.99159800000001</v>
      </c>
      <c r="G445">
        <v>9.1443300000000001</v>
      </c>
      <c r="H445">
        <v>223.19020699999999</v>
      </c>
      <c r="I445">
        <v>6.1347420000000001</v>
      </c>
    </row>
    <row r="446" spans="1:9" x14ac:dyDescent="0.25">
      <c r="A446">
        <v>445</v>
      </c>
      <c r="F446">
        <v>221.99159800000001</v>
      </c>
      <c r="G446">
        <v>9.1443300000000001</v>
      </c>
      <c r="H446">
        <v>223.19020699999999</v>
      </c>
      <c r="I446">
        <v>6.1347420000000001</v>
      </c>
    </row>
    <row r="447" spans="1:9" x14ac:dyDescent="0.25">
      <c r="A447">
        <v>446</v>
      </c>
      <c r="H447">
        <v>223.19020699999999</v>
      </c>
      <c r="I447">
        <v>6.1347420000000001</v>
      </c>
    </row>
    <row r="448" spans="1:9" x14ac:dyDescent="0.25">
      <c r="A448">
        <v>447</v>
      </c>
    </row>
    <row r="449" spans="1:7" x14ac:dyDescent="0.25">
      <c r="A449">
        <v>448</v>
      </c>
      <c r="B449">
        <v>244.51428300000001</v>
      </c>
      <c r="C449">
        <v>8.7568560000000009</v>
      </c>
    </row>
    <row r="450" spans="1:7" x14ac:dyDescent="0.25">
      <c r="A450">
        <v>449</v>
      </c>
      <c r="B450">
        <v>244.542889</v>
      </c>
      <c r="C450">
        <v>8.7281960000000005</v>
      </c>
    </row>
    <row r="451" spans="1:7" x14ac:dyDescent="0.25">
      <c r="A451">
        <v>450</v>
      </c>
      <c r="B451">
        <v>244.47026099999999</v>
      </c>
      <c r="C451">
        <v>8.7200520000000008</v>
      </c>
    </row>
    <row r="452" spans="1:7" x14ac:dyDescent="0.25">
      <c r="A452">
        <v>451</v>
      </c>
      <c r="B452">
        <v>244.457166</v>
      </c>
      <c r="C452">
        <v>8.7686080000000004</v>
      </c>
    </row>
    <row r="453" spans="1:7" x14ac:dyDescent="0.25">
      <c r="A453">
        <v>452</v>
      </c>
      <c r="B453">
        <v>244.46665300000001</v>
      </c>
      <c r="C453">
        <v>8.7514950000000002</v>
      </c>
    </row>
    <row r="454" spans="1:7" x14ac:dyDescent="0.25">
      <c r="A454">
        <v>453</v>
      </c>
      <c r="B454">
        <v>244.47422900000001</v>
      </c>
      <c r="C454">
        <v>8.7885570000000008</v>
      </c>
    </row>
    <row r="455" spans="1:7" x14ac:dyDescent="0.25">
      <c r="A455">
        <v>454</v>
      </c>
      <c r="B455">
        <v>244.50170199999999</v>
      </c>
      <c r="C455">
        <v>8.7912379999999999</v>
      </c>
      <c r="D455">
        <v>252.756497</v>
      </c>
      <c r="E455">
        <v>7.2529890000000004</v>
      </c>
    </row>
    <row r="456" spans="1:7" x14ac:dyDescent="0.25">
      <c r="A456">
        <v>455</v>
      </c>
      <c r="B456">
        <v>244.51428300000001</v>
      </c>
      <c r="C456">
        <v>8.7568560000000009</v>
      </c>
      <c r="D456">
        <v>252.79691</v>
      </c>
      <c r="E456">
        <v>7.3435050000000004</v>
      </c>
    </row>
    <row r="457" spans="1:7" x14ac:dyDescent="0.25">
      <c r="A457">
        <v>456</v>
      </c>
      <c r="D457">
        <v>252.77319799999998</v>
      </c>
      <c r="E457">
        <v>7.3143820000000002</v>
      </c>
    </row>
    <row r="458" spans="1:7" x14ac:dyDescent="0.25">
      <c r="A458">
        <v>457</v>
      </c>
      <c r="D458">
        <v>252.788094</v>
      </c>
      <c r="E458">
        <v>7.2777320000000003</v>
      </c>
    </row>
    <row r="459" spans="1:7" x14ac:dyDescent="0.25">
      <c r="A459">
        <v>458</v>
      </c>
      <c r="D459">
        <v>252.82278500000001</v>
      </c>
      <c r="E459">
        <v>7.2999489999999998</v>
      </c>
    </row>
    <row r="460" spans="1:7" x14ac:dyDescent="0.25">
      <c r="A460">
        <v>459</v>
      </c>
      <c r="D460">
        <v>252.82561999999999</v>
      </c>
      <c r="E460">
        <v>7.3450519999999999</v>
      </c>
    </row>
    <row r="461" spans="1:7" x14ac:dyDescent="0.25">
      <c r="A461">
        <v>460</v>
      </c>
      <c r="D461">
        <v>252.78474499999999</v>
      </c>
      <c r="E461">
        <v>7.3717009999999998</v>
      </c>
    </row>
    <row r="462" spans="1:7" x14ac:dyDescent="0.25">
      <c r="A462">
        <v>461</v>
      </c>
      <c r="D462">
        <v>252.756497</v>
      </c>
      <c r="E462">
        <v>7.2529890000000004</v>
      </c>
    </row>
    <row r="463" spans="1:7" x14ac:dyDescent="0.25">
      <c r="A463">
        <v>462</v>
      </c>
      <c r="F463">
        <v>254.14257900000001</v>
      </c>
      <c r="G463">
        <v>9.4269590000000001</v>
      </c>
    </row>
    <row r="464" spans="1:7" x14ac:dyDescent="0.25">
      <c r="A464">
        <v>463</v>
      </c>
      <c r="F464">
        <v>254.119798</v>
      </c>
      <c r="G464">
        <v>9.4256180000000001</v>
      </c>
    </row>
    <row r="465" spans="1:11" x14ac:dyDescent="0.25">
      <c r="A465">
        <v>464</v>
      </c>
      <c r="F465">
        <v>254.18974399999999</v>
      </c>
      <c r="G465">
        <v>9.3857210000000002</v>
      </c>
      <c r="H465">
        <v>255.35546600000001</v>
      </c>
      <c r="I465">
        <v>6.2627319999999997</v>
      </c>
    </row>
    <row r="466" spans="1:11" x14ac:dyDescent="0.25">
      <c r="A466">
        <v>465</v>
      </c>
      <c r="F466">
        <v>254.19731999999999</v>
      </c>
      <c r="G466">
        <v>9.3952059999999999</v>
      </c>
      <c r="H466">
        <v>255.35546600000001</v>
      </c>
      <c r="I466">
        <v>6.2627319999999997</v>
      </c>
    </row>
    <row r="467" spans="1:11" x14ac:dyDescent="0.25">
      <c r="A467">
        <v>466</v>
      </c>
      <c r="F467">
        <v>254.20706300000001</v>
      </c>
      <c r="G467">
        <v>9.4261859999999995</v>
      </c>
      <c r="H467">
        <v>255.35546600000001</v>
      </c>
      <c r="I467">
        <v>6.2627319999999997</v>
      </c>
    </row>
    <row r="468" spans="1:11" x14ac:dyDescent="0.25">
      <c r="A468">
        <v>467</v>
      </c>
      <c r="B468">
        <v>269.19500099999999</v>
      </c>
      <c r="C468">
        <v>8.8137109999999996</v>
      </c>
      <c r="F468">
        <v>254.20850799999999</v>
      </c>
      <c r="G468">
        <v>9.4285049999999995</v>
      </c>
      <c r="H468">
        <v>255.35546600000001</v>
      </c>
      <c r="I468">
        <v>6.2627319999999997</v>
      </c>
    </row>
    <row r="469" spans="1:11" x14ac:dyDescent="0.25">
      <c r="A469">
        <v>468</v>
      </c>
      <c r="B469">
        <v>269.19500099999999</v>
      </c>
      <c r="C469">
        <v>8.8137109999999996</v>
      </c>
      <c r="F469">
        <v>254.14257900000001</v>
      </c>
      <c r="G469">
        <v>9.4269590000000001</v>
      </c>
      <c r="H469">
        <v>255.35546600000001</v>
      </c>
      <c r="I469">
        <v>6.2627319999999997</v>
      </c>
      <c r="J469">
        <v>235.88180399999999</v>
      </c>
      <c r="K469">
        <v>14.175257999999999</v>
      </c>
    </row>
    <row r="470" spans="1:11" x14ac:dyDescent="0.25">
      <c r="A470">
        <v>469</v>
      </c>
    </row>
    <row r="471" spans="1:11" x14ac:dyDescent="0.25">
      <c r="A471">
        <v>470</v>
      </c>
    </row>
    <row r="472" spans="1:11" x14ac:dyDescent="0.25">
      <c r="A472">
        <v>471</v>
      </c>
    </row>
    <row r="473" spans="1:11" x14ac:dyDescent="0.25">
      <c r="A473">
        <v>472</v>
      </c>
    </row>
    <row r="474" spans="1:11" x14ac:dyDescent="0.25">
      <c r="A474">
        <v>473</v>
      </c>
    </row>
    <row r="475" spans="1:11" x14ac:dyDescent="0.25">
      <c r="A475">
        <v>474</v>
      </c>
    </row>
    <row r="476" spans="1:11" x14ac:dyDescent="0.25">
      <c r="A476">
        <v>475</v>
      </c>
    </row>
    <row r="477" spans="1:11" x14ac:dyDescent="0.25">
      <c r="A477">
        <v>476</v>
      </c>
    </row>
    <row r="478" spans="1:11" x14ac:dyDescent="0.25">
      <c r="A478">
        <v>477</v>
      </c>
    </row>
    <row r="479" spans="1:11" x14ac:dyDescent="0.25">
      <c r="A479">
        <v>478</v>
      </c>
    </row>
    <row r="480" spans="1:1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1" x14ac:dyDescent="0.25">
      <c r="A497">
        <v>496</v>
      </c>
    </row>
    <row r="498" spans="1:11" x14ac:dyDescent="0.25">
      <c r="A498">
        <v>497</v>
      </c>
    </row>
    <row r="499" spans="1:11" x14ac:dyDescent="0.25">
      <c r="A499">
        <v>498</v>
      </c>
    </row>
    <row r="500" spans="1:11" x14ac:dyDescent="0.25">
      <c r="A500">
        <v>499</v>
      </c>
    </row>
    <row r="501" spans="1:11" x14ac:dyDescent="0.25">
      <c r="A501">
        <v>500</v>
      </c>
    </row>
    <row r="502" spans="1:11" x14ac:dyDescent="0.25">
      <c r="A502">
        <v>501</v>
      </c>
    </row>
    <row r="503" spans="1:11" x14ac:dyDescent="0.25">
      <c r="A503">
        <v>502</v>
      </c>
    </row>
    <row r="504" spans="1:11" x14ac:dyDescent="0.25">
      <c r="A504">
        <v>503</v>
      </c>
      <c r="J504">
        <v>235.96778399999999</v>
      </c>
      <c r="K504">
        <v>14.218197</v>
      </c>
    </row>
    <row r="505" spans="1:11" x14ac:dyDescent="0.25">
      <c r="A505">
        <v>504</v>
      </c>
      <c r="H505">
        <v>270.18448699999999</v>
      </c>
      <c r="I505">
        <v>6.6290209999999998</v>
      </c>
    </row>
    <row r="506" spans="1:11" x14ac:dyDescent="0.25">
      <c r="A506">
        <v>505</v>
      </c>
      <c r="H506">
        <v>270.19273099999998</v>
      </c>
      <c r="I506">
        <v>6.6145880000000004</v>
      </c>
    </row>
    <row r="507" spans="1:11" x14ac:dyDescent="0.25">
      <c r="A507">
        <v>506</v>
      </c>
      <c r="H507">
        <v>270.19149900000002</v>
      </c>
      <c r="I507">
        <v>6.6269590000000003</v>
      </c>
    </row>
    <row r="508" spans="1:11" x14ac:dyDescent="0.25">
      <c r="A508">
        <v>507</v>
      </c>
      <c r="B508">
        <v>256.87113699999998</v>
      </c>
      <c r="C508">
        <v>5.4929899999999998</v>
      </c>
      <c r="H508">
        <v>270.19258200000002</v>
      </c>
      <c r="I508">
        <v>6.6197419999999996</v>
      </c>
    </row>
    <row r="509" spans="1:11" x14ac:dyDescent="0.25">
      <c r="A509">
        <v>508</v>
      </c>
      <c r="B509">
        <v>256.82144599999998</v>
      </c>
      <c r="C509">
        <v>5.4816500000000001</v>
      </c>
      <c r="H509">
        <v>270.20288900000003</v>
      </c>
      <c r="I509">
        <v>6.6024229999999999</v>
      </c>
    </row>
    <row r="510" spans="1:11" x14ac:dyDescent="0.25">
      <c r="A510">
        <v>509</v>
      </c>
      <c r="B510">
        <v>256.81629299999997</v>
      </c>
      <c r="C510">
        <v>5.4906189999999997</v>
      </c>
      <c r="H510">
        <v>270.14752699999997</v>
      </c>
      <c r="I510">
        <v>6.5944839999999996</v>
      </c>
    </row>
    <row r="511" spans="1:11" x14ac:dyDescent="0.25">
      <c r="A511">
        <v>510</v>
      </c>
      <c r="B511">
        <v>256.81180699999999</v>
      </c>
      <c r="C511">
        <v>5.4838659999999999</v>
      </c>
      <c r="H511">
        <v>270.140309</v>
      </c>
      <c r="I511">
        <v>6.6051549999999999</v>
      </c>
    </row>
    <row r="512" spans="1:11" x14ac:dyDescent="0.25">
      <c r="A512">
        <v>511</v>
      </c>
      <c r="B512">
        <v>256.78948700000001</v>
      </c>
      <c r="C512">
        <v>5.4693300000000002</v>
      </c>
      <c r="H512">
        <v>270.13454100000001</v>
      </c>
      <c r="I512">
        <v>6.5751030000000004</v>
      </c>
    </row>
    <row r="513" spans="1:9" x14ac:dyDescent="0.25">
      <c r="A513">
        <v>512</v>
      </c>
      <c r="B513">
        <v>256.808041</v>
      </c>
      <c r="C513">
        <v>5.4835570000000002</v>
      </c>
      <c r="H513">
        <v>270.28680900000001</v>
      </c>
      <c r="I513">
        <v>6.5560830000000001</v>
      </c>
    </row>
    <row r="514" spans="1:9" x14ac:dyDescent="0.25">
      <c r="A514">
        <v>513</v>
      </c>
      <c r="B514">
        <v>256.81989799999997</v>
      </c>
      <c r="C514">
        <v>5.4501030000000004</v>
      </c>
      <c r="H514">
        <v>270.161137</v>
      </c>
      <c r="I514">
        <v>6.5897940000000004</v>
      </c>
    </row>
    <row r="515" spans="1:9" x14ac:dyDescent="0.25">
      <c r="A515">
        <v>514</v>
      </c>
      <c r="B515">
        <v>256.82149600000002</v>
      </c>
      <c r="C515">
        <v>5.4387629999999998</v>
      </c>
      <c r="H515">
        <v>270.18448699999999</v>
      </c>
      <c r="I515">
        <v>6.6290209999999998</v>
      </c>
    </row>
    <row r="516" spans="1:9" x14ac:dyDescent="0.25">
      <c r="A516">
        <v>515</v>
      </c>
      <c r="B516">
        <v>256.82453599999997</v>
      </c>
      <c r="C516">
        <v>5.439845</v>
      </c>
    </row>
    <row r="517" spans="1:9" x14ac:dyDescent="0.25">
      <c r="A517">
        <v>516</v>
      </c>
      <c r="B517">
        <v>256.790933</v>
      </c>
      <c r="C517">
        <v>5.4427830000000004</v>
      </c>
    </row>
    <row r="518" spans="1:9" x14ac:dyDescent="0.25">
      <c r="A518">
        <v>517</v>
      </c>
      <c r="B518">
        <v>256.84732099999997</v>
      </c>
      <c r="C518">
        <v>5.4831960000000004</v>
      </c>
    </row>
    <row r="519" spans="1:9" x14ac:dyDescent="0.25">
      <c r="A519">
        <v>518</v>
      </c>
      <c r="B519">
        <v>256.87113699999998</v>
      </c>
      <c r="C519">
        <v>5.4929899999999998</v>
      </c>
    </row>
    <row r="520" spans="1:9" x14ac:dyDescent="0.25">
      <c r="A520">
        <v>519</v>
      </c>
      <c r="B520">
        <v>256.87113699999998</v>
      </c>
      <c r="C520">
        <v>5.4929899999999998</v>
      </c>
      <c r="D520">
        <v>247.06407300000001</v>
      </c>
      <c r="E520">
        <v>8.3959270000000004</v>
      </c>
    </row>
    <row r="521" spans="1:9" x14ac:dyDescent="0.25">
      <c r="A521">
        <v>520</v>
      </c>
      <c r="D521">
        <v>247.080106</v>
      </c>
      <c r="E521">
        <v>8.3427319999999998</v>
      </c>
    </row>
    <row r="522" spans="1:9" x14ac:dyDescent="0.25">
      <c r="A522">
        <v>521</v>
      </c>
      <c r="D522">
        <v>247.04293899999999</v>
      </c>
      <c r="E522">
        <v>8.3468040000000006</v>
      </c>
    </row>
    <row r="523" spans="1:9" x14ac:dyDescent="0.25">
      <c r="A523">
        <v>522</v>
      </c>
      <c r="D523">
        <v>247.027421</v>
      </c>
      <c r="E523">
        <v>8.3367000000000004</v>
      </c>
      <c r="F523">
        <v>255.84464</v>
      </c>
      <c r="G523">
        <v>5.3508250000000004</v>
      </c>
    </row>
    <row r="524" spans="1:9" x14ac:dyDescent="0.25">
      <c r="A524">
        <v>523</v>
      </c>
      <c r="D524">
        <v>247.082528</v>
      </c>
      <c r="E524">
        <v>8.3909800000000008</v>
      </c>
      <c r="F524">
        <v>255.865464</v>
      </c>
      <c r="G524">
        <v>5.3135570000000003</v>
      </c>
    </row>
    <row r="525" spans="1:9" x14ac:dyDescent="0.25">
      <c r="A525">
        <v>524</v>
      </c>
      <c r="D525">
        <v>247.063455</v>
      </c>
      <c r="E525">
        <v>8.4201029999999992</v>
      </c>
      <c r="F525">
        <v>255.881596</v>
      </c>
      <c r="G525">
        <v>5.2771650000000001</v>
      </c>
    </row>
    <row r="526" spans="1:9" x14ac:dyDescent="0.25">
      <c r="A526">
        <v>525</v>
      </c>
      <c r="D526">
        <v>247.05639400000001</v>
      </c>
      <c r="E526">
        <v>8.4123199999999994</v>
      </c>
      <c r="F526">
        <v>255.92397</v>
      </c>
      <c r="G526">
        <v>5.3040209999999997</v>
      </c>
    </row>
    <row r="527" spans="1:9" x14ac:dyDescent="0.25">
      <c r="A527">
        <v>526</v>
      </c>
      <c r="D527">
        <v>247.06541099999998</v>
      </c>
      <c r="E527">
        <v>8.3929899999999993</v>
      </c>
      <c r="F527">
        <v>255.93154999999999</v>
      </c>
      <c r="G527">
        <v>5.2951030000000001</v>
      </c>
    </row>
    <row r="528" spans="1:9" x14ac:dyDescent="0.25">
      <c r="A528">
        <v>527</v>
      </c>
      <c r="D528">
        <v>247.06407300000001</v>
      </c>
      <c r="E528">
        <v>8.3959270000000004</v>
      </c>
      <c r="F528">
        <v>255.889073</v>
      </c>
      <c r="G528">
        <v>5.2506180000000002</v>
      </c>
    </row>
    <row r="529" spans="1:9" x14ac:dyDescent="0.25">
      <c r="A529">
        <v>528</v>
      </c>
      <c r="D529">
        <v>247.06407300000001</v>
      </c>
      <c r="E529">
        <v>8.3959270000000004</v>
      </c>
      <c r="F529">
        <v>255.89036299999998</v>
      </c>
      <c r="G529">
        <v>5.1880930000000003</v>
      </c>
    </row>
    <row r="530" spans="1:9" x14ac:dyDescent="0.25">
      <c r="A530">
        <v>529</v>
      </c>
      <c r="F530">
        <v>255.90283700000001</v>
      </c>
      <c r="G530">
        <v>5.1994850000000001</v>
      </c>
    </row>
    <row r="531" spans="1:9" x14ac:dyDescent="0.25">
      <c r="A531">
        <v>530</v>
      </c>
      <c r="F531">
        <v>255.865464</v>
      </c>
      <c r="G531">
        <v>5.3135570000000003</v>
      </c>
      <c r="H531">
        <v>247.773507</v>
      </c>
      <c r="I531">
        <v>8.2467000000000006</v>
      </c>
    </row>
    <row r="532" spans="1:9" x14ac:dyDescent="0.25">
      <c r="A532">
        <v>531</v>
      </c>
      <c r="F532">
        <v>255.84464</v>
      </c>
      <c r="G532">
        <v>5.3508250000000004</v>
      </c>
      <c r="H532">
        <v>247.844022</v>
      </c>
      <c r="I532">
        <v>8.2297419999999999</v>
      </c>
    </row>
    <row r="533" spans="1:9" x14ac:dyDescent="0.25">
      <c r="A533">
        <v>532</v>
      </c>
      <c r="H533">
        <v>247.82871299999999</v>
      </c>
      <c r="I533">
        <v>8.2031960000000002</v>
      </c>
    </row>
    <row r="534" spans="1:9" x14ac:dyDescent="0.25">
      <c r="A534">
        <v>533</v>
      </c>
      <c r="H534">
        <v>247.782117</v>
      </c>
      <c r="I534">
        <v>8.2065970000000004</v>
      </c>
    </row>
    <row r="535" spans="1:9" x14ac:dyDescent="0.25">
      <c r="A535">
        <v>534</v>
      </c>
      <c r="H535">
        <v>247.80489799999998</v>
      </c>
      <c r="I535">
        <v>8.1807210000000001</v>
      </c>
    </row>
    <row r="536" spans="1:9" x14ac:dyDescent="0.25">
      <c r="A536">
        <v>535</v>
      </c>
      <c r="B536">
        <v>230.54979399999999</v>
      </c>
      <c r="C536">
        <v>6.9915469999999997</v>
      </c>
      <c r="H536">
        <v>247.853093</v>
      </c>
      <c r="I536">
        <v>8.1491749999999996</v>
      </c>
    </row>
    <row r="537" spans="1:9" x14ac:dyDescent="0.25">
      <c r="A537">
        <v>536</v>
      </c>
      <c r="B537">
        <v>230.56814500000002</v>
      </c>
      <c r="C537">
        <v>7.0216500000000002</v>
      </c>
      <c r="H537">
        <v>247.850312</v>
      </c>
      <c r="I537">
        <v>8.0893300000000004</v>
      </c>
    </row>
    <row r="538" spans="1:9" x14ac:dyDescent="0.25">
      <c r="A538">
        <v>537</v>
      </c>
      <c r="B538">
        <v>230.54680500000001</v>
      </c>
      <c r="C538">
        <v>7.0233509999999999</v>
      </c>
      <c r="H538">
        <v>247.773507</v>
      </c>
      <c r="I538">
        <v>8.2467000000000006</v>
      </c>
    </row>
    <row r="539" spans="1:9" x14ac:dyDescent="0.25">
      <c r="A539">
        <v>538</v>
      </c>
      <c r="B539">
        <v>230.515672</v>
      </c>
      <c r="C539">
        <v>7.0057739999999997</v>
      </c>
    </row>
    <row r="540" spans="1:9" x14ac:dyDescent="0.25">
      <c r="A540">
        <v>539</v>
      </c>
      <c r="B540">
        <v>230.53278399999999</v>
      </c>
      <c r="C540">
        <v>7.0197419999999999</v>
      </c>
    </row>
    <row r="541" spans="1:9" x14ac:dyDescent="0.25">
      <c r="A541">
        <v>540</v>
      </c>
      <c r="B541">
        <v>230.56608299999999</v>
      </c>
      <c r="C541">
        <v>7.0144840000000004</v>
      </c>
    </row>
    <row r="542" spans="1:9" x14ac:dyDescent="0.25">
      <c r="A542">
        <v>541</v>
      </c>
      <c r="B542">
        <v>230.51293799999999</v>
      </c>
      <c r="C542">
        <v>7.0230410000000001</v>
      </c>
    </row>
    <row r="543" spans="1:9" x14ac:dyDescent="0.25">
      <c r="A543">
        <v>542</v>
      </c>
      <c r="B543">
        <v>230.49835100000001</v>
      </c>
      <c r="C543">
        <v>7.0097420000000001</v>
      </c>
    </row>
    <row r="544" spans="1:9" x14ac:dyDescent="0.25">
      <c r="A544">
        <v>543</v>
      </c>
      <c r="B544">
        <v>230.54979399999999</v>
      </c>
      <c r="C544">
        <v>6.9915469999999997</v>
      </c>
      <c r="D544">
        <v>222.67474300000001</v>
      </c>
      <c r="E544">
        <v>8.5986600000000006</v>
      </c>
    </row>
    <row r="545" spans="1:9" x14ac:dyDescent="0.25">
      <c r="A545">
        <v>544</v>
      </c>
      <c r="B545">
        <v>230.54979399999999</v>
      </c>
      <c r="C545">
        <v>6.9915469999999997</v>
      </c>
      <c r="D545">
        <v>222.623402</v>
      </c>
      <c r="E545">
        <v>8.5859279999999991</v>
      </c>
    </row>
    <row r="546" spans="1:9" x14ac:dyDescent="0.25">
      <c r="A546">
        <v>545</v>
      </c>
      <c r="D546">
        <v>222.63963999999999</v>
      </c>
      <c r="E546">
        <v>8.5755160000000004</v>
      </c>
    </row>
    <row r="547" spans="1:9" x14ac:dyDescent="0.25">
      <c r="A547">
        <v>546</v>
      </c>
      <c r="D547">
        <v>222.66376399999999</v>
      </c>
      <c r="E547">
        <v>8.5845359999999999</v>
      </c>
    </row>
    <row r="548" spans="1:9" x14ac:dyDescent="0.25">
      <c r="A548">
        <v>547</v>
      </c>
      <c r="D548">
        <v>222.66721699999999</v>
      </c>
      <c r="E548">
        <v>8.5813400000000009</v>
      </c>
    </row>
    <row r="549" spans="1:9" x14ac:dyDescent="0.25">
      <c r="A549">
        <v>548</v>
      </c>
      <c r="D549">
        <v>222.62654799999999</v>
      </c>
      <c r="E549">
        <v>8.5614430000000006</v>
      </c>
      <c r="F549">
        <v>227.01541399999999</v>
      </c>
      <c r="G549">
        <v>6.1987629999999996</v>
      </c>
    </row>
    <row r="550" spans="1:9" x14ac:dyDescent="0.25">
      <c r="A550">
        <v>549</v>
      </c>
      <c r="D550">
        <v>222.63876300000001</v>
      </c>
      <c r="E550">
        <v>8.5628360000000008</v>
      </c>
      <c r="F550">
        <v>226.97824800000001</v>
      </c>
      <c r="G550">
        <v>6.2293820000000002</v>
      </c>
    </row>
    <row r="551" spans="1:9" x14ac:dyDescent="0.25">
      <c r="A551">
        <v>550</v>
      </c>
      <c r="D551">
        <v>222.67474300000001</v>
      </c>
      <c r="E551">
        <v>8.5986600000000006</v>
      </c>
      <c r="F551">
        <v>226.98989800000001</v>
      </c>
      <c r="G551">
        <v>6.1880930000000003</v>
      </c>
    </row>
    <row r="552" spans="1:9" x14ac:dyDescent="0.25">
      <c r="A552">
        <v>551</v>
      </c>
      <c r="F552">
        <v>227.00840299999999</v>
      </c>
      <c r="G552">
        <v>6.1462890000000003</v>
      </c>
      <c r="H552">
        <v>223.594382</v>
      </c>
      <c r="I552">
        <v>8.9577840000000002</v>
      </c>
    </row>
    <row r="553" spans="1:9" x14ac:dyDescent="0.25">
      <c r="A553">
        <v>552</v>
      </c>
      <c r="F553">
        <v>226.99639400000001</v>
      </c>
      <c r="G553">
        <v>6.139742</v>
      </c>
      <c r="H553">
        <v>223.537372</v>
      </c>
      <c r="I553">
        <v>9.0230409999999992</v>
      </c>
    </row>
    <row r="554" spans="1:9" x14ac:dyDescent="0.25">
      <c r="A554">
        <v>553</v>
      </c>
      <c r="F554">
        <v>226.992886</v>
      </c>
      <c r="G554">
        <v>6.198969</v>
      </c>
      <c r="H554">
        <v>223.55257800000001</v>
      </c>
      <c r="I554">
        <v>9.0202580000000001</v>
      </c>
    </row>
    <row r="555" spans="1:9" x14ac:dyDescent="0.25">
      <c r="A555">
        <v>554</v>
      </c>
      <c r="F555">
        <v>226.96087700000001</v>
      </c>
      <c r="G555">
        <v>6.2176289999999996</v>
      </c>
      <c r="H555">
        <v>223.55773199999999</v>
      </c>
      <c r="I555">
        <v>9.006907</v>
      </c>
    </row>
    <row r="556" spans="1:9" x14ac:dyDescent="0.25">
      <c r="A556">
        <v>555</v>
      </c>
      <c r="F556">
        <v>227.01541399999999</v>
      </c>
      <c r="G556">
        <v>6.1987629999999996</v>
      </c>
      <c r="H556">
        <v>223.56675300000001</v>
      </c>
      <c r="I556">
        <v>9.0293299999999999</v>
      </c>
    </row>
    <row r="557" spans="1:9" x14ac:dyDescent="0.25">
      <c r="A557">
        <v>556</v>
      </c>
      <c r="H557">
        <v>223.546392</v>
      </c>
      <c r="I557">
        <v>9.100206</v>
      </c>
    </row>
    <row r="558" spans="1:9" x14ac:dyDescent="0.25">
      <c r="A558">
        <v>557</v>
      </c>
      <c r="H558">
        <v>223.594382</v>
      </c>
      <c r="I558">
        <v>8.9577840000000002</v>
      </c>
    </row>
    <row r="559" spans="1:9" x14ac:dyDescent="0.25">
      <c r="A559">
        <v>558</v>
      </c>
      <c r="H559">
        <v>223.594382</v>
      </c>
      <c r="I559">
        <v>8.9577840000000002</v>
      </c>
    </row>
    <row r="560" spans="1:9" x14ac:dyDescent="0.25">
      <c r="A560">
        <v>559</v>
      </c>
      <c r="B560">
        <v>205.399283</v>
      </c>
      <c r="C560">
        <v>6.0110450000000002</v>
      </c>
    </row>
    <row r="561" spans="1:9" x14ac:dyDescent="0.25">
      <c r="A561">
        <v>560</v>
      </c>
      <c r="B561">
        <v>205.40821299999999</v>
      </c>
      <c r="C561">
        <v>6.0489439999999997</v>
      </c>
    </row>
    <row r="562" spans="1:9" x14ac:dyDescent="0.25">
      <c r="A562">
        <v>561</v>
      </c>
      <c r="B562">
        <v>205.405608</v>
      </c>
      <c r="C562">
        <v>6.0267549999999996</v>
      </c>
    </row>
    <row r="563" spans="1:9" x14ac:dyDescent="0.25">
      <c r="A563">
        <v>562</v>
      </c>
      <c r="B563">
        <v>205.41938200000001</v>
      </c>
      <c r="C563">
        <v>6.0230829999999997</v>
      </c>
    </row>
    <row r="564" spans="1:9" x14ac:dyDescent="0.25">
      <c r="A564">
        <v>563</v>
      </c>
      <c r="B564">
        <v>205.394282</v>
      </c>
      <c r="C564">
        <v>6.0139009999999997</v>
      </c>
    </row>
    <row r="565" spans="1:9" x14ac:dyDescent="0.25">
      <c r="A565">
        <v>564</v>
      </c>
      <c r="B565">
        <v>205.40658000000002</v>
      </c>
      <c r="C565">
        <v>6.0157369999999997</v>
      </c>
    </row>
    <row r="566" spans="1:9" x14ac:dyDescent="0.25">
      <c r="A566">
        <v>565</v>
      </c>
      <c r="B566">
        <v>205.433256</v>
      </c>
      <c r="C566">
        <v>6.0320090000000004</v>
      </c>
    </row>
    <row r="567" spans="1:9" x14ac:dyDescent="0.25">
      <c r="A567">
        <v>566</v>
      </c>
      <c r="B567">
        <v>205.399283</v>
      </c>
      <c r="C567">
        <v>6.0110450000000002</v>
      </c>
      <c r="D567">
        <v>198.836771</v>
      </c>
      <c r="E567">
        <v>7.1708030000000003</v>
      </c>
    </row>
    <row r="568" spans="1:9" x14ac:dyDescent="0.25">
      <c r="A568">
        <v>567</v>
      </c>
      <c r="D568">
        <v>198.834273</v>
      </c>
      <c r="E568">
        <v>7.2024790000000003</v>
      </c>
    </row>
    <row r="569" spans="1:9" x14ac:dyDescent="0.25">
      <c r="A569">
        <v>568</v>
      </c>
      <c r="D569">
        <v>198.84794500000001</v>
      </c>
      <c r="E569">
        <v>7.2032449999999999</v>
      </c>
    </row>
    <row r="570" spans="1:9" x14ac:dyDescent="0.25">
      <c r="A570">
        <v>569</v>
      </c>
      <c r="D570">
        <v>198.92956000000001</v>
      </c>
      <c r="E570">
        <v>7.2722100000000003</v>
      </c>
    </row>
    <row r="571" spans="1:9" x14ac:dyDescent="0.25">
      <c r="A571">
        <v>570</v>
      </c>
      <c r="D571">
        <v>198.836771</v>
      </c>
      <c r="E571">
        <v>7.1708030000000003</v>
      </c>
      <c r="F571">
        <v>201.29922300000001</v>
      </c>
      <c r="G571">
        <v>4.7773209999999997</v>
      </c>
    </row>
    <row r="572" spans="1:9" x14ac:dyDescent="0.25">
      <c r="A572">
        <v>571</v>
      </c>
      <c r="D572">
        <v>198.836771</v>
      </c>
      <c r="E572">
        <v>7.1708030000000003</v>
      </c>
      <c r="F572">
        <v>201.30232799999999</v>
      </c>
      <c r="G572">
        <v>4.7858910000000003</v>
      </c>
      <c r="H572">
        <v>199.34564399999999</v>
      </c>
      <c r="I572">
        <v>7.7510899999999996</v>
      </c>
    </row>
    <row r="573" spans="1:9" x14ac:dyDescent="0.25">
      <c r="A573">
        <v>572</v>
      </c>
      <c r="F573">
        <v>201.29799500000001</v>
      </c>
      <c r="G573">
        <v>4.7680379999999998</v>
      </c>
      <c r="H573">
        <v>199.31886900000001</v>
      </c>
      <c r="I573">
        <v>7.784961</v>
      </c>
    </row>
    <row r="574" spans="1:9" x14ac:dyDescent="0.25">
      <c r="A574">
        <v>573</v>
      </c>
      <c r="F574">
        <v>201.285597</v>
      </c>
      <c r="G574">
        <v>4.7783420000000003</v>
      </c>
      <c r="H574">
        <v>199.350188</v>
      </c>
      <c r="I574">
        <v>7.7593540000000001</v>
      </c>
    </row>
    <row r="575" spans="1:9" x14ac:dyDescent="0.25">
      <c r="A575">
        <v>574</v>
      </c>
      <c r="F575">
        <v>201.32191700000001</v>
      </c>
      <c r="G575">
        <v>4.7808409999999997</v>
      </c>
      <c r="H575">
        <v>199.336771</v>
      </c>
      <c r="I575">
        <v>7.790826</v>
      </c>
    </row>
    <row r="576" spans="1:9" x14ac:dyDescent="0.25">
      <c r="A576">
        <v>575</v>
      </c>
      <c r="F576">
        <v>201.32416799999999</v>
      </c>
      <c r="G576">
        <v>4.8172110000000004</v>
      </c>
      <c r="H576">
        <v>199.32784100000001</v>
      </c>
      <c r="I576">
        <v>7.8080679999999996</v>
      </c>
    </row>
    <row r="577" spans="1:9" x14ac:dyDescent="0.25">
      <c r="A577">
        <v>576</v>
      </c>
      <c r="F577">
        <v>201.26076</v>
      </c>
      <c r="G577">
        <v>4.7846159999999998</v>
      </c>
      <c r="H577">
        <v>199.35145800000001</v>
      </c>
      <c r="I577">
        <v>7.8007220000000004</v>
      </c>
    </row>
    <row r="578" spans="1:9" x14ac:dyDescent="0.25">
      <c r="A578">
        <v>577</v>
      </c>
      <c r="F578">
        <v>201.29922300000001</v>
      </c>
      <c r="G578">
        <v>4.7773209999999997</v>
      </c>
      <c r="H578">
        <v>199.31550100000001</v>
      </c>
      <c r="I578">
        <v>7.8229110000000004</v>
      </c>
    </row>
    <row r="579" spans="1:9" x14ac:dyDescent="0.25">
      <c r="A579">
        <v>578</v>
      </c>
      <c r="H579">
        <v>199.34564399999999</v>
      </c>
      <c r="I579">
        <v>7.7510899999999996</v>
      </c>
    </row>
    <row r="580" spans="1:9" x14ac:dyDescent="0.25">
      <c r="A580">
        <v>579</v>
      </c>
    </row>
    <row r="581" spans="1:9" x14ac:dyDescent="0.25">
      <c r="A581">
        <v>580</v>
      </c>
    </row>
    <row r="582" spans="1:9" x14ac:dyDescent="0.25">
      <c r="A582">
        <v>581</v>
      </c>
      <c r="B582">
        <v>175.32314700000001</v>
      </c>
      <c r="C582">
        <v>5.8965269999999999</v>
      </c>
    </row>
    <row r="583" spans="1:9" x14ac:dyDescent="0.25">
      <c r="A583">
        <v>582</v>
      </c>
      <c r="B583">
        <v>175.340237</v>
      </c>
      <c r="C583">
        <v>5.8679110000000003</v>
      </c>
    </row>
    <row r="584" spans="1:9" x14ac:dyDescent="0.25">
      <c r="A584">
        <v>583</v>
      </c>
      <c r="B584">
        <v>175.302594</v>
      </c>
      <c r="C584">
        <v>5.8355189999999997</v>
      </c>
    </row>
    <row r="585" spans="1:9" x14ac:dyDescent="0.25">
      <c r="A585">
        <v>584</v>
      </c>
      <c r="B585">
        <v>175.294533</v>
      </c>
      <c r="C585">
        <v>5.8584740000000002</v>
      </c>
    </row>
    <row r="586" spans="1:9" x14ac:dyDescent="0.25">
      <c r="A586">
        <v>585</v>
      </c>
      <c r="B586">
        <v>175.30825300000001</v>
      </c>
      <c r="C586">
        <v>5.8683189999999996</v>
      </c>
    </row>
    <row r="587" spans="1:9" x14ac:dyDescent="0.25">
      <c r="A587">
        <v>586</v>
      </c>
      <c r="B587">
        <v>175.299532</v>
      </c>
      <c r="C587">
        <v>5.8401100000000001</v>
      </c>
    </row>
    <row r="588" spans="1:9" x14ac:dyDescent="0.25">
      <c r="A588">
        <v>587</v>
      </c>
      <c r="B588">
        <v>175.32233100000002</v>
      </c>
      <c r="C588">
        <v>5.8660240000000003</v>
      </c>
      <c r="D588">
        <v>170.202887</v>
      </c>
      <c r="E588">
        <v>7.4199859999999997</v>
      </c>
    </row>
    <row r="589" spans="1:9" x14ac:dyDescent="0.25">
      <c r="A589">
        <v>588</v>
      </c>
      <c r="B589">
        <v>175.32314700000001</v>
      </c>
      <c r="C589">
        <v>5.8965269999999999</v>
      </c>
      <c r="D589">
        <v>170.10877500000001</v>
      </c>
      <c r="E589">
        <v>7.4175880000000003</v>
      </c>
    </row>
    <row r="590" spans="1:9" x14ac:dyDescent="0.25">
      <c r="A590">
        <v>589</v>
      </c>
      <c r="D590">
        <v>170.12938300000002</v>
      </c>
      <c r="E590">
        <v>7.4231990000000003</v>
      </c>
    </row>
    <row r="591" spans="1:9" x14ac:dyDescent="0.25">
      <c r="A591">
        <v>590</v>
      </c>
      <c r="D591">
        <v>170.13841300000001</v>
      </c>
      <c r="E591">
        <v>7.4046830000000003</v>
      </c>
    </row>
    <row r="592" spans="1:9" x14ac:dyDescent="0.25">
      <c r="A592">
        <v>591</v>
      </c>
      <c r="D592">
        <v>170.17452700000001</v>
      </c>
      <c r="E592">
        <v>7.3628539999999996</v>
      </c>
    </row>
    <row r="593" spans="1:9" x14ac:dyDescent="0.25">
      <c r="A593">
        <v>592</v>
      </c>
      <c r="D593">
        <v>170.202887</v>
      </c>
      <c r="E593">
        <v>7.4199859999999997</v>
      </c>
      <c r="F593">
        <v>171.25011900000001</v>
      </c>
      <c r="G593">
        <v>4.5049299999999999</v>
      </c>
    </row>
    <row r="594" spans="1:9" x14ac:dyDescent="0.25">
      <c r="A594">
        <v>593</v>
      </c>
      <c r="F594">
        <v>171.22619500000002</v>
      </c>
      <c r="G594">
        <v>4.5618559999999997</v>
      </c>
      <c r="H594">
        <v>170.16447700000001</v>
      </c>
      <c r="I594">
        <v>7.7896020000000004</v>
      </c>
    </row>
    <row r="595" spans="1:9" x14ac:dyDescent="0.25">
      <c r="A595">
        <v>594</v>
      </c>
      <c r="F595">
        <v>171.224154</v>
      </c>
      <c r="G595">
        <v>4.514723</v>
      </c>
      <c r="H595">
        <v>170.17774</v>
      </c>
      <c r="I595">
        <v>7.7770539999999997</v>
      </c>
    </row>
    <row r="596" spans="1:9" x14ac:dyDescent="0.25">
      <c r="A596">
        <v>595</v>
      </c>
      <c r="F596">
        <v>171.230582</v>
      </c>
      <c r="G596">
        <v>4.518192</v>
      </c>
      <c r="H596">
        <v>170.11489699999998</v>
      </c>
      <c r="I596">
        <v>7.7456829999999997</v>
      </c>
    </row>
    <row r="597" spans="1:9" x14ac:dyDescent="0.25">
      <c r="A597">
        <v>596</v>
      </c>
      <c r="F597">
        <v>171.26338200000001</v>
      </c>
      <c r="G597">
        <v>4.5115600000000002</v>
      </c>
      <c r="H597">
        <v>170.16493600000001</v>
      </c>
      <c r="I597">
        <v>7.7840930000000004</v>
      </c>
    </row>
    <row r="598" spans="1:9" x14ac:dyDescent="0.25">
      <c r="A598">
        <v>597</v>
      </c>
      <c r="F598">
        <v>171.264096</v>
      </c>
      <c r="G598">
        <v>4.5353820000000002</v>
      </c>
      <c r="H598">
        <v>170.16860800000001</v>
      </c>
      <c r="I598">
        <v>7.8242380000000002</v>
      </c>
    </row>
    <row r="599" spans="1:9" x14ac:dyDescent="0.25">
      <c r="A599">
        <v>598</v>
      </c>
      <c r="F599">
        <v>171.25011900000001</v>
      </c>
      <c r="G599">
        <v>4.5049299999999999</v>
      </c>
      <c r="H599">
        <v>170.16320300000001</v>
      </c>
      <c r="I599">
        <v>7.8333180000000002</v>
      </c>
    </row>
    <row r="600" spans="1:9" x14ac:dyDescent="0.25">
      <c r="A600">
        <v>599</v>
      </c>
      <c r="H600">
        <v>170.158917</v>
      </c>
      <c r="I600">
        <v>7.7179330000000004</v>
      </c>
    </row>
    <row r="601" spans="1:9" x14ac:dyDescent="0.25">
      <c r="A601">
        <v>600</v>
      </c>
    </row>
    <row r="602" spans="1:9" x14ac:dyDescent="0.25">
      <c r="A602">
        <v>601</v>
      </c>
    </row>
    <row r="603" spans="1:9" x14ac:dyDescent="0.25">
      <c r="A603">
        <v>602</v>
      </c>
    </row>
    <row r="604" spans="1:9" x14ac:dyDescent="0.25">
      <c r="A604">
        <v>603</v>
      </c>
      <c r="B604">
        <v>150.895275</v>
      </c>
      <c r="C604">
        <v>7.1861050000000004</v>
      </c>
    </row>
    <row r="605" spans="1:9" x14ac:dyDescent="0.25">
      <c r="A605">
        <v>604</v>
      </c>
      <c r="B605">
        <v>150.92756400000002</v>
      </c>
      <c r="C605">
        <v>7.2152320000000003</v>
      </c>
    </row>
    <row r="606" spans="1:9" x14ac:dyDescent="0.25">
      <c r="A606">
        <v>605</v>
      </c>
      <c r="B606">
        <v>150.895275</v>
      </c>
      <c r="C606">
        <v>7.1861050000000004</v>
      </c>
    </row>
    <row r="607" spans="1:9" x14ac:dyDescent="0.25">
      <c r="A607">
        <v>606</v>
      </c>
      <c r="B607">
        <v>150.82513700000001</v>
      </c>
      <c r="C607">
        <v>7.2182930000000001</v>
      </c>
    </row>
    <row r="608" spans="1:9" x14ac:dyDescent="0.25">
      <c r="A608">
        <v>607</v>
      </c>
      <c r="B608">
        <v>150.88486900000001</v>
      </c>
      <c r="C608">
        <v>7.2021740000000003</v>
      </c>
    </row>
    <row r="609" spans="1:9" x14ac:dyDescent="0.25">
      <c r="A609">
        <v>608</v>
      </c>
      <c r="B609">
        <v>150.901295</v>
      </c>
      <c r="C609">
        <v>7.2578760000000004</v>
      </c>
    </row>
    <row r="610" spans="1:9" x14ac:dyDescent="0.25">
      <c r="A610">
        <v>609</v>
      </c>
      <c r="B610">
        <v>150.864924</v>
      </c>
      <c r="C610">
        <v>7.1292289999999996</v>
      </c>
      <c r="D610">
        <v>135.672021</v>
      </c>
      <c r="E610">
        <v>7.6596970000000004</v>
      </c>
    </row>
    <row r="611" spans="1:9" x14ac:dyDescent="0.25">
      <c r="A611">
        <v>610</v>
      </c>
      <c r="B611">
        <v>150.895275</v>
      </c>
      <c r="C611">
        <v>7.1861050000000004</v>
      </c>
      <c r="D611">
        <v>135.68192400000001</v>
      </c>
      <c r="E611">
        <v>7.6260599999999998</v>
      </c>
    </row>
    <row r="612" spans="1:9" x14ac:dyDescent="0.25">
      <c r="A612">
        <v>611</v>
      </c>
      <c r="B612">
        <v>150.895275</v>
      </c>
      <c r="C612">
        <v>7.1861050000000004</v>
      </c>
      <c r="D612">
        <v>135.672021</v>
      </c>
      <c r="E612">
        <v>7.6596970000000004</v>
      </c>
    </row>
    <row r="613" spans="1:9" x14ac:dyDescent="0.25">
      <c r="A613">
        <v>612</v>
      </c>
      <c r="D613">
        <v>135.672021</v>
      </c>
      <c r="E613">
        <v>7.6596970000000004</v>
      </c>
    </row>
    <row r="614" spans="1:9" x14ac:dyDescent="0.25">
      <c r="A614">
        <v>613</v>
      </c>
      <c r="D614">
        <v>135.672021</v>
      </c>
      <c r="E614">
        <v>7.6596970000000004</v>
      </c>
    </row>
    <row r="615" spans="1:9" x14ac:dyDescent="0.25">
      <c r="A615">
        <v>614</v>
      </c>
      <c r="F615">
        <v>135.88863499999999</v>
      </c>
      <c r="G615">
        <v>5.0981820000000004</v>
      </c>
    </row>
    <row r="616" spans="1:9" x14ac:dyDescent="0.25">
      <c r="A616">
        <v>615</v>
      </c>
      <c r="F616">
        <v>135.86646400000001</v>
      </c>
      <c r="G616">
        <v>5.1547470000000004</v>
      </c>
      <c r="H616">
        <v>135.34232400000002</v>
      </c>
      <c r="I616">
        <v>8.0465149999999994</v>
      </c>
    </row>
    <row r="617" spans="1:9" x14ac:dyDescent="0.25">
      <c r="A617">
        <v>616</v>
      </c>
      <c r="F617">
        <v>135.892121</v>
      </c>
      <c r="G617">
        <v>5.1517169999999997</v>
      </c>
      <c r="H617">
        <v>135.391267</v>
      </c>
      <c r="I617">
        <v>8.0672230000000003</v>
      </c>
    </row>
    <row r="618" spans="1:9" x14ac:dyDescent="0.25">
      <c r="A618">
        <v>617</v>
      </c>
      <c r="F618">
        <v>135.88504900000001</v>
      </c>
      <c r="G618">
        <v>5.0877780000000001</v>
      </c>
      <c r="H618">
        <v>135.385964</v>
      </c>
      <c r="I618">
        <v>8.0769690000000001</v>
      </c>
    </row>
    <row r="619" spans="1:9" x14ac:dyDescent="0.25">
      <c r="A619">
        <v>618</v>
      </c>
      <c r="F619">
        <v>135.87818200000001</v>
      </c>
      <c r="G619">
        <v>5.1081310000000002</v>
      </c>
      <c r="H619">
        <v>135.35682</v>
      </c>
      <c r="I619">
        <v>8.0792420000000007</v>
      </c>
    </row>
    <row r="620" spans="1:9" x14ac:dyDescent="0.25">
      <c r="A620">
        <v>619</v>
      </c>
      <c r="F620">
        <v>135.88671200000002</v>
      </c>
      <c r="G620">
        <v>5.1348479999999999</v>
      </c>
      <c r="H620">
        <v>135.40030000000002</v>
      </c>
      <c r="I620">
        <v>8.1498489999999997</v>
      </c>
    </row>
    <row r="621" spans="1:9" x14ac:dyDescent="0.25">
      <c r="A621">
        <v>620</v>
      </c>
      <c r="F621">
        <v>135.88863499999999</v>
      </c>
      <c r="G621">
        <v>5.0981820000000004</v>
      </c>
      <c r="H621">
        <v>135.43666200000001</v>
      </c>
      <c r="I621">
        <v>8.110303</v>
      </c>
    </row>
    <row r="622" spans="1:9" x14ac:dyDescent="0.25">
      <c r="A622">
        <v>621</v>
      </c>
      <c r="F622">
        <v>135.88863499999999</v>
      </c>
      <c r="G622">
        <v>5.0981820000000004</v>
      </c>
      <c r="H622">
        <v>135.34232400000002</v>
      </c>
      <c r="I622">
        <v>8.0465149999999994</v>
      </c>
    </row>
    <row r="623" spans="1:9" x14ac:dyDescent="0.25">
      <c r="A623">
        <v>622</v>
      </c>
    </row>
    <row r="624" spans="1:9" x14ac:dyDescent="0.25">
      <c r="A624">
        <v>623</v>
      </c>
    </row>
    <row r="625" spans="1:9" x14ac:dyDescent="0.25">
      <c r="A625">
        <v>624</v>
      </c>
    </row>
    <row r="626" spans="1:9" x14ac:dyDescent="0.25">
      <c r="A626">
        <v>625</v>
      </c>
    </row>
    <row r="627" spans="1:9" x14ac:dyDescent="0.25">
      <c r="A627">
        <v>626</v>
      </c>
      <c r="B627">
        <v>112.64207200000001</v>
      </c>
      <c r="C627">
        <v>8.2321709999999992</v>
      </c>
    </row>
    <row r="628" spans="1:9" x14ac:dyDescent="0.25">
      <c r="A628">
        <v>627</v>
      </c>
      <c r="B628">
        <v>112.603635</v>
      </c>
      <c r="C628">
        <v>8.2302520000000001</v>
      </c>
    </row>
    <row r="629" spans="1:9" x14ac:dyDescent="0.25">
      <c r="A629">
        <v>628</v>
      </c>
      <c r="B629">
        <v>112.570001</v>
      </c>
      <c r="C629">
        <v>8.260707</v>
      </c>
    </row>
    <row r="630" spans="1:9" x14ac:dyDescent="0.25">
      <c r="A630">
        <v>629</v>
      </c>
      <c r="B630">
        <v>112.627019</v>
      </c>
      <c r="C630">
        <v>8.2106069999999995</v>
      </c>
    </row>
    <row r="631" spans="1:9" x14ac:dyDescent="0.25">
      <c r="A631">
        <v>630</v>
      </c>
      <c r="B631">
        <v>112.652726</v>
      </c>
      <c r="C631">
        <v>8.2094959999999997</v>
      </c>
      <c r="D631">
        <v>106.92530200000002</v>
      </c>
      <c r="E631">
        <v>9.800808</v>
      </c>
    </row>
    <row r="632" spans="1:9" x14ac:dyDescent="0.25">
      <c r="A632">
        <v>631</v>
      </c>
      <c r="B632">
        <v>112.593839</v>
      </c>
      <c r="C632">
        <v>8.2146969999999992</v>
      </c>
      <c r="D632">
        <v>106.94868600000001</v>
      </c>
      <c r="E632">
        <v>9.7975759999999994</v>
      </c>
    </row>
    <row r="633" spans="1:9" x14ac:dyDescent="0.25">
      <c r="A633">
        <v>632</v>
      </c>
      <c r="B633">
        <v>112.64207200000001</v>
      </c>
      <c r="C633">
        <v>8.2321709999999992</v>
      </c>
      <c r="D633">
        <v>106.955049</v>
      </c>
      <c r="E633">
        <v>9.8065650000000009</v>
      </c>
    </row>
    <row r="634" spans="1:9" x14ac:dyDescent="0.25">
      <c r="A634">
        <v>633</v>
      </c>
      <c r="D634">
        <v>106.97525100000001</v>
      </c>
      <c r="E634">
        <v>9.7952019999999997</v>
      </c>
    </row>
    <row r="635" spans="1:9" x14ac:dyDescent="0.25">
      <c r="A635">
        <v>634</v>
      </c>
      <c r="D635">
        <v>106.914243</v>
      </c>
      <c r="E635">
        <v>9.7395460000000007</v>
      </c>
    </row>
    <row r="636" spans="1:9" x14ac:dyDescent="0.25">
      <c r="A636">
        <v>635</v>
      </c>
      <c r="D636">
        <v>106.91318200000001</v>
      </c>
      <c r="E636">
        <v>9.6988380000000003</v>
      </c>
    </row>
    <row r="637" spans="1:9" x14ac:dyDescent="0.25">
      <c r="A637">
        <v>636</v>
      </c>
      <c r="D637">
        <v>106.92530200000002</v>
      </c>
      <c r="E637">
        <v>9.800808</v>
      </c>
    </row>
    <row r="638" spans="1:9" x14ac:dyDescent="0.25">
      <c r="A638">
        <v>637</v>
      </c>
      <c r="F638">
        <v>106.182523</v>
      </c>
      <c r="G638">
        <v>7.8450499999999996</v>
      </c>
      <c r="H638">
        <v>105.88313000000001</v>
      </c>
      <c r="I638">
        <v>10.696768</v>
      </c>
    </row>
    <row r="639" spans="1:9" x14ac:dyDescent="0.25">
      <c r="A639">
        <v>638</v>
      </c>
      <c r="F639">
        <v>106.21611100000001</v>
      </c>
      <c r="G639">
        <v>7.7673740000000002</v>
      </c>
      <c r="H639">
        <v>105.904847</v>
      </c>
      <c r="I639">
        <v>10.684697</v>
      </c>
    </row>
    <row r="640" spans="1:9" x14ac:dyDescent="0.25">
      <c r="A640">
        <v>639</v>
      </c>
      <c r="F640">
        <v>106.17722000000001</v>
      </c>
      <c r="G640">
        <v>7.7809090000000003</v>
      </c>
      <c r="H640">
        <v>105.971917</v>
      </c>
      <c r="I640">
        <v>10.668485</v>
      </c>
    </row>
    <row r="641" spans="1:9" x14ac:dyDescent="0.25">
      <c r="A641">
        <v>640</v>
      </c>
      <c r="F641">
        <v>106.187577</v>
      </c>
      <c r="G641">
        <v>7.7909600000000001</v>
      </c>
      <c r="H641">
        <v>105.959901</v>
      </c>
      <c r="I641">
        <v>10.652424</v>
      </c>
    </row>
    <row r="642" spans="1:9" x14ac:dyDescent="0.25">
      <c r="A642">
        <v>641</v>
      </c>
      <c r="F642">
        <v>106.13045600000001</v>
      </c>
      <c r="G642">
        <v>7.7514139999999996</v>
      </c>
      <c r="H642">
        <v>105.943231</v>
      </c>
      <c r="I642">
        <v>10.64298</v>
      </c>
    </row>
    <row r="643" spans="1:9" x14ac:dyDescent="0.25">
      <c r="A643">
        <v>642</v>
      </c>
      <c r="F643">
        <v>106.15045600000001</v>
      </c>
      <c r="G643">
        <v>7.7433839999999998</v>
      </c>
      <c r="H643">
        <v>105.910653</v>
      </c>
      <c r="I643">
        <v>10.625</v>
      </c>
    </row>
    <row r="644" spans="1:9" x14ac:dyDescent="0.25">
      <c r="A644">
        <v>643</v>
      </c>
      <c r="F644">
        <v>106.182523</v>
      </c>
      <c r="G644">
        <v>7.8450499999999996</v>
      </c>
      <c r="H644">
        <v>105.88313000000001</v>
      </c>
      <c r="I644">
        <v>10.696768</v>
      </c>
    </row>
    <row r="645" spans="1:9" x14ac:dyDescent="0.25">
      <c r="A645">
        <v>644</v>
      </c>
      <c r="H645">
        <v>105.88313000000001</v>
      </c>
      <c r="I645">
        <v>10.696768</v>
      </c>
    </row>
    <row r="646" spans="1:9" x14ac:dyDescent="0.25">
      <c r="A646">
        <v>645</v>
      </c>
    </row>
    <row r="647" spans="1:9" x14ac:dyDescent="0.25">
      <c r="A647">
        <v>646</v>
      </c>
    </row>
    <row r="648" spans="1:9" x14ac:dyDescent="0.25">
      <c r="A648">
        <v>647</v>
      </c>
    </row>
    <row r="649" spans="1:9" x14ac:dyDescent="0.25">
      <c r="A649">
        <v>648</v>
      </c>
    </row>
    <row r="650" spans="1:9" x14ac:dyDescent="0.25">
      <c r="A650">
        <v>649</v>
      </c>
      <c r="B650">
        <v>81.636212</v>
      </c>
      <c r="C650">
        <v>9.0044439999999994</v>
      </c>
    </row>
    <row r="651" spans="1:9" x14ac:dyDescent="0.25">
      <c r="A651">
        <v>650</v>
      </c>
      <c r="B651">
        <v>81.649646000000004</v>
      </c>
      <c r="C651">
        <v>9.0009589999999999</v>
      </c>
    </row>
    <row r="652" spans="1:9" x14ac:dyDescent="0.25">
      <c r="A652">
        <v>651</v>
      </c>
      <c r="B652">
        <v>81.622980000000013</v>
      </c>
      <c r="C652">
        <v>9.0132320000000004</v>
      </c>
    </row>
    <row r="653" spans="1:9" x14ac:dyDescent="0.25">
      <c r="A653">
        <v>652</v>
      </c>
      <c r="B653">
        <v>81.654949000000002</v>
      </c>
      <c r="C653">
        <v>9.0364140000000006</v>
      </c>
    </row>
    <row r="654" spans="1:9" x14ac:dyDescent="0.25">
      <c r="A654">
        <v>653</v>
      </c>
      <c r="B654">
        <v>81.666616000000005</v>
      </c>
      <c r="C654">
        <v>9.0358079999999994</v>
      </c>
      <c r="D654">
        <v>77.842475000000007</v>
      </c>
      <c r="E654">
        <v>10.187929</v>
      </c>
    </row>
    <row r="655" spans="1:9" x14ac:dyDescent="0.25">
      <c r="A655">
        <v>654</v>
      </c>
      <c r="B655">
        <v>81.67267600000001</v>
      </c>
      <c r="C655">
        <v>9.0114649999999994</v>
      </c>
      <c r="D655">
        <v>77.784697000000008</v>
      </c>
      <c r="E655">
        <v>10.184495</v>
      </c>
    </row>
    <row r="656" spans="1:9" x14ac:dyDescent="0.25">
      <c r="A656">
        <v>655</v>
      </c>
      <c r="B656">
        <v>81.636212</v>
      </c>
      <c r="C656">
        <v>9.0044439999999994</v>
      </c>
      <c r="D656">
        <v>77.793485000000004</v>
      </c>
      <c r="E656">
        <v>10.195202</v>
      </c>
    </row>
    <row r="657" spans="1:9" x14ac:dyDescent="0.25">
      <c r="A657">
        <v>656</v>
      </c>
      <c r="D657">
        <v>77.825302000000008</v>
      </c>
      <c r="E657">
        <v>10.187170999999999</v>
      </c>
    </row>
    <row r="658" spans="1:9" x14ac:dyDescent="0.25">
      <c r="A658">
        <v>657</v>
      </c>
      <c r="D658">
        <v>77.773990000000012</v>
      </c>
      <c r="E658">
        <v>10.155455</v>
      </c>
    </row>
    <row r="659" spans="1:9" x14ac:dyDescent="0.25">
      <c r="A659">
        <v>658</v>
      </c>
      <c r="D659">
        <v>77.842475000000007</v>
      </c>
      <c r="E659">
        <v>10.187929</v>
      </c>
    </row>
    <row r="660" spans="1:9" x14ac:dyDescent="0.25">
      <c r="A660">
        <v>659</v>
      </c>
    </row>
    <row r="661" spans="1:9" x14ac:dyDescent="0.25">
      <c r="A661">
        <v>660</v>
      </c>
      <c r="F661">
        <v>77.223585000000014</v>
      </c>
      <c r="G661">
        <v>8.2867680000000004</v>
      </c>
      <c r="H661">
        <v>77.211666000000008</v>
      </c>
      <c r="I661">
        <v>10.679544999999999</v>
      </c>
    </row>
    <row r="662" spans="1:9" x14ac:dyDescent="0.25">
      <c r="A662">
        <v>661</v>
      </c>
      <c r="F662">
        <v>77.096363000000011</v>
      </c>
      <c r="G662">
        <v>8.2480799999999999</v>
      </c>
      <c r="H662">
        <v>77.129645000000011</v>
      </c>
      <c r="I662">
        <v>10.80303</v>
      </c>
    </row>
    <row r="663" spans="1:9" x14ac:dyDescent="0.25">
      <c r="A663">
        <v>662</v>
      </c>
      <c r="F663">
        <v>77.181768000000005</v>
      </c>
      <c r="G663">
        <v>8.2195450000000001</v>
      </c>
      <c r="H663">
        <v>77.135757000000012</v>
      </c>
      <c r="I663">
        <v>10.734999999999999</v>
      </c>
    </row>
    <row r="664" spans="1:9" x14ac:dyDescent="0.25">
      <c r="A664">
        <v>663</v>
      </c>
      <c r="F664">
        <v>77.212576000000013</v>
      </c>
      <c r="G664">
        <v>8.2431809999999999</v>
      </c>
      <c r="H664">
        <v>77.124040000000008</v>
      </c>
      <c r="I664">
        <v>10.706566</v>
      </c>
    </row>
    <row r="665" spans="1:9" x14ac:dyDescent="0.25">
      <c r="A665">
        <v>664</v>
      </c>
      <c r="F665">
        <v>77.16535300000001</v>
      </c>
      <c r="G665">
        <v>8.2148990000000008</v>
      </c>
      <c r="H665">
        <v>77.148990000000012</v>
      </c>
      <c r="I665">
        <v>10.709645999999999</v>
      </c>
    </row>
    <row r="666" spans="1:9" x14ac:dyDescent="0.25">
      <c r="A666">
        <v>665</v>
      </c>
      <c r="F666">
        <v>77.211010000000002</v>
      </c>
      <c r="G666">
        <v>8.2890899999999998</v>
      </c>
      <c r="H666">
        <v>77.198737000000008</v>
      </c>
      <c r="I666">
        <v>10.678838000000001</v>
      </c>
    </row>
    <row r="667" spans="1:9" x14ac:dyDescent="0.25">
      <c r="A667">
        <v>666</v>
      </c>
      <c r="F667">
        <v>77.223585000000014</v>
      </c>
      <c r="G667">
        <v>8.2867680000000004</v>
      </c>
      <c r="H667">
        <v>77.175707000000003</v>
      </c>
      <c r="I667">
        <v>10.676818000000001</v>
      </c>
    </row>
    <row r="668" spans="1:9" x14ac:dyDescent="0.25">
      <c r="A668">
        <v>667</v>
      </c>
      <c r="H668">
        <v>77.211666000000008</v>
      </c>
      <c r="I668">
        <v>10.679544999999999</v>
      </c>
    </row>
    <row r="669" spans="1:9" x14ac:dyDescent="0.25">
      <c r="A669">
        <v>668</v>
      </c>
    </row>
    <row r="670" spans="1:9" x14ac:dyDescent="0.25">
      <c r="A670">
        <v>669</v>
      </c>
    </row>
    <row r="671" spans="1:9" x14ac:dyDescent="0.25">
      <c r="A671">
        <v>670</v>
      </c>
      <c r="B671">
        <v>57.250133000000005</v>
      </c>
      <c r="C671">
        <v>7.5914109999999999</v>
      </c>
    </row>
    <row r="672" spans="1:9" x14ac:dyDescent="0.25">
      <c r="A672">
        <v>671</v>
      </c>
      <c r="B672">
        <v>57.234512000000002</v>
      </c>
      <c r="C672">
        <v>7.5603189999999998</v>
      </c>
    </row>
    <row r="673" spans="1:9" x14ac:dyDescent="0.25">
      <c r="A673">
        <v>672</v>
      </c>
      <c r="B673">
        <v>57.234928000000004</v>
      </c>
      <c r="C673">
        <v>7.5681830000000003</v>
      </c>
    </row>
    <row r="674" spans="1:9" x14ac:dyDescent="0.25">
      <c r="A674">
        <v>673</v>
      </c>
      <c r="B674">
        <v>57.285133000000002</v>
      </c>
      <c r="C674">
        <v>7.536257</v>
      </c>
    </row>
    <row r="675" spans="1:9" x14ac:dyDescent="0.25">
      <c r="A675">
        <v>674</v>
      </c>
      <c r="B675">
        <v>57.255756000000005</v>
      </c>
      <c r="C675">
        <v>7.5357370000000001</v>
      </c>
    </row>
    <row r="676" spans="1:9" x14ac:dyDescent="0.25">
      <c r="A676">
        <v>675</v>
      </c>
      <c r="B676">
        <v>57.276327999999999</v>
      </c>
      <c r="C676">
        <v>7.4887600000000001</v>
      </c>
      <c r="D676">
        <v>50.489719000000001</v>
      </c>
      <c r="E676">
        <v>8.5101630000000004</v>
      </c>
    </row>
    <row r="677" spans="1:9" x14ac:dyDescent="0.25">
      <c r="A677">
        <v>676</v>
      </c>
      <c r="B677">
        <v>57.276327999999999</v>
      </c>
      <c r="C677">
        <v>7.5252689999999998</v>
      </c>
      <c r="D677">
        <v>50.459823</v>
      </c>
      <c r="E677">
        <v>8.4788630000000005</v>
      </c>
    </row>
    <row r="678" spans="1:9" x14ac:dyDescent="0.25">
      <c r="A678">
        <v>677</v>
      </c>
      <c r="B678">
        <v>57.250133000000005</v>
      </c>
      <c r="C678">
        <v>7.5914109999999999</v>
      </c>
      <c r="D678">
        <v>50.441963000000001</v>
      </c>
      <c r="E678">
        <v>8.5037050000000001</v>
      </c>
    </row>
    <row r="679" spans="1:9" x14ac:dyDescent="0.25">
      <c r="A679">
        <v>678</v>
      </c>
      <c r="D679">
        <v>50.447952000000001</v>
      </c>
      <c r="E679">
        <v>8.4829240000000006</v>
      </c>
    </row>
    <row r="680" spans="1:9" x14ac:dyDescent="0.25">
      <c r="A680">
        <v>679</v>
      </c>
      <c r="D680">
        <v>50.459823</v>
      </c>
      <c r="E680">
        <v>8.4626660000000005</v>
      </c>
    </row>
    <row r="681" spans="1:9" x14ac:dyDescent="0.25">
      <c r="A681">
        <v>680</v>
      </c>
      <c r="D681">
        <v>50.459147999999999</v>
      </c>
      <c r="E681">
        <v>8.5027159999999995</v>
      </c>
    </row>
    <row r="682" spans="1:9" x14ac:dyDescent="0.25">
      <c r="A682">
        <v>681</v>
      </c>
      <c r="D682">
        <v>50.520084000000004</v>
      </c>
      <c r="E682">
        <v>8.4420409999999997</v>
      </c>
    </row>
    <row r="683" spans="1:9" x14ac:dyDescent="0.25">
      <c r="A683">
        <v>682</v>
      </c>
      <c r="D683">
        <v>50.489719000000001</v>
      </c>
      <c r="E683">
        <v>8.5101630000000004</v>
      </c>
      <c r="F683">
        <v>51.988075000000002</v>
      </c>
      <c r="G683">
        <v>6.5872469999999996</v>
      </c>
    </row>
    <row r="684" spans="1:9" x14ac:dyDescent="0.25">
      <c r="A684">
        <v>683</v>
      </c>
      <c r="F684">
        <v>51.958750999999999</v>
      </c>
      <c r="G684">
        <v>6.5976109999999997</v>
      </c>
    </row>
    <row r="685" spans="1:9" x14ac:dyDescent="0.25">
      <c r="A685">
        <v>684</v>
      </c>
      <c r="F685">
        <v>51.984016000000004</v>
      </c>
      <c r="G685">
        <v>6.5869340000000003</v>
      </c>
    </row>
    <row r="686" spans="1:9" x14ac:dyDescent="0.25">
      <c r="A686">
        <v>685</v>
      </c>
      <c r="F686">
        <v>51.985992000000003</v>
      </c>
      <c r="G686">
        <v>6.5822989999999999</v>
      </c>
      <c r="H686">
        <v>49.085212000000006</v>
      </c>
      <c r="I686">
        <v>9.3061620000000005</v>
      </c>
    </row>
    <row r="687" spans="1:9" x14ac:dyDescent="0.25">
      <c r="A687">
        <v>686</v>
      </c>
      <c r="F687">
        <v>51.964431000000005</v>
      </c>
      <c r="G687">
        <v>6.6037039999999996</v>
      </c>
      <c r="H687">
        <v>48.969123000000003</v>
      </c>
      <c r="I687">
        <v>9.2967870000000001</v>
      </c>
    </row>
    <row r="688" spans="1:9" x14ac:dyDescent="0.25">
      <c r="A688">
        <v>687</v>
      </c>
      <c r="F688">
        <v>51.955005</v>
      </c>
      <c r="G688">
        <v>6.5926109999999998</v>
      </c>
      <c r="H688">
        <v>48.974074999999999</v>
      </c>
      <c r="I688">
        <v>9.3053810000000006</v>
      </c>
    </row>
    <row r="689" spans="1:9" x14ac:dyDescent="0.25">
      <c r="A689">
        <v>688</v>
      </c>
      <c r="F689">
        <v>51.993389000000001</v>
      </c>
      <c r="G689">
        <v>6.5974550000000001</v>
      </c>
      <c r="H689">
        <v>48.983913000000001</v>
      </c>
      <c r="I689">
        <v>9.3078280000000007</v>
      </c>
    </row>
    <row r="690" spans="1:9" x14ac:dyDescent="0.25">
      <c r="A690">
        <v>689</v>
      </c>
      <c r="F690">
        <v>51.988075000000002</v>
      </c>
      <c r="G690">
        <v>6.5872469999999996</v>
      </c>
      <c r="H690">
        <v>48.992716999999999</v>
      </c>
      <c r="I690">
        <v>9.2833500000000004</v>
      </c>
    </row>
    <row r="691" spans="1:9" x14ac:dyDescent="0.25">
      <c r="A691">
        <v>690</v>
      </c>
      <c r="H691">
        <v>48.995895000000004</v>
      </c>
      <c r="I691">
        <v>9.294079</v>
      </c>
    </row>
    <row r="692" spans="1:9" x14ac:dyDescent="0.25">
      <c r="A692">
        <v>691</v>
      </c>
      <c r="B692">
        <v>31.486635000000007</v>
      </c>
      <c r="C692">
        <v>7.1994530000000001</v>
      </c>
      <c r="H692">
        <v>48.995059000000005</v>
      </c>
      <c r="I692">
        <v>9.2871520000000007</v>
      </c>
    </row>
    <row r="693" spans="1:9" x14ac:dyDescent="0.25">
      <c r="A693">
        <v>692</v>
      </c>
      <c r="B693">
        <v>31.468614000000002</v>
      </c>
      <c r="C693">
        <v>7.1779440000000001</v>
      </c>
      <c r="H693">
        <v>49.085212000000006</v>
      </c>
      <c r="I693">
        <v>9.3061620000000005</v>
      </c>
    </row>
    <row r="694" spans="1:9" x14ac:dyDescent="0.25">
      <c r="A694">
        <v>693</v>
      </c>
      <c r="B694">
        <v>31.418201000000003</v>
      </c>
      <c r="C694">
        <v>7.1774750000000003</v>
      </c>
      <c r="H694">
        <v>49.085212000000006</v>
      </c>
      <c r="I694">
        <v>9.3061620000000005</v>
      </c>
    </row>
    <row r="695" spans="1:9" x14ac:dyDescent="0.25">
      <c r="A695">
        <v>694</v>
      </c>
      <c r="B695">
        <v>31.440179000000001</v>
      </c>
      <c r="C695">
        <v>7.18987</v>
      </c>
    </row>
    <row r="696" spans="1:9" x14ac:dyDescent="0.25">
      <c r="A696">
        <v>695</v>
      </c>
      <c r="B696">
        <v>31.462781000000007</v>
      </c>
      <c r="C696">
        <v>7.154039</v>
      </c>
    </row>
    <row r="697" spans="1:9" x14ac:dyDescent="0.25">
      <c r="A697">
        <v>696</v>
      </c>
      <c r="B697">
        <v>31.434398000000002</v>
      </c>
      <c r="C697">
        <v>7.1500279999999998</v>
      </c>
    </row>
    <row r="698" spans="1:9" x14ac:dyDescent="0.25">
      <c r="A698">
        <v>697</v>
      </c>
      <c r="B698">
        <v>31.443460000000002</v>
      </c>
      <c r="C698">
        <v>7.1623720000000004</v>
      </c>
    </row>
    <row r="699" spans="1:9" x14ac:dyDescent="0.25">
      <c r="A699">
        <v>698</v>
      </c>
      <c r="B699">
        <v>31.448877000000003</v>
      </c>
      <c r="C699">
        <v>7.1640899999999998</v>
      </c>
      <c r="D699">
        <v>24.738616000000007</v>
      </c>
      <c r="E699">
        <v>8.2301789999999997</v>
      </c>
    </row>
    <row r="700" spans="1:9" x14ac:dyDescent="0.25">
      <c r="A700">
        <v>699</v>
      </c>
      <c r="B700">
        <v>31.441793000000004</v>
      </c>
      <c r="C700">
        <v>7.1466440000000002</v>
      </c>
      <c r="D700">
        <v>24.703929000000002</v>
      </c>
      <c r="E700">
        <v>8.2042950000000001</v>
      </c>
    </row>
    <row r="701" spans="1:9" x14ac:dyDescent="0.25">
      <c r="A701">
        <v>700</v>
      </c>
      <c r="B701">
        <v>31.486635000000007</v>
      </c>
      <c r="C701">
        <v>7.1994530000000001</v>
      </c>
      <c r="D701">
        <v>24.662004000000003</v>
      </c>
      <c r="E701">
        <v>8.1682550000000003</v>
      </c>
    </row>
    <row r="702" spans="1:9" x14ac:dyDescent="0.25">
      <c r="A702">
        <v>701</v>
      </c>
      <c r="D702">
        <v>24.697263000000007</v>
      </c>
      <c r="E702">
        <v>8.2191369999999999</v>
      </c>
    </row>
    <row r="703" spans="1:9" x14ac:dyDescent="0.25">
      <c r="A703">
        <v>702</v>
      </c>
      <c r="D703">
        <v>24.714345000000002</v>
      </c>
      <c r="E703">
        <v>8.205076</v>
      </c>
    </row>
    <row r="704" spans="1:9" x14ac:dyDescent="0.25">
      <c r="A704">
        <v>703</v>
      </c>
      <c r="D704">
        <v>24.699920000000006</v>
      </c>
      <c r="E704">
        <v>8.1939820000000001</v>
      </c>
    </row>
    <row r="705" spans="1:11" x14ac:dyDescent="0.25">
      <c r="A705">
        <v>704</v>
      </c>
      <c r="D705">
        <v>24.689868000000004</v>
      </c>
      <c r="E705">
        <v>8.1864310000000007</v>
      </c>
    </row>
    <row r="706" spans="1:11" x14ac:dyDescent="0.25">
      <c r="A706">
        <v>705</v>
      </c>
      <c r="D706">
        <v>24.674451000000005</v>
      </c>
      <c r="E706">
        <v>8.1676289999999998</v>
      </c>
      <c r="F706">
        <v>27.697569999999999</v>
      </c>
      <c r="G706">
        <v>6.0507660000000003</v>
      </c>
    </row>
    <row r="707" spans="1:11" x14ac:dyDescent="0.25">
      <c r="A707">
        <v>706</v>
      </c>
      <c r="D707">
        <v>24.669764999999998</v>
      </c>
      <c r="E707">
        <v>8.1846080000000008</v>
      </c>
      <c r="F707">
        <v>27.701528000000003</v>
      </c>
      <c r="G707">
        <v>6.0608690000000003</v>
      </c>
    </row>
    <row r="708" spans="1:11" x14ac:dyDescent="0.25">
      <c r="A708">
        <v>707</v>
      </c>
      <c r="D708">
        <v>24.738616000000007</v>
      </c>
      <c r="E708">
        <v>8.2301789999999997</v>
      </c>
      <c r="F708">
        <v>27.695746999999997</v>
      </c>
      <c r="G708">
        <v>6.0869090000000003</v>
      </c>
    </row>
    <row r="709" spans="1:11" x14ac:dyDescent="0.25">
      <c r="A709">
        <v>708</v>
      </c>
      <c r="F709">
        <v>27.667623000000006</v>
      </c>
      <c r="G709">
        <v>6.0662330000000004</v>
      </c>
      <c r="H709">
        <v>24.958864000000005</v>
      </c>
      <c r="I709">
        <v>8.7768669999999993</v>
      </c>
    </row>
    <row r="710" spans="1:11" x14ac:dyDescent="0.25">
      <c r="A710">
        <v>709</v>
      </c>
      <c r="F710">
        <v>27.697569999999999</v>
      </c>
      <c r="G710">
        <v>6.0507660000000003</v>
      </c>
      <c r="H710">
        <v>24.930950000000003</v>
      </c>
      <c r="I710">
        <v>8.7755130000000001</v>
      </c>
      <c r="J710">
        <v>37.979564000000003</v>
      </c>
      <c r="K710">
        <v>14.144442</v>
      </c>
    </row>
    <row r="711" spans="1:11" x14ac:dyDescent="0.25">
      <c r="A711">
        <v>710</v>
      </c>
    </row>
    <row r="712" spans="1:11" x14ac:dyDescent="0.25">
      <c r="A712">
        <v>711</v>
      </c>
    </row>
    <row r="713" spans="1:11" x14ac:dyDescent="0.25">
      <c r="A713">
        <v>712</v>
      </c>
    </row>
    <row r="714" spans="1:11" x14ac:dyDescent="0.25">
      <c r="A714">
        <v>713</v>
      </c>
    </row>
    <row r="715" spans="1:11" x14ac:dyDescent="0.25">
      <c r="A715">
        <v>714</v>
      </c>
    </row>
    <row r="716" spans="1:11" x14ac:dyDescent="0.25">
      <c r="A716">
        <v>715</v>
      </c>
    </row>
    <row r="717" spans="1:11" x14ac:dyDescent="0.25">
      <c r="A717">
        <v>716</v>
      </c>
    </row>
    <row r="718" spans="1:11" x14ac:dyDescent="0.25">
      <c r="A718">
        <v>717</v>
      </c>
    </row>
    <row r="719" spans="1:11" x14ac:dyDescent="0.25">
      <c r="A719">
        <v>718</v>
      </c>
    </row>
    <row r="720" spans="1:1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1" x14ac:dyDescent="0.25">
      <c r="A737">
        <v>736</v>
      </c>
    </row>
    <row r="738" spans="1:11" x14ac:dyDescent="0.25">
      <c r="A738">
        <v>737</v>
      </c>
    </row>
    <row r="739" spans="1:11" x14ac:dyDescent="0.25">
      <c r="A739">
        <v>738</v>
      </c>
    </row>
    <row r="740" spans="1:11" x14ac:dyDescent="0.25">
      <c r="A740">
        <v>739</v>
      </c>
    </row>
    <row r="741" spans="1:11" x14ac:dyDescent="0.25">
      <c r="A741">
        <v>740</v>
      </c>
    </row>
    <row r="742" spans="1:11" x14ac:dyDescent="0.25">
      <c r="A742">
        <v>741</v>
      </c>
    </row>
    <row r="743" spans="1:11" x14ac:dyDescent="0.25">
      <c r="A743">
        <v>742</v>
      </c>
      <c r="J743">
        <v>38.023052</v>
      </c>
      <c r="K743">
        <v>13.970335</v>
      </c>
    </row>
    <row r="744" spans="1:11" x14ac:dyDescent="0.25">
      <c r="A744">
        <v>743</v>
      </c>
      <c r="D744">
        <v>35.234660000000005</v>
      </c>
      <c r="E744">
        <v>6.4968870000000001</v>
      </c>
    </row>
    <row r="745" spans="1:11" x14ac:dyDescent="0.25">
      <c r="A745">
        <v>744</v>
      </c>
      <c r="D745">
        <v>35.256326000000001</v>
      </c>
      <c r="E745">
        <v>6.4537120000000003</v>
      </c>
    </row>
    <row r="746" spans="1:11" x14ac:dyDescent="0.25">
      <c r="A746">
        <v>745</v>
      </c>
      <c r="D746">
        <v>35.276482999999999</v>
      </c>
      <c r="E746">
        <v>6.4968349999999999</v>
      </c>
    </row>
    <row r="747" spans="1:11" x14ac:dyDescent="0.25">
      <c r="A747">
        <v>746</v>
      </c>
      <c r="D747">
        <v>35.305648000000005</v>
      </c>
      <c r="E747">
        <v>6.4893879999999999</v>
      </c>
    </row>
    <row r="748" spans="1:11" x14ac:dyDescent="0.25">
      <c r="A748">
        <v>747</v>
      </c>
      <c r="D748">
        <v>35.285701000000003</v>
      </c>
      <c r="E748">
        <v>6.483034</v>
      </c>
    </row>
    <row r="749" spans="1:11" x14ac:dyDescent="0.25">
      <c r="A749">
        <v>748</v>
      </c>
      <c r="D749">
        <v>35.327937000000006</v>
      </c>
      <c r="E749">
        <v>6.448556</v>
      </c>
    </row>
    <row r="750" spans="1:11" x14ac:dyDescent="0.25">
      <c r="A750">
        <v>749</v>
      </c>
      <c r="D750">
        <v>35.313718000000001</v>
      </c>
      <c r="E750">
        <v>6.4446510000000004</v>
      </c>
    </row>
    <row r="751" spans="1:11" x14ac:dyDescent="0.25">
      <c r="A751">
        <v>750</v>
      </c>
      <c r="D751">
        <v>35.323408000000001</v>
      </c>
      <c r="E751">
        <v>6.4699090000000004</v>
      </c>
    </row>
    <row r="752" spans="1:11" x14ac:dyDescent="0.25">
      <c r="A752">
        <v>751</v>
      </c>
      <c r="D752">
        <v>35.308717000000001</v>
      </c>
      <c r="E752">
        <v>6.523396</v>
      </c>
    </row>
    <row r="753" spans="1:9" x14ac:dyDescent="0.25">
      <c r="A753">
        <v>752</v>
      </c>
      <c r="B753">
        <v>44.448585000000001</v>
      </c>
      <c r="C753">
        <v>8.1515369999999994</v>
      </c>
      <c r="D753">
        <v>35.234660000000005</v>
      </c>
      <c r="E753">
        <v>6.4968870000000001</v>
      </c>
    </row>
    <row r="754" spans="1:9" x14ac:dyDescent="0.25">
      <c r="A754">
        <v>753</v>
      </c>
      <c r="B754">
        <v>44.432441000000004</v>
      </c>
      <c r="C754">
        <v>8.1301319999999997</v>
      </c>
    </row>
    <row r="755" spans="1:9" x14ac:dyDescent="0.25">
      <c r="A755">
        <v>754</v>
      </c>
      <c r="B755">
        <v>44.482490000000006</v>
      </c>
      <c r="C755">
        <v>8.1263819999999996</v>
      </c>
    </row>
    <row r="756" spans="1:9" x14ac:dyDescent="0.25">
      <c r="A756">
        <v>755</v>
      </c>
      <c r="B756">
        <v>44.461555000000004</v>
      </c>
      <c r="C756">
        <v>8.1380999999999997</v>
      </c>
    </row>
    <row r="757" spans="1:9" x14ac:dyDescent="0.25">
      <c r="A757">
        <v>756</v>
      </c>
      <c r="B757">
        <v>44.454940000000001</v>
      </c>
      <c r="C757">
        <v>8.1363299999999992</v>
      </c>
    </row>
    <row r="758" spans="1:9" x14ac:dyDescent="0.25">
      <c r="A758">
        <v>757</v>
      </c>
      <c r="B758">
        <v>44.485359000000003</v>
      </c>
      <c r="C758">
        <v>8.1186220000000002</v>
      </c>
    </row>
    <row r="759" spans="1:9" x14ac:dyDescent="0.25">
      <c r="A759">
        <v>758</v>
      </c>
      <c r="B759">
        <v>44.463325000000005</v>
      </c>
      <c r="C759">
        <v>8.110341</v>
      </c>
      <c r="H759">
        <v>40.054138000000002</v>
      </c>
      <c r="I759">
        <v>5.514284</v>
      </c>
    </row>
    <row r="760" spans="1:9" x14ac:dyDescent="0.25">
      <c r="A760">
        <v>759</v>
      </c>
      <c r="B760">
        <v>44.449317000000001</v>
      </c>
      <c r="C760">
        <v>8.1114859999999993</v>
      </c>
      <c r="H760">
        <v>40.031017000000006</v>
      </c>
      <c r="I760">
        <v>5.539231</v>
      </c>
    </row>
    <row r="761" spans="1:9" x14ac:dyDescent="0.25">
      <c r="A761">
        <v>760</v>
      </c>
      <c r="B761">
        <v>44.448585000000001</v>
      </c>
      <c r="C761">
        <v>8.1515369999999994</v>
      </c>
      <c r="F761">
        <v>43.141887000000004</v>
      </c>
      <c r="G761">
        <v>8.5897939999999995</v>
      </c>
      <c r="H761">
        <v>40.029921999999999</v>
      </c>
      <c r="I761">
        <v>5.5340230000000004</v>
      </c>
    </row>
    <row r="762" spans="1:9" x14ac:dyDescent="0.25">
      <c r="A762">
        <v>761</v>
      </c>
      <c r="F762">
        <v>43.197299000000001</v>
      </c>
      <c r="G762">
        <v>8.6101580000000002</v>
      </c>
      <c r="H762">
        <v>40.008724000000001</v>
      </c>
      <c r="I762">
        <v>5.5352199999999998</v>
      </c>
    </row>
    <row r="763" spans="1:9" x14ac:dyDescent="0.25">
      <c r="A763">
        <v>762</v>
      </c>
      <c r="F763">
        <v>43.192874000000003</v>
      </c>
      <c r="G763">
        <v>8.6198440000000005</v>
      </c>
      <c r="H763">
        <v>40.092471000000003</v>
      </c>
      <c r="I763">
        <v>5.4822030000000002</v>
      </c>
    </row>
    <row r="764" spans="1:9" x14ac:dyDescent="0.25">
      <c r="A764">
        <v>763</v>
      </c>
      <c r="F764">
        <v>43.172717000000006</v>
      </c>
      <c r="G764">
        <v>8.6150020000000005</v>
      </c>
      <c r="H764">
        <v>40.119914000000001</v>
      </c>
      <c r="I764">
        <v>5.4824109999999999</v>
      </c>
    </row>
    <row r="765" spans="1:9" x14ac:dyDescent="0.25">
      <c r="A765">
        <v>764</v>
      </c>
      <c r="F765">
        <v>43.166522000000001</v>
      </c>
      <c r="G765">
        <v>8.6070340000000005</v>
      </c>
      <c r="H765">
        <v>40.104968</v>
      </c>
      <c r="I765">
        <v>5.5095970000000003</v>
      </c>
    </row>
    <row r="766" spans="1:9" x14ac:dyDescent="0.25">
      <c r="A766">
        <v>765</v>
      </c>
      <c r="F766">
        <v>43.223342000000002</v>
      </c>
      <c r="G766">
        <v>8.6509359999999997</v>
      </c>
      <c r="H766">
        <v>40.102104000000004</v>
      </c>
      <c r="I766">
        <v>5.5433450000000004</v>
      </c>
    </row>
    <row r="767" spans="1:9" x14ac:dyDescent="0.25">
      <c r="A767">
        <v>766</v>
      </c>
      <c r="F767">
        <v>43.184749000000004</v>
      </c>
      <c r="G767">
        <v>8.6110430000000004</v>
      </c>
      <c r="H767">
        <v>40.054138000000002</v>
      </c>
      <c r="I767">
        <v>5.514284</v>
      </c>
    </row>
    <row r="768" spans="1:9" x14ac:dyDescent="0.25">
      <c r="A768">
        <v>767</v>
      </c>
      <c r="F768">
        <v>43.221361999999999</v>
      </c>
      <c r="G768">
        <v>8.5930230000000005</v>
      </c>
      <c r="H768">
        <v>40.054138000000002</v>
      </c>
      <c r="I768">
        <v>5.514284</v>
      </c>
    </row>
    <row r="769" spans="1:9" x14ac:dyDescent="0.25">
      <c r="A769">
        <v>768</v>
      </c>
      <c r="F769">
        <v>43.141887000000004</v>
      </c>
      <c r="G769">
        <v>8.5897939999999995</v>
      </c>
    </row>
    <row r="770" spans="1:9" x14ac:dyDescent="0.25">
      <c r="A770">
        <v>769</v>
      </c>
      <c r="F770">
        <v>43.141887000000004</v>
      </c>
      <c r="G770">
        <v>8.5897939999999995</v>
      </c>
    </row>
    <row r="771" spans="1:9" x14ac:dyDescent="0.25">
      <c r="A771">
        <v>770</v>
      </c>
    </row>
    <row r="772" spans="1:9" x14ac:dyDescent="0.25">
      <c r="A772">
        <v>771</v>
      </c>
      <c r="D772">
        <v>64.078563000000003</v>
      </c>
      <c r="E772">
        <v>7.3723609999999997</v>
      </c>
    </row>
    <row r="773" spans="1:9" x14ac:dyDescent="0.25">
      <c r="A773">
        <v>772</v>
      </c>
      <c r="D773">
        <v>64.059866999999997</v>
      </c>
      <c r="E773">
        <v>7.3268940000000002</v>
      </c>
    </row>
    <row r="774" spans="1:9" x14ac:dyDescent="0.25">
      <c r="A774">
        <v>773</v>
      </c>
      <c r="D774">
        <v>64.098254999999995</v>
      </c>
      <c r="E774">
        <v>7.3141340000000001</v>
      </c>
    </row>
    <row r="775" spans="1:9" x14ac:dyDescent="0.25">
      <c r="A775">
        <v>774</v>
      </c>
      <c r="D775">
        <v>64.049716000000004</v>
      </c>
      <c r="E775">
        <v>7.2917909999999999</v>
      </c>
    </row>
    <row r="776" spans="1:9" x14ac:dyDescent="0.25">
      <c r="A776">
        <v>775</v>
      </c>
      <c r="D776">
        <v>64.087210999999996</v>
      </c>
      <c r="E776">
        <v>7.3325709999999997</v>
      </c>
    </row>
    <row r="777" spans="1:9" x14ac:dyDescent="0.25">
      <c r="A777">
        <v>776</v>
      </c>
      <c r="B777">
        <v>70.585555000000014</v>
      </c>
      <c r="C777">
        <v>8.8840900000000005</v>
      </c>
      <c r="D777">
        <v>64.119972000000004</v>
      </c>
      <c r="E777">
        <v>7.323925</v>
      </c>
    </row>
    <row r="778" spans="1:9" x14ac:dyDescent="0.25">
      <c r="A778">
        <v>777</v>
      </c>
      <c r="B778">
        <v>70.599141000000003</v>
      </c>
      <c r="C778">
        <v>8.8445959999999992</v>
      </c>
      <c r="D778">
        <v>64.125591</v>
      </c>
      <c r="E778">
        <v>7.2497109999999996</v>
      </c>
    </row>
    <row r="779" spans="1:9" x14ac:dyDescent="0.25">
      <c r="A779">
        <v>778</v>
      </c>
      <c r="B779">
        <v>70.56833300000001</v>
      </c>
      <c r="C779">
        <v>8.8744949999999996</v>
      </c>
      <c r="D779">
        <v>64.078563000000003</v>
      </c>
      <c r="E779">
        <v>7.3723609999999997</v>
      </c>
    </row>
    <row r="780" spans="1:9" x14ac:dyDescent="0.25">
      <c r="A780">
        <v>779</v>
      </c>
      <c r="B780">
        <v>70.55146400000001</v>
      </c>
      <c r="C780">
        <v>8.8467169999999999</v>
      </c>
      <c r="D780">
        <v>64.078563000000003</v>
      </c>
      <c r="E780">
        <v>7.3723609999999997</v>
      </c>
    </row>
    <row r="781" spans="1:9" x14ac:dyDescent="0.25">
      <c r="A781">
        <v>780</v>
      </c>
      <c r="B781">
        <v>70.565606000000002</v>
      </c>
      <c r="C781">
        <v>8.9141919999999999</v>
      </c>
    </row>
    <row r="782" spans="1:9" x14ac:dyDescent="0.25">
      <c r="A782">
        <v>781</v>
      </c>
      <c r="B782">
        <v>70.483081000000013</v>
      </c>
      <c r="C782">
        <v>8.9235349999999993</v>
      </c>
    </row>
    <row r="783" spans="1:9" x14ac:dyDescent="0.25">
      <c r="A783">
        <v>782</v>
      </c>
      <c r="B783">
        <v>70.585555000000014</v>
      </c>
      <c r="C783">
        <v>8.8840900000000005</v>
      </c>
    </row>
    <row r="784" spans="1:9" x14ac:dyDescent="0.25">
      <c r="A784">
        <v>783</v>
      </c>
      <c r="F784">
        <v>70.741717000000008</v>
      </c>
      <c r="G784">
        <v>9.5482829999999996</v>
      </c>
      <c r="H784">
        <v>70.25318200000001</v>
      </c>
      <c r="I784">
        <v>6.9444439999999998</v>
      </c>
    </row>
    <row r="785" spans="1:9" x14ac:dyDescent="0.25">
      <c r="A785">
        <v>784</v>
      </c>
      <c r="F785">
        <v>70.741717000000008</v>
      </c>
      <c r="G785">
        <v>9.5482829999999996</v>
      </c>
      <c r="H785">
        <v>70.222727000000006</v>
      </c>
      <c r="I785">
        <v>6.9254040000000003</v>
      </c>
    </row>
    <row r="786" spans="1:9" x14ac:dyDescent="0.25">
      <c r="A786">
        <v>785</v>
      </c>
      <c r="F786">
        <v>70.694040000000001</v>
      </c>
      <c r="G786">
        <v>9.4796469999999999</v>
      </c>
      <c r="H786">
        <v>70.139343000000011</v>
      </c>
      <c r="I786">
        <v>6.9742420000000003</v>
      </c>
    </row>
    <row r="787" spans="1:9" x14ac:dyDescent="0.25">
      <c r="A787">
        <v>786</v>
      </c>
      <c r="F787">
        <v>70.696363000000005</v>
      </c>
      <c r="G787">
        <v>9.4708590000000008</v>
      </c>
      <c r="H787">
        <v>70.170757000000009</v>
      </c>
      <c r="I787">
        <v>6.9421720000000002</v>
      </c>
    </row>
    <row r="788" spans="1:9" x14ac:dyDescent="0.25">
      <c r="A788">
        <v>787</v>
      </c>
      <c r="F788">
        <v>70.655353000000005</v>
      </c>
      <c r="G788">
        <v>9.4612119999999997</v>
      </c>
      <c r="H788">
        <v>70.196414000000004</v>
      </c>
      <c r="I788">
        <v>6.9739899999999997</v>
      </c>
    </row>
    <row r="789" spans="1:9" x14ac:dyDescent="0.25">
      <c r="A789">
        <v>788</v>
      </c>
      <c r="F789">
        <v>70.621363000000002</v>
      </c>
      <c r="G789">
        <v>9.607526</v>
      </c>
      <c r="H789">
        <v>70.201363000000001</v>
      </c>
      <c r="I789">
        <v>6.9458070000000003</v>
      </c>
    </row>
    <row r="790" spans="1:9" x14ac:dyDescent="0.25">
      <c r="A790">
        <v>789</v>
      </c>
      <c r="F790">
        <v>70.645959000000005</v>
      </c>
      <c r="G790">
        <v>9.5356050000000003</v>
      </c>
      <c r="H790">
        <v>70.230404000000007</v>
      </c>
      <c r="I790">
        <v>6.9328779999999997</v>
      </c>
    </row>
    <row r="791" spans="1:9" x14ac:dyDescent="0.25">
      <c r="A791">
        <v>790</v>
      </c>
      <c r="F791">
        <v>70.757222000000013</v>
      </c>
      <c r="G791">
        <v>9.4598479999999991</v>
      </c>
      <c r="H791">
        <v>70.25318200000001</v>
      </c>
      <c r="I791">
        <v>6.9444439999999998</v>
      </c>
    </row>
    <row r="792" spans="1:9" x14ac:dyDescent="0.25">
      <c r="A792">
        <v>791</v>
      </c>
      <c r="F792">
        <v>70.741717000000008</v>
      </c>
      <c r="G792">
        <v>9.5482829999999996</v>
      </c>
      <c r="H792">
        <v>70.25318200000001</v>
      </c>
      <c r="I792">
        <v>6.9444439999999998</v>
      </c>
    </row>
    <row r="793" spans="1:9" x14ac:dyDescent="0.25">
      <c r="A793">
        <v>792</v>
      </c>
    </row>
    <row r="794" spans="1:9" x14ac:dyDescent="0.25">
      <c r="A794">
        <v>793</v>
      </c>
    </row>
    <row r="795" spans="1:9" x14ac:dyDescent="0.25">
      <c r="A795">
        <v>794</v>
      </c>
    </row>
    <row r="796" spans="1:9" x14ac:dyDescent="0.25">
      <c r="A796">
        <v>795</v>
      </c>
    </row>
    <row r="797" spans="1:9" x14ac:dyDescent="0.25">
      <c r="A797">
        <v>796</v>
      </c>
      <c r="D797">
        <v>89.927222</v>
      </c>
      <c r="E797">
        <v>7.4413130000000001</v>
      </c>
    </row>
    <row r="798" spans="1:9" x14ac:dyDescent="0.25">
      <c r="A798">
        <v>797</v>
      </c>
      <c r="D798">
        <v>90.000808000000006</v>
      </c>
      <c r="E798">
        <v>7.4158080000000002</v>
      </c>
    </row>
    <row r="799" spans="1:9" x14ac:dyDescent="0.25">
      <c r="A799">
        <v>798</v>
      </c>
      <c r="D799">
        <v>89.948989000000012</v>
      </c>
      <c r="E799">
        <v>7.3995959999999998</v>
      </c>
    </row>
    <row r="800" spans="1:9" x14ac:dyDescent="0.25">
      <c r="A800">
        <v>799</v>
      </c>
      <c r="B800">
        <v>94.734899000000013</v>
      </c>
      <c r="C800">
        <v>8.4759600000000006</v>
      </c>
      <c r="D800">
        <v>89.943383000000011</v>
      </c>
      <c r="E800">
        <v>7.405303</v>
      </c>
    </row>
    <row r="801" spans="1:9" x14ac:dyDescent="0.25">
      <c r="A801">
        <v>800</v>
      </c>
      <c r="B801">
        <v>94.729846000000009</v>
      </c>
      <c r="C801">
        <v>8.4405049999999999</v>
      </c>
      <c r="D801">
        <v>89.95398800000001</v>
      </c>
      <c r="E801">
        <v>7.4212119999999997</v>
      </c>
    </row>
    <row r="802" spans="1:9" x14ac:dyDescent="0.25">
      <c r="A802">
        <v>801</v>
      </c>
      <c r="B802">
        <v>94.747726</v>
      </c>
      <c r="C802">
        <v>8.454091</v>
      </c>
      <c r="D802">
        <v>89.978383000000008</v>
      </c>
      <c r="E802">
        <v>7.3009089999999999</v>
      </c>
    </row>
    <row r="803" spans="1:9" x14ac:dyDescent="0.25">
      <c r="A803">
        <v>802</v>
      </c>
      <c r="B803">
        <v>94.723283000000009</v>
      </c>
      <c r="C803">
        <v>8.4529289999999992</v>
      </c>
      <c r="D803">
        <v>89.927222</v>
      </c>
      <c r="E803">
        <v>7.4413130000000001</v>
      </c>
    </row>
    <row r="804" spans="1:9" x14ac:dyDescent="0.25">
      <c r="A804">
        <v>803</v>
      </c>
      <c r="B804">
        <v>94.688991000000016</v>
      </c>
      <c r="C804">
        <v>8.4575759999999995</v>
      </c>
    </row>
    <row r="805" spans="1:9" x14ac:dyDescent="0.25">
      <c r="A805">
        <v>804</v>
      </c>
      <c r="B805">
        <v>94.645251000000002</v>
      </c>
      <c r="C805">
        <v>8.4632830000000006</v>
      </c>
    </row>
    <row r="806" spans="1:9" x14ac:dyDescent="0.25">
      <c r="A806">
        <v>805</v>
      </c>
      <c r="B806">
        <v>94.734899000000013</v>
      </c>
      <c r="C806">
        <v>8.4759600000000006</v>
      </c>
      <c r="F806">
        <v>94.267270000000011</v>
      </c>
      <c r="G806">
        <v>8.9935860000000005</v>
      </c>
    </row>
    <row r="807" spans="1:9" x14ac:dyDescent="0.25">
      <c r="A807">
        <v>806</v>
      </c>
      <c r="F807">
        <v>94.29979800000001</v>
      </c>
      <c r="G807">
        <v>9.0340389999999999</v>
      </c>
      <c r="H807">
        <v>94.834950000000006</v>
      </c>
      <c r="I807">
        <v>5.8928789999999998</v>
      </c>
    </row>
    <row r="808" spans="1:9" x14ac:dyDescent="0.25">
      <c r="A808">
        <v>807</v>
      </c>
      <c r="F808">
        <v>94.295150000000007</v>
      </c>
      <c r="G808">
        <v>8.9835349999999998</v>
      </c>
      <c r="H808">
        <v>94.856969000000007</v>
      </c>
      <c r="I808">
        <v>5.8693939999999998</v>
      </c>
    </row>
    <row r="809" spans="1:9" x14ac:dyDescent="0.25">
      <c r="A809">
        <v>808</v>
      </c>
      <c r="F809">
        <v>94.334041000000013</v>
      </c>
      <c r="G809">
        <v>9.0228280000000005</v>
      </c>
      <c r="H809">
        <v>94.830354</v>
      </c>
      <c r="I809">
        <v>5.8915660000000001</v>
      </c>
    </row>
    <row r="810" spans="1:9" x14ac:dyDescent="0.25">
      <c r="A810">
        <v>809</v>
      </c>
      <c r="F810">
        <v>94.314847000000015</v>
      </c>
      <c r="G810">
        <v>9.0250009999999996</v>
      </c>
      <c r="H810">
        <v>94.854041000000009</v>
      </c>
      <c r="I810">
        <v>5.8825760000000002</v>
      </c>
    </row>
    <row r="811" spans="1:9" x14ac:dyDescent="0.25">
      <c r="A811">
        <v>810</v>
      </c>
      <c r="F811">
        <v>94.305757</v>
      </c>
      <c r="G811">
        <v>8.9725750000000009</v>
      </c>
      <c r="H811">
        <v>94.846517000000006</v>
      </c>
      <c r="I811">
        <v>5.8142420000000001</v>
      </c>
    </row>
    <row r="812" spans="1:9" x14ac:dyDescent="0.25">
      <c r="A812">
        <v>811</v>
      </c>
      <c r="F812">
        <v>94.31161800000001</v>
      </c>
      <c r="G812">
        <v>9.0597980000000007</v>
      </c>
      <c r="H812">
        <v>94.810556000000005</v>
      </c>
      <c r="I812">
        <v>5.8054540000000001</v>
      </c>
    </row>
    <row r="813" spans="1:9" x14ac:dyDescent="0.25">
      <c r="A813">
        <v>812</v>
      </c>
      <c r="F813">
        <v>94.267270000000011</v>
      </c>
      <c r="G813">
        <v>8.9935860000000005</v>
      </c>
      <c r="H813">
        <v>94.832070000000016</v>
      </c>
      <c r="I813">
        <v>5.8315650000000003</v>
      </c>
    </row>
    <row r="814" spans="1:9" x14ac:dyDescent="0.25">
      <c r="A814">
        <v>813</v>
      </c>
      <c r="H814">
        <v>94.834950000000006</v>
      </c>
      <c r="I814">
        <v>5.8928789999999998</v>
      </c>
    </row>
    <row r="815" spans="1:9" x14ac:dyDescent="0.25">
      <c r="A815">
        <v>814</v>
      </c>
    </row>
    <row r="816" spans="1:9" x14ac:dyDescent="0.25">
      <c r="A816">
        <v>815</v>
      </c>
    </row>
    <row r="817" spans="1:9" x14ac:dyDescent="0.25">
      <c r="A817">
        <v>816</v>
      </c>
    </row>
    <row r="818" spans="1:9" x14ac:dyDescent="0.25">
      <c r="A818">
        <v>817</v>
      </c>
      <c r="D818">
        <v>118.96414300000001</v>
      </c>
      <c r="E818">
        <v>6.4440400000000002</v>
      </c>
    </row>
    <row r="819" spans="1:9" x14ac:dyDescent="0.25">
      <c r="A819">
        <v>818</v>
      </c>
      <c r="D819">
        <v>119.06045300000001</v>
      </c>
      <c r="E819">
        <v>6.4618690000000001</v>
      </c>
    </row>
    <row r="820" spans="1:9" x14ac:dyDescent="0.25">
      <c r="A820">
        <v>819</v>
      </c>
      <c r="D820">
        <v>119.04490000000001</v>
      </c>
      <c r="E820">
        <v>6.4769699999999997</v>
      </c>
    </row>
    <row r="821" spans="1:9" x14ac:dyDescent="0.25">
      <c r="A821">
        <v>820</v>
      </c>
      <c r="D821">
        <v>119.01676700000002</v>
      </c>
      <c r="E821">
        <v>6.4269189999999998</v>
      </c>
    </row>
    <row r="822" spans="1:9" x14ac:dyDescent="0.25">
      <c r="A822">
        <v>821</v>
      </c>
      <c r="B822">
        <v>125.785707</v>
      </c>
      <c r="C822">
        <v>7.1505549999999998</v>
      </c>
      <c r="D822">
        <v>119.02146200000001</v>
      </c>
      <c r="E822">
        <v>6.4321210000000004</v>
      </c>
    </row>
    <row r="823" spans="1:9" x14ac:dyDescent="0.25">
      <c r="A823">
        <v>822</v>
      </c>
      <c r="B823">
        <v>125.788938</v>
      </c>
      <c r="C823">
        <v>7.1665650000000003</v>
      </c>
      <c r="D823">
        <v>119.01368400000001</v>
      </c>
      <c r="E823">
        <v>6.4532319999999999</v>
      </c>
    </row>
    <row r="824" spans="1:9" x14ac:dyDescent="0.25">
      <c r="A824">
        <v>823</v>
      </c>
      <c r="B824">
        <v>125.79828400000001</v>
      </c>
      <c r="C824">
        <v>7.1654549999999997</v>
      </c>
      <c r="D824">
        <v>118.96414300000001</v>
      </c>
      <c r="E824">
        <v>6.4440400000000002</v>
      </c>
    </row>
    <row r="825" spans="1:9" x14ac:dyDescent="0.25">
      <c r="A825">
        <v>824</v>
      </c>
      <c r="B825">
        <v>125.793992</v>
      </c>
      <c r="C825">
        <v>7.2013639999999999</v>
      </c>
    </row>
    <row r="826" spans="1:9" x14ac:dyDescent="0.25">
      <c r="A826">
        <v>825</v>
      </c>
      <c r="B826">
        <v>125.77010100000001</v>
      </c>
      <c r="C826">
        <v>7.1620200000000001</v>
      </c>
    </row>
    <row r="827" spans="1:9" x14ac:dyDescent="0.25">
      <c r="A827">
        <v>826</v>
      </c>
      <c r="B827">
        <v>125.74399300000002</v>
      </c>
      <c r="C827">
        <v>7.0735859999999997</v>
      </c>
    </row>
    <row r="828" spans="1:9" x14ac:dyDescent="0.25">
      <c r="A828">
        <v>827</v>
      </c>
      <c r="B828">
        <v>125.785707</v>
      </c>
      <c r="C828">
        <v>7.1505549999999998</v>
      </c>
    </row>
    <row r="829" spans="1:9" x14ac:dyDescent="0.25">
      <c r="A829">
        <v>828</v>
      </c>
      <c r="H829">
        <v>124.929036</v>
      </c>
      <c r="I829">
        <v>5.1525249999999998</v>
      </c>
    </row>
    <row r="830" spans="1:9" x14ac:dyDescent="0.25">
      <c r="A830">
        <v>829</v>
      </c>
      <c r="F830">
        <v>126.29828400000001</v>
      </c>
      <c r="G830">
        <v>8.2613629999999993</v>
      </c>
      <c r="H830">
        <v>124.962827</v>
      </c>
      <c r="I830">
        <v>5.166919</v>
      </c>
    </row>
    <row r="831" spans="1:9" x14ac:dyDescent="0.25">
      <c r="A831">
        <v>830</v>
      </c>
      <c r="F831">
        <v>126.25717300000001</v>
      </c>
      <c r="G831">
        <v>8.2194439999999993</v>
      </c>
      <c r="H831">
        <v>124.95146700000001</v>
      </c>
      <c r="I831">
        <v>5.1596970000000004</v>
      </c>
    </row>
    <row r="832" spans="1:9" x14ac:dyDescent="0.25">
      <c r="A832">
        <v>831</v>
      </c>
      <c r="F832">
        <v>126.31393500000001</v>
      </c>
      <c r="G832">
        <v>8.2496460000000003</v>
      </c>
      <c r="H832">
        <v>124.95985100000001</v>
      </c>
      <c r="I832">
        <v>5.2035859999999996</v>
      </c>
    </row>
    <row r="833" spans="1:9" x14ac:dyDescent="0.25">
      <c r="A833">
        <v>832</v>
      </c>
      <c r="F833">
        <v>126.29989700000002</v>
      </c>
      <c r="G833">
        <v>8.2524750000000004</v>
      </c>
      <c r="H833">
        <v>124.95091000000001</v>
      </c>
      <c r="I833">
        <v>5.1959090000000003</v>
      </c>
    </row>
    <row r="834" spans="1:9" x14ac:dyDescent="0.25">
      <c r="A834">
        <v>833</v>
      </c>
      <c r="F834">
        <v>126.32459700000001</v>
      </c>
      <c r="G834">
        <v>8.2551009999999998</v>
      </c>
      <c r="H834">
        <v>124.98651600000001</v>
      </c>
      <c r="I834">
        <v>5.1973729999999998</v>
      </c>
    </row>
    <row r="835" spans="1:9" x14ac:dyDescent="0.25">
      <c r="A835">
        <v>834</v>
      </c>
      <c r="F835">
        <v>126.33595800000001</v>
      </c>
      <c r="G835">
        <v>8.2100000000000009</v>
      </c>
      <c r="H835">
        <v>124.90752500000001</v>
      </c>
      <c r="I835">
        <v>5.1701519999999999</v>
      </c>
    </row>
    <row r="836" spans="1:9" x14ac:dyDescent="0.25">
      <c r="A836">
        <v>835</v>
      </c>
      <c r="F836">
        <v>126.29828400000001</v>
      </c>
      <c r="G836">
        <v>8.2613629999999993</v>
      </c>
      <c r="H836">
        <v>124.929036</v>
      </c>
      <c r="I836">
        <v>5.1525249999999998</v>
      </c>
    </row>
    <row r="837" spans="1:9" x14ac:dyDescent="0.25">
      <c r="A837">
        <v>836</v>
      </c>
      <c r="D837">
        <v>152.66052000000002</v>
      </c>
      <c r="E837">
        <v>6.4354969999999998</v>
      </c>
    </row>
    <row r="838" spans="1:9" x14ac:dyDescent="0.25">
      <c r="A838">
        <v>837</v>
      </c>
      <c r="D838">
        <v>152.66052000000002</v>
      </c>
      <c r="E838">
        <v>6.4354969999999998</v>
      </c>
    </row>
    <row r="839" spans="1:9" x14ac:dyDescent="0.25">
      <c r="A839">
        <v>838</v>
      </c>
      <c r="D839">
        <v>152.66052000000002</v>
      </c>
      <c r="E839">
        <v>6.4354969999999998</v>
      </c>
    </row>
    <row r="840" spans="1:9" x14ac:dyDescent="0.25">
      <c r="A840">
        <v>839</v>
      </c>
      <c r="D840">
        <v>152.66052000000002</v>
      </c>
      <c r="E840">
        <v>6.4354969999999998</v>
      </c>
    </row>
    <row r="841" spans="1:9" x14ac:dyDescent="0.25">
      <c r="A841">
        <v>840</v>
      </c>
      <c r="D841">
        <v>152.66052000000002</v>
      </c>
      <c r="E841">
        <v>6.4354969999999998</v>
      </c>
    </row>
    <row r="842" spans="1:9" x14ac:dyDescent="0.25">
      <c r="A842">
        <v>841</v>
      </c>
      <c r="D842">
        <v>152.66052000000002</v>
      </c>
      <c r="E842">
        <v>6.4354969999999998</v>
      </c>
    </row>
    <row r="843" spans="1:9" x14ac:dyDescent="0.25">
      <c r="A843">
        <v>842</v>
      </c>
      <c r="B843">
        <v>158.027413</v>
      </c>
      <c r="C843">
        <v>7.3228119999999999</v>
      </c>
      <c r="D843">
        <v>152.66052000000002</v>
      </c>
      <c r="E843">
        <v>6.4354969999999998</v>
      </c>
    </row>
    <row r="844" spans="1:9" x14ac:dyDescent="0.25">
      <c r="A844">
        <v>843</v>
      </c>
      <c r="B844">
        <v>157.9965</v>
      </c>
      <c r="C844">
        <v>7.3271990000000002</v>
      </c>
      <c r="D844">
        <v>152.66052000000002</v>
      </c>
      <c r="E844">
        <v>6.4354969999999998</v>
      </c>
    </row>
    <row r="845" spans="1:9" x14ac:dyDescent="0.25">
      <c r="A845">
        <v>844</v>
      </c>
      <c r="B845">
        <v>158.01032499999999</v>
      </c>
      <c r="C845">
        <v>7.3375019999999997</v>
      </c>
    </row>
    <row r="846" spans="1:9" x14ac:dyDescent="0.25">
      <c r="A846">
        <v>845</v>
      </c>
      <c r="B846">
        <v>158.01124200000001</v>
      </c>
      <c r="C846">
        <v>7.339594</v>
      </c>
    </row>
    <row r="847" spans="1:9" x14ac:dyDescent="0.25">
      <c r="A847">
        <v>846</v>
      </c>
      <c r="B847">
        <v>158.02266800000001</v>
      </c>
      <c r="C847">
        <v>7.337758</v>
      </c>
    </row>
    <row r="848" spans="1:9" x14ac:dyDescent="0.25">
      <c r="A848">
        <v>847</v>
      </c>
      <c r="B848">
        <v>158.02445399999999</v>
      </c>
      <c r="C848">
        <v>7.3271470000000001</v>
      </c>
    </row>
    <row r="849" spans="1:9" x14ac:dyDescent="0.25">
      <c r="A849">
        <v>848</v>
      </c>
      <c r="B849">
        <v>157.940134</v>
      </c>
      <c r="C849">
        <v>7.2775150000000002</v>
      </c>
    </row>
    <row r="850" spans="1:9" x14ac:dyDescent="0.25">
      <c r="A850">
        <v>849</v>
      </c>
      <c r="B850">
        <v>158.027413</v>
      </c>
      <c r="C850">
        <v>7.3228119999999999</v>
      </c>
      <c r="H850">
        <v>156.08394000000001</v>
      </c>
      <c r="I850">
        <v>5.7695129999999999</v>
      </c>
    </row>
    <row r="851" spans="1:9" x14ac:dyDescent="0.25">
      <c r="A851">
        <v>850</v>
      </c>
      <c r="H851">
        <v>156.091285</v>
      </c>
      <c r="I851">
        <v>5.8116979999999998</v>
      </c>
    </row>
    <row r="852" spans="1:9" x14ac:dyDescent="0.25">
      <c r="A852">
        <v>851</v>
      </c>
      <c r="H852">
        <v>156.011404</v>
      </c>
      <c r="I852">
        <v>5.7922120000000001</v>
      </c>
    </row>
    <row r="853" spans="1:9" x14ac:dyDescent="0.25">
      <c r="A853">
        <v>852</v>
      </c>
      <c r="H853">
        <v>156.00839500000001</v>
      </c>
      <c r="I853">
        <v>5.7817550000000004</v>
      </c>
    </row>
    <row r="854" spans="1:9" x14ac:dyDescent="0.25">
      <c r="A854">
        <v>853</v>
      </c>
      <c r="F854">
        <v>159.111626</v>
      </c>
      <c r="G854">
        <v>7.9339589999999998</v>
      </c>
      <c r="H854">
        <v>155.97263700000002</v>
      </c>
      <c r="I854">
        <v>5.7222780000000002</v>
      </c>
    </row>
    <row r="855" spans="1:9" x14ac:dyDescent="0.25">
      <c r="A855">
        <v>854</v>
      </c>
      <c r="F855">
        <v>159.23813000000001</v>
      </c>
      <c r="G855">
        <v>7.9557409999999997</v>
      </c>
      <c r="H855">
        <v>155.908467</v>
      </c>
      <c r="I855">
        <v>5.7723180000000003</v>
      </c>
    </row>
    <row r="856" spans="1:9" x14ac:dyDescent="0.25">
      <c r="A856">
        <v>855</v>
      </c>
      <c r="F856">
        <v>159.26567600000001</v>
      </c>
      <c r="G856">
        <v>8.0262370000000001</v>
      </c>
      <c r="H856">
        <v>155.95595700000001</v>
      </c>
      <c r="I856">
        <v>5.8240420000000004</v>
      </c>
    </row>
    <row r="857" spans="1:9" x14ac:dyDescent="0.25">
      <c r="A857">
        <v>856</v>
      </c>
      <c r="F857">
        <v>159.130347</v>
      </c>
      <c r="G857">
        <v>7.987673</v>
      </c>
      <c r="H857">
        <v>156.08394000000001</v>
      </c>
      <c r="I857">
        <v>5.7695129999999999</v>
      </c>
    </row>
    <row r="858" spans="1:9" x14ac:dyDescent="0.25">
      <c r="A858">
        <v>857</v>
      </c>
      <c r="F858">
        <v>159.15345400000001</v>
      </c>
      <c r="G858">
        <v>7.9302869999999999</v>
      </c>
      <c r="H858">
        <v>156.08394000000001</v>
      </c>
      <c r="I858">
        <v>5.7695129999999999</v>
      </c>
    </row>
    <row r="859" spans="1:9" x14ac:dyDescent="0.25">
      <c r="A859">
        <v>858</v>
      </c>
      <c r="F859">
        <v>159.111626</v>
      </c>
      <c r="G859">
        <v>7.9339589999999998</v>
      </c>
    </row>
    <row r="860" spans="1:9" x14ac:dyDescent="0.25">
      <c r="A860">
        <v>859</v>
      </c>
      <c r="D860">
        <v>175.413332</v>
      </c>
      <c r="E860">
        <v>6.5028300000000003</v>
      </c>
      <c r="F860">
        <v>159.111626</v>
      </c>
      <c r="G860">
        <v>7.9339589999999998</v>
      </c>
    </row>
    <row r="861" spans="1:9" x14ac:dyDescent="0.25">
      <c r="A861">
        <v>860</v>
      </c>
      <c r="D861">
        <v>175.55957799999999</v>
      </c>
      <c r="E861">
        <v>6.4836499999999999</v>
      </c>
    </row>
    <row r="862" spans="1:9" x14ac:dyDescent="0.25">
      <c r="A862">
        <v>861</v>
      </c>
      <c r="D862">
        <v>175.494696</v>
      </c>
      <c r="E862">
        <v>6.5147149999999998</v>
      </c>
    </row>
    <row r="863" spans="1:9" x14ac:dyDescent="0.25">
      <c r="A863">
        <v>862</v>
      </c>
      <c r="D863">
        <v>175.50178399999999</v>
      </c>
      <c r="E863">
        <v>6.5128269999999997</v>
      </c>
    </row>
    <row r="864" spans="1:9" x14ac:dyDescent="0.25">
      <c r="A864">
        <v>863</v>
      </c>
      <c r="D864">
        <v>175.465924</v>
      </c>
      <c r="E864">
        <v>6.5082360000000001</v>
      </c>
    </row>
    <row r="865" spans="1:9" x14ac:dyDescent="0.25">
      <c r="A865">
        <v>864</v>
      </c>
      <c r="D865">
        <v>175.431748</v>
      </c>
      <c r="E865">
        <v>6.4970660000000002</v>
      </c>
    </row>
    <row r="866" spans="1:9" x14ac:dyDescent="0.25">
      <c r="A866">
        <v>865</v>
      </c>
      <c r="B866">
        <v>182.43329800000001</v>
      </c>
      <c r="C866">
        <v>7.9339589999999998</v>
      </c>
      <c r="D866">
        <v>175.43583000000001</v>
      </c>
      <c r="E866">
        <v>6.5117050000000001</v>
      </c>
    </row>
    <row r="867" spans="1:9" x14ac:dyDescent="0.25">
      <c r="A867">
        <v>866</v>
      </c>
      <c r="B867">
        <v>182.42845399999999</v>
      </c>
      <c r="C867">
        <v>7.9007019999999999</v>
      </c>
      <c r="D867">
        <v>175.39206200000001</v>
      </c>
      <c r="E867">
        <v>6.4766620000000001</v>
      </c>
    </row>
    <row r="868" spans="1:9" x14ac:dyDescent="0.25">
      <c r="A868">
        <v>867</v>
      </c>
      <c r="B868">
        <v>182.42156800000001</v>
      </c>
      <c r="C868">
        <v>7.9173819999999999</v>
      </c>
      <c r="D868">
        <v>175.413332</v>
      </c>
      <c r="E868">
        <v>6.5028300000000003</v>
      </c>
    </row>
    <row r="869" spans="1:9" x14ac:dyDescent="0.25">
      <c r="A869">
        <v>868</v>
      </c>
      <c r="B869">
        <v>182.43937099999999</v>
      </c>
      <c r="C869">
        <v>7.9055980000000003</v>
      </c>
    </row>
    <row r="870" spans="1:9" x14ac:dyDescent="0.25">
      <c r="A870">
        <v>869</v>
      </c>
      <c r="B870">
        <v>182.455489</v>
      </c>
      <c r="C870">
        <v>7.9027419999999999</v>
      </c>
    </row>
    <row r="871" spans="1:9" x14ac:dyDescent="0.25">
      <c r="A871">
        <v>870</v>
      </c>
      <c r="B871">
        <v>182.44946899999999</v>
      </c>
      <c r="C871">
        <v>7.9308990000000001</v>
      </c>
    </row>
    <row r="872" spans="1:9" x14ac:dyDescent="0.25">
      <c r="A872">
        <v>871</v>
      </c>
      <c r="B872">
        <v>182.39688000000001</v>
      </c>
      <c r="C872">
        <v>7.9051900000000002</v>
      </c>
    </row>
    <row r="873" spans="1:9" x14ac:dyDescent="0.25">
      <c r="A873">
        <v>872</v>
      </c>
      <c r="B873">
        <v>182.45870400000001</v>
      </c>
      <c r="C873">
        <v>7.9367660000000004</v>
      </c>
      <c r="H873">
        <v>181.83857599999999</v>
      </c>
      <c r="I873">
        <v>6.0274190000000001</v>
      </c>
    </row>
    <row r="874" spans="1:9" x14ac:dyDescent="0.25">
      <c r="A874">
        <v>873</v>
      </c>
      <c r="H874">
        <v>181.83857599999999</v>
      </c>
      <c r="I874">
        <v>6.0274190000000001</v>
      </c>
    </row>
    <row r="875" spans="1:9" x14ac:dyDescent="0.25">
      <c r="A875">
        <v>874</v>
      </c>
      <c r="F875">
        <v>183.32123000000001</v>
      </c>
      <c r="G875">
        <v>9.1618670000000009</v>
      </c>
      <c r="H875">
        <v>181.99716799999999</v>
      </c>
      <c r="I875">
        <v>5.9818660000000001</v>
      </c>
    </row>
    <row r="876" spans="1:9" x14ac:dyDescent="0.25">
      <c r="A876">
        <v>875</v>
      </c>
      <c r="F876">
        <v>183.36836099999999</v>
      </c>
      <c r="G876">
        <v>9.0984119999999997</v>
      </c>
      <c r="H876">
        <v>181.91432399999999</v>
      </c>
      <c r="I876">
        <v>5.98508</v>
      </c>
    </row>
    <row r="877" spans="1:9" x14ac:dyDescent="0.25">
      <c r="A877">
        <v>876</v>
      </c>
      <c r="F877">
        <v>183.383612</v>
      </c>
      <c r="G877">
        <v>9.1313630000000003</v>
      </c>
      <c r="H877">
        <v>181.867651</v>
      </c>
      <c r="I877">
        <v>5.9918129999999996</v>
      </c>
    </row>
    <row r="878" spans="1:9" x14ac:dyDescent="0.25">
      <c r="A878">
        <v>877</v>
      </c>
      <c r="F878">
        <v>183.382182</v>
      </c>
      <c r="G878">
        <v>9.1376380000000008</v>
      </c>
      <c r="H878">
        <v>181.876936</v>
      </c>
      <c r="I878">
        <v>5.9663589999999997</v>
      </c>
    </row>
    <row r="879" spans="1:9" x14ac:dyDescent="0.25">
      <c r="A879">
        <v>878</v>
      </c>
      <c r="F879">
        <v>183.38381800000002</v>
      </c>
      <c r="G879">
        <v>9.1329969999999996</v>
      </c>
      <c r="H879">
        <v>181.86362300000002</v>
      </c>
      <c r="I879">
        <v>5.9870190000000001</v>
      </c>
    </row>
    <row r="880" spans="1:9" x14ac:dyDescent="0.25">
      <c r="A880">
        <v>879</v>
      </c>
      <c r="F880">
        <v>183.329848</v>
      </c>
      <c r="G880">
        <v>9.1265689999999999</v>
      </c>
      <c r="H880">
        <v>181.79577900000001</v>
      </c>
      <c r="I880">
        <v>6.0189000000000004</v>
      </c>
    </row>
    <row r="881" spans="1:9" x14ac:dyDescent="0.25">
      <c r="A881">
        <v>880</v>
      </c>
      <c r="F881">
        <v>183.40641600000001</v>
      </c>
      <c r="G881">
        <v>9.2124690000000005</v>
      </c>
      <c r="H881">
        <v>181.83857599999999</v>
      </c>
      <c r="I881">
        <v>6.0274190000000001</v>
      </c>
    </row>
    <row r="882" spans="1:9" x14ac:dyDescent="0.25">
      <c r="A882">
        <v>881</v>
      </c>
      <c r="F882">
        <v>183.32123000000001</v>
      </c>
      <c r="G882">
        <v>9.1618670000000009</v>
      </c>
    </row>
    <row r="883" spans="1:9" x14ac:dyDescent="0.25">
      <c r="A883">
        <v>882</v>
      </c>
    </row>
    <row r="884" spans="1:9" x14ac:dyDescent="0.25">
      <c r="A884">
        <v>883</v>
      </c>
    </row>
    <row r="885" spans="1:9" x14ac:dyDescent="0.25">
      <c r="A885">
        <v>884</v>
      </c>
    </row>
    <row r="886" spans="1:9" x14ac:dyDescent="0.25">
      <c r="A886">
        <v>885</v>
      </c>
    </row>
    <row r="887" spans="1:9" x14ac:dyDescent="0.25">
      <c r="A887">
        <v>886</v>
      </c>
      <c r="D887">
        <v>206.78935100000001</v>
      </c>
      <c r="E887">
        <v>6.5423109999999998</v>
      </c>
    </row>
    <row r="888" spans="1:9" x14ac:dyDescent="0.25">
      <c r="A888">
        <v>887</v>
      </c>
      <c r="D888">
        <v>206.76971700000001</v>
      </c>
      <c r="E888">
        <v>6.5094099999999999</v>
      </c>
    </row>
    <row r="889" spans="1:9" x14ac:dyDescent="0.25">
      <c r="A889">
        <v>888</v>
      </c>
      <c r="D889">
        <v>206.78848500000001</v>
      </c>
      <c r="E889">
        <v>6.507727</v>
      </c>
    </row>
    <row r="890" spans="1:9" x14ac:dyDescent="0.25">
      <c r="A890">
        <v>889</v>
      </c>
      <c r="D890">
        <v>206.81037000000001</v>
      </c>
      <c r="E890">
        <v>6.5091039999999998</v>
      </c>
    </row>
    <row r="891" spans="1:9" x14ac:dyDescent="0.25">
      <c r="A891">
        <v>890</v>
      </c>
      <c r="B891">
        <v>213.50407300000001</v>
      </c>
      <c r="C891">
        <v>8.9346899999999998</v>
      </c>
      <c r="D891">
        <v>206.78114199999999</v>
      </c>
      <c r="E891">
        <v>6.4703359999999996</v>
      </c>
    </row>
    <row r="892" spans="1:9" x14ac:dyDescent="0.25">
      <c r="A892">
        <v>891</v>
      </c>
      <c r="B892">
        <v>213.48438200000001</v>
      </c>
      <c r="C892">
        <v>8.9529379999999996</v>
      </c>
      <c r="D892">
        <v>206.816946</v>
      </c>
      <c r="E892">
        <v>6.5551149999999998</v>
      </c>
    </row>
    <row r="893" spans="1:9" x14ac:dyDescent="0.25">
      <c r="A893">
        <v>892</v>
      </c>
      <c r="B893">
        <v>213.46649500000001</v>
      </c>
      <c r="C893">
        <v>8.9112880000000008</v>
      </c>
      <c r="D893">
        <v>206.78935100000001</v>
      </c>
      <c r="E893">
        <v>6.5423109999999998</v>
      </c>
    </row>
    <row r="894" spans="1:9" x14ac:dyDescent="0.25">
      <c r="A894">
        <v>893</v>
      </c>
      <c r="B894">
        <v>213.39407199999999</v>
      </c>
      <c r="C894">
        <v>8.9354119999999995</v>
      </c>
    </row>
    <row r="895" spans="1:9" x14ac:dyDescent="0.25">
      <c r="A895">
        <v>894</v>
      </c>
      <c r="B895">
        <v>213.50407300000001</v>
      </c>
      <c r="C895">
        <v>8.9346899999999998</v>
      </c>
    </row>
    <row r="896" spans="1:9" x14ac:dyDescent="0.25">
      <c r="A896">
        <v>895</v>
      </c>
      <c r="B896">
        <v>213.50407300000001</v>
      </c>
      <c r="C896">
        <v>8.9346899999999998</v>
      </c>
    </row>
    <row r="897" spans="1:9" x14ac:dyDescent="0.25">
      <c r="A897">
        <v>896</v>
      </c>
      <c r="B897">
        <v>213.50407300000001</v>
      </c>
      <c r="C897">
        <v>8.9346899999999998</v>
      </c>
    </row>
    <row r="898" spans="1:9" x14ac:dyDescent="0.25">
      <c r="A898">
        <v>897</v>
      </c>
      <c r="H898">
        <v>213.41762900000001</v>
      </c>
      <c r="I898">
        <v>6.9488659999999998</v>
      </c>
    </row>
    <row r="899" spans="1:9" x14ac:dyDescent="0.25">
      <c r="A899">
        <v>898</v>
      </c>
      <c r="H899">
        <v>213.45031</v>
      </c>
      <c r="I899">
        <v>6.9196910000000003</v>
      </c>
    </row>
    <row r="900" spans="1:9" x14ac:dyDescent="0.25">
      <c r="A900">
        <v>899</v>
      </c>
      <c r="F900">
        <v>214.473815</v>
      </c>
      <c r="G900">
        <v>9.1941760000000006</v>
      </c>
      <c r="H900">
        <v>213.38231999999999</v>
      </c>
      <c r="I900">
        <v>6.951702</v>
      </c>
    </row>
    <row r="901" spans="1:9" x14ac:dyDescent="0.25">
      <c r="A901">
        <v>900</v>
      </c>
      <c r="F901">
        <v>214.44731999999999</v>
      </c>
      <c r="G901">
        <v>9.1975770000000008</v>
      </c>
      <c r="H901">
        <v>213.35979399999999</v>
      </c>
      <c r="I901">
        <v>6.8943820000000002</v>
      </c>
    </row>
    <row r="902" spans="1:9" x14ac:dyDescent="0.25">
      <c r="A902">
        <v>901</v>
      </c>
      <c r="F902">
        <v>214.32917599999999</v>
      </c>
      <c r="G902">
        <v>9.2552579999999995</v>
      </c>
      <c r="H902">
        <v>213.311341</v>
      </c>
      <c r="I902">
        <v>6.9800519999999997</v>
      </c>
    </row>
    <row r="903" spans="1:9" x14ac:dyDescent="0.25">
      <c r="A903">
        <v>902</v>
      </c>
      <c r="F903">
        <v>214.365104</v>
      </c>
      <c r="G903">
        <v>9.3293289999999995</v>
      </c>
      <c r="H903">
        <v>213.24</v>
      </c>
      <c r="I903">
        <v>6.9928350000000004</v>
      </c>
    </row>
    <row r="904" spans="1:9" x14ac:dyDescent="0.25">
      <c r="A904">
        <v>903</v>
      </c>
      <c r="F904">
        <v>214.32799</v>
      </c>
      <c r="G904">
        <v>9.3807209999999994</v>
      </c>
      <c r="H904">
        <v>213.25829899999999</v>
      </c>
      <c r="I904">
        <v>6.9732479999999999</v>
      </c>
    </row>
    <row r="905" spans="1:9" x14ac:dyDescent="0.25">
      <c r="A905">
        <v>904</v>
      </c>
      <c r="F905">
        <v>214.473815</v>
      </c>
      <c r="G905">
        <v>9.1941760000000006</v>
      </c>
      <c r="H905">
        <v>213.41762900000001</v>
      </c>
      <c r="I905">
        <v>6.9488659999999998</v>
      </c>
    </row>
    <row r="906" spans="1:9" x14ac:dyDescent="0.25">
      <c r="A906">
        <v>905</v>
      </c>
    </row>
    <row r="907" spans="1:9" x14ac:dyDescent="0.25">
      <c r="A907">
        <v>906</v>
      </c>
      <c r="D907">
        <v>230.726136</v>
      </c>
      <c r="E907">
        <v>7.9372680000000004</v>
      </c>
    </row>
    <row r="908" spans="1:9" x14ac:dyDescent="0.25">
      <c r="A908">
        <v>907</v>
      </c>
      <c r="D908">
        <v>230.709281</v>
      </c>
      <c r="E908">
        <v>7.881856</v>
      </c>
    </row>
    <row r="909" spans="1:9" x14ac:dyDescent="0.25">
      <c r="A909">
        <v>908</v>
      </c>
      <c r="D909">
        <v>230.76536099999998</v>
      </c>
      <c r="E909">
        <v>7.8880410000000003</v>
      </c>
    </row>
    <row r="910" spans="1:9" x14ac:dyDescent="0.25">
      <c r="A910">
        <v>909</v>
      </c>
      <c r="D910">
        <v>230.79118600000001</v>
      </c>
      <c r="E910">
        <v>7.903969</v>
      </c>
    </row>
    <row r="911" spans="1:9" x14ac:dyDescent="0.25">
      <c r="A911">
        <v>910</v>
      </c>
      <c r="D911">
        <v>230.743146</v>
      </c>
      <c r="E911">
        <v>7.8994330000000001</v>
      </c>
    </row>
    <row r="912" spans="1:9" x14ac:dyDescent="0.25">
      <c r="A912">
        <v>911</v>
      </c>
      <c r="D912">
        <v>230.739383</v>
      </c>
      <c r="E912">
        <v>7.9042789999999998</v>
      </c>
    </row>
    <row r="913" spans="1:9" x14ac:dyDescent="0.25">
      <c r="A913">
        <v>912</v>
      </c>
      <c r="D913">
        <v>230.72226799999999</v>
      </c>
      <c r="E913">
        <v>7.8768039999999999</v>
      </c>
    </row>
    <row r="914" spans="1:9" x14ac:dyDescent="0.25">
      <c r="A914">
        <v>913</v>
      </c>
      <c r="D914">
        <v>230.726136</v>
      </c>
      <c r="E914">
        <v>7.9372680000000004</v>
      </c>
    </row>
    <row r="915" spans="1:9" x14ac:dyDescent="0.25">
      <c r="A915">
        <v>914</v>
      </c>
      <c r="B915">
        <v>240.172168</v>
      </c>
      <c r="C915">
        <v>8.3141239999999996</v>
      </c>
    </row>
    <row r="916" spans="1:9" x14ac:dyDescent="0.25">
      <c r="A916">
        <v>915</v>
      </c>
      <c r="B916">
        <v>240.203248</v>
      </c>
      <c r="C916">
        <v>8.3085050000000003</v>
      </c>
    </row>
    <row r="917" spans="1:9" x14ac:dyDescent="0.25">
      <c r="A917">
        <v>916</v>
      </c>
      <c r="B917">
        <v>240.20371299999999</v>
      </c>
      <c r="C917">
        <v>8.3226800000000001</v>
      </c>
    </row>
    <row r="918" spans="1:9" x14ac:dyDescent="0.25">
      <c r="A918">
        <v>917</v>
      </c>
      <c r="B918">
        <v>240.218919</v>
      </c>
      <c r="C918">
        <v>8.2937630000000002</v>
      </c>
    </row>
    <row r="919" spans="1:9" x14ac:dyDescent="0.25">
      <c r="A919">
        <v>918</v>
      </c>
      <c r="B919">
        <v>240.20402200000001</v>
      </c>
      <c r="C919">
        <v>8.2989169999999994</v>
      </c>
    </row>
    <row r="920" spans="1:9" x14ac:dyDescent="0.25">
      <c r="A920">
        <v>919</v>
      </c>
      <c r="B920">
        <v>240.17525900000001</v>
      </c>
      <c r="C920">
        <v>8.2851540000000004</v>
      </c>
      <c r="H920">
        <v>237.106753</v>
      </c>
      <c r="I920">
        <v>6.353402</v>
      </c>
    </row>
    <row r="921" spans="1:9" x14ac:dyDescent="0.25">
      <c r="A921">
        <v>920</v>
      </c>
      <c r="B921">
        <v>240.172168</v>
      </c>
      <c r="C921">
        <v>8.3141239999999996</v>
      </c>
      <c r="H921">
        <v>237.131753</v>
      </c>
      <c r="I921">
        <v>6.3641750000000004</v>
      </c>
    </row>
    <row r="922" spans="1:9" x14ac:dyDescent="0.25">
      <c r="A922">
        <v>921</v>
      </c>
      <c r="B922">
        <v>240.172168</v>
      </c>
      <c r="C922">
        <v>8.3141239999999996</v>
      </c>
      <c r="H922">
        <v>237.131032</v>
      </c>
      <c r="I922">
        <v>6.3941749999999997</v>
      </c>
    </row>
    <row r="923" spans="1:9" x14ac:dyDescent="0.25">
      <c r="A923">
        <v>922</v>
      </c>
      <c r="F923">
        <v>241.232991</v>
      </c>
      <c r="G923">
        <v>9.0589689999999994</v>
      </c>
      <c r="H923">
        <v>237.05871300000001</v>
      </c>
      <c r="I923">
        <v>6.4023709999999996</v>
      </c>
    </row>
    <row r="924" spans="1:9" x14ac:dyDescent="0.25">
      <c r="A924">
        <v>923</v>
      </c>
      <c r="F924">
        <v>241.13556800000001</v>
      </c>
      <c r="G924">
        <v>9.0632479999999997</v>
      </c>
      <c r="H924">
        <v>237.07216500000001</v>
      </c>
      <c r="I924">
        <v>6.3564429999999996</v>
      </c>
    </row>
    <row r="925" spans="1:9" x14ac:dyDescent="0.25">
      <c r="A925">
        <v>924</v>
      </c>
      <c r="F925">
        <v>241.22098099999999</v>
      </c>
      <c r="G925">
        <v>9.0303609999999992</v>
      </c>
      <c r="H925">
        <v>237.08494999999999</v>
      </c>
      <c r="I925">
        <v>6.331753</v>
      </c>
    </row>
    <row r="926" spans="1:9" x14ac:dyDescent="0.25">
      <c r="A926">
        <v>925</v>
      </c>
      <c r="F926">
        <v>241.17541199999999</v>
      </c>
      <c r="G926">
        <v>9.0473710000000001</v>
      </c>
      <c r="H926">
        <v>237.03974199999999</v>
      </c>
      <c r="I926">
        <v>6.4042269999999997</v>
      </c>
    </row>
    <row r="927" spans="1:9" x14ac:dyDescent="0.25">
      <c r="A927">
        <v>926</v>
      </c>
      <c r="F927">
        <v>241.20969300000002</v>
      </c>
      <c r="G927">
        <v>9.0237110000000005</v>
      </c>
      <c r="H927">
        <v>237.04582500000001</v>
      </c>
      <c r="I927">
        <v>6.3695880000000002</v>
      </c>
    </row>
    <row r="928" spans="1:9" x14ac:dyDescent="0.25">
      <c r="A928">
        <v>927</v>
      </c>
      <c r="D928">
        <v>255.57407499999999</v>
      </c>
      <c r="E928">
        <v>7.0253620000000003</v>
      </c>
      <c r="F928">
        <v>241.24031199999999</v>
      </c>
      <c r="G928">
        <v>9.0186609999999998</v>
      </c>
      <c r="H928">
        <v>237.106753</v>
      </c>
      <c r="I928">
        <v>6.353402</v>
      </c>
    </row>
    <row r="929" spans="1:11" x14ac:dyDescent="0.25">
      <c r="A929">
        <v>928</v>
      </c>
      <c r="D929">
        <v>255.57407499999999</v>
      </c>
      <c r="E929">
        <v>7.0253620000000003</v>
      </c>
      <c r="F929">
        <v>241.232991</v>
      </c>
      <c r="G929">
        <v>9.0589689999999994</v>
      </c>
      <c r="H929">
        <v>237.106753</v>
      </c>
      <c r="I929">
        <v>6.353402</v>
      </c>
      <c r="J929">
        <v>236.010775</v>
      </c>
      <c r="K929">
        <v>14.175257999999999</v>
      </c>
    </row>
    <row r="930" spans="1:11" x14ac:dyDescent="0.25">
      <c r="A930">
        <v>929</v>
      </c>
    </row>
    <row r="931" spans="1:11" x14ac:dyDescent="0.25">
      <c r="A931">
        <v>930</v>
      </c>
    </row>
    <row r="932" spans="1:11" x14ac:dyDescent="0.25">
      <c r="A932">
        <v>931</v>
      </c>
    </row>
    <row r="933" spans="1:11" x14ac:dyDescent="0.25">
      <c r="A933">
        <v>932</v>
      </c>
    </row>
    <row r="934" spans="1:11" x14ac:dyDescent="0.25">
      <c r="A934">
        <v>933</v>
      </c>
    </row>
    <row r="935" spans="1:11" x14ac:dyDescent="0.25">
      <c r="A935">
        <v>934</v>
      </c>
    </row>
    <row r="936" spans="1:11" x14ac:dyDescent="0.25">
      <c r="A936">
        <v>935</v>
      </c>
    </row>
    <row r="937" spans="1:11" x14ac:dyDescent="0.25">
      <c r="A937">
        <v>936</v>
      </c>
    </row>
    <row r="938" spans="1:11" x14ac:dyDescent="0.25">
      <c r="A938">
        <v>937</v>
      </c>
    </row>
    <row r="939" spans="1:11" x14ac:dyDescent="0.25">
      <c r="A939">
        <v>938</v>
      </c>
    </row>
    <row r="940" spans="1:11" x14ac:dyDescent="0.25">
      <c r="A940">
        <v>939</v>
      </c>
    </row>
    <row r="941" spans="1:11" x14ac:dyDescent="0.25">
      <c r="A941">
        <v>940</v>
      </c>
    </row>
    <row r="942" spans="1:11" x14ac:dyDescent="0.25">
      <c r="A942">
        <v>941</v>
      </c>
    </row>
    <row r="943" spans="1:11" x14ac:dyDescent="0.25">
      <c r="A943">
        <v>942</v>
      </c>
    </row>
    <row r="944" spans="1:1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1" x14ac:dyDescent="0.25">
      <c r="A961">
        <v>960</v>
      </c>
    </row>
    <row r="962" spans="1:11" x14ac:dyDescent="0.25">
      <c r="A962">
        <v>961</v>
      </c>
    </row>
    <row r="963" spans="1:11" x14ac:dyDescent="0.25">
      <c r="A963">
        <v>962</v>
      </c>
    </row>
    <row r="964" spans="1:11" x14ac:dyDescent="0.25">
      <c r="A964">
        <v>963</v>
      </c>
    </row>
    <row r="965" spans="1:11" x14ac:dyDescent="0.25">
      <c r="A965">
        <v>964</v>
      </c>
    </row>
    <row r="966" spans="1:11" x14ac:dyDescent="0.25">
      <c r="A966">
        <v>965</v>
      </c>
      <c r="J966">
        <v>235.88180399999999</v>
      </c>
      <c r="K966">
        <v>14.218197</v>
      </c>
    </row>
    <row r="967" spans="1:11" x14ac:dyDescent="0.25">
      <c r="A967">
        <v>966</v>
      </c>
      <c r="H967">
        <v>268.61871000000002</v>
      </c>
      <c r="I967">
        <v>7.5</v>
      </c>
    </row>
    <row r="968" spans="1:11" x14ac:dyDescent="0.25">
      <c r="A968">
        <v>967</v>
      </c>
      <c r="H968">
        <v>268.56830300000001</v>
      </c>
      <c r="I968">
        <v>7.6076290000000002</v>
      </c>
    </row>
    <row r="969" spans="1:11" x14ac:dyDescent="0.25">
      <c r="A969">
        <v>968</v>
      </c>
      <c r="H969">
        <v>268.62547000000001</v>
      </c>
      <c r="I969">
        <v>7.5769590000000004</v>
      </c>
    </row>
    <row r="970" spans="1:11" x14ac:dyDescent="0.25">
      <c r="A970">
        <v>969</v>
      </c>
      <c r="H970">
        <v>268.67201299999999</v>
      </c>
      <c r="I970">
        <v>7.4882479999999996</v>
      </c>
    </row>
    <row r="971" spans="1:11" x14ac:dyDescent="0.25">
      <c r="A971">
        <v>970</v>
      </c>
      <c r="H971">
        <v>268.681962</v>
      </c>
      <c r="I971">
        <v>7.507835</v>
      </c>
    </row>
    <row r="972" spans="1:11" x14ac:dyDescent="0.25">
      <c r="A972">
        <v>971</v>
      </c>
      <c r="B972">
        <v>254.23871299999999</v>
      </c>
      <c r="C972">
        <v>6.0760310000000004</v>
      </c>
      <c r="H972">
        <v>268.619641</v>
      </c>
      <c r="I972">
        <v>7.4879899999999999</v>
      </c>
    </row>
    <row r="973" spans="1:11" x14ac:dyDescent="0.25">
      <c r="A973">
        <v>972</v>
      </c>
      <c r="B973">
        <v>254.20866100000001</v>
      </c>
      <c r="C973">
        <v>6.0872169999999999</v>
      </c>
      <c r="H973">
        <v>268.64201100000002</v>
      </c>
      <c r="I973">
        <v>7.4990209999999999</v>
      </c>
    </row>
    <row r="974" spans="1:11" x14ac:dyDescent="0.25">
      <c r="A974">
        <v>973</v>
      </c>
      <c r="B974">
        <v>254.24726999999999</v>
      </c>
      <c r="C974">
        <v>6.0947940000000003</v>
      </c>
      <c r="H974">
        <v>268.66232400000001</v>
      </c>
      <c r="I974">
        <v>7.4696389999999999</v>
      </c>
    </row>
    <row r="975" spans="1:11" x14ac:dyDescent="0.25">
      <c r="A975">
        <v>974</v>
      </c>
      <c r="B975">
        <v>254.253041</v>
      </c>
      <c r="C975">
        <v>6.0068549999999998</v>
      </c>
      <c r="H975">
        <v>268.68562400000002</v>
      </c>
      <c r="I975">
        <v>7.4086600000000002</v>
      </c>
    </row>
    <row r="976" spans="1:11" x14ac:dyDescent="0.25">
      <c r="A976">
        <v>975</v>
      </c>
      <c r="B976">
        <v>254.271085</v>
      </c>
      <c r="C976">
        <v>6.0158250000000004</v>
      </c>
      <c r="H976">
        <v>268.68546400000002</v>
      </c>
      <c r="I976">
        <v>7.3993820000000001</v>
      </c>
    </row>
    <row r="977" spans="1:9" x14ac:dyDescent="0.25">
      <c r="A977">
        <v>976</v>
      </c>
      <c r="B977">
        <v>254.23000400000001</v>
      </c>
      <c r="C977">
        <v>6.0920620000000003</v>
      </c>
      <c r="H977">
        <v>268.63567399999999</v>
      </c>
      <c r="I977">
        <v>7.4782989999999998</v>
      </c>
    </row>
    <row r="978" spans="1:9" x14ac:dyDescent="0.25">
      <c r="A978">
        <v>977</v>
      </c>
      <c r="B978">
        <v>254.23819800000001</v>
      </c>
      <c r="C978">
        <v>6.1027319999999996</v>
      </c>
      <c r="H978">
        <v>268.66845799999999</v>
      </c>
      <c r="I978">
        <v>7.5259799999999997</v>
      </c>
    </row>
    <row r="979" spans="1:9" x14ac:dyDescent="0.25">
      <c r="A979">
        <v>978</v>
      </c>
      <c r="B979">
        <v>254.245</v>
      </c>
      <c r="C979">
        <v>6.0947420000000001</v>
      </c>
      <c r="H979">
        <v>268.67350899999997</v>
      </c>
      <c r="I979">
        <v>7.5132989999999999</v>
      </c>
    </row>
    <row r="980" spans="1:9" x14ac:dyDescent="0.25">
      <c r="A980">
        <v>979</v>
      </c>
      <c r="B980">
        <v>254.24994699999999</v>
      </c>
      <c r="C980">
        <v>6.0659280000000004</v>
      </c>
      <c r="H980">
        <v>268.61871000000002</v>
      </c>
      <c r="I980">
        <v>7.5</v>
      </c>
    </row>
    <row r="981" spans="1:9" x14ac:dyDescent="0.25">
      <c r="A981">
        <v>980</v>
      </c>
      <c r="B981">
        <v>254.22628900000001</v>
      </c>
      <c r="C981">
        <v>6.0360820000000004</v>
      </c>
      <c r="H981">
        <v>268.61871000000002</v>
      </c>
      <c r="I981">
        <v>7.5</v>
      </c>
    </row>
    <row r="982" spans="1:9" x14ac:dyDescent="0.25">
      <c r="A982">
        <v>981</v>
      </c>
      <c r="B982">
        <v>254.211446</v>
      </c>
      <c r="C982">
        <v>6.0443300000000004</v>
      </c>
      <c r="H982">
        <v>268.61871000000002</v>
      </c>
      <c r="I982">
        <v>7.5</v>
      </c>
    </row>
    <row r="983" spans="1:9" x14ac:dyDescent="0.25">
      <c r="A983">
        <v>982</v>
      </c>
      <c r="B983">
        <v>254.224175</v>
      </c>
      <c r="C983">
        <v>6.0424230000000003</v>
      </c>
    </row>
    <row r="984" spans="1:9" x14ac:dyDescent="0.25">
      <c r="A984">
        <v>983</v>
      </c>
      <c r="B984">
        <v>254.19711799999999</v>
      </c>
      <c r="C984">
        <v>6.0809790000000001</v>
      </c>
    </row>
    <row r="985" spans="1:9" x14ac:dyDescent="0.25">
      <c r="A985">
        <v>984</v>
      </c>
      <c r="B985">
        <v>254.23871299999999</v>
      </c>
      <c r="C985">
        <v>6.0760310000000004</v>
      </c>
      <c r="F985">
        <v>256.13288599999998</v>
      </c>
      <c r="G985">
        <v>5.9961339999999996</v>
      </c>
    </row>
    <row r="986" spans="1:9" x14ac:dyDescent="0.25">
      <c r="A986">
        <v>985</v>
      </c>
      <c r="B986">
        <v>254.23871299999999</v>
      </c>
      <c r="C986">
        <v>6.0760310000000004</v>
      </c>
      <c r="F986">
        <v>256.06670099999997</v>
      </c>
      <c r="G986">
        <v>5.861186</v>
      </c>
    </row>
    <row r="987" spans="1:9" x14ac:dyDescent="0.25">
      <c r="A987">
        <v>986</v>
      </c>
      <c r="F987">
        <v>256.196549</v>
      </c>
      <c r="G987">
        <v>5.9688660000000002</v>
      </c>
    </row>
    <row r="988" spans="1:9" x14ac:dyDescent="0.25">
      <c r="A988">
        <v>987</v>
      </c>
      <c r="D988">
        <v>242.538453</v>
      </c>
      <c r="E988">
        <v>8.4901029999999995</v>
      </c>
      <c r="F988">
        <v>256.11927900000001</v>
      </c>
      <c r="G988">
        <v>5.9349999999999996</v>
      </c>
    </row>
    <row r="989" spans="1:9" x14ac:dyDescent="0.25">
      <c r="A989">
        <v>988</v>
      </c>
      <c r="D989">
        <v>242.44613699999999</v>
      </c>
      <c r="E989">
        <v>8.4494849999999992</v>
      </c>
      <c r="F989">
        <v>256.14500099999998</v>
      </c>
      <c r="G989">
        <v>5.967422</v>
      </c>
    </row>
    <row r="990" spans="1:9" x14ac:dyDescent="0.25">
      <c r="A990">
        <v>989</v>
      </c>
      <c r="D990">
        <v>242.491444</v>
      </c>
      <c r="E990">
        <v>8.4555659999999992</v>
      </c>
      <c r="F990">
        <v>256.110051</v>
      </c>
      <c r="G990">
        <v>5.9892779999999997</v>
      </c>
    </row>
    <row r="991" spans="1:9" x14ac:dyDescent="0.25">
      <c r="A991">
        <v>990</v>
      </c>
      <c r="D991">
        <v>242.53340399999999</v>
      </c>
      <c r="E991">
        <v>8.4609279999999991</v>
      </c>
      <c r="F991">
        <v>256.12954000000002</v>
      </c>
      <c r="G991">
        <v>5.9592790000000004</v>
      </c>
    </row>
    <row r="992" spans="1:9" x14ac:dyDescent="0.25">
      <c r="A992">
        <v>991</v>
      </c>
      <c r="D992">
        <v>242.48928000000001</v>
      </c>
      <c r="E992">
        <v>8.4822159999999993</v>
      </c>
      <c r="F992">
        <v>256.19412699999998</v>
      </c>
      <c r="G992">
        <v>6.0502060000000002</v>
      </c>
    </row>
    <row r="993" spans="1:9" x14ac:dyDescent="0.25">
      <c r="A993">
        <v>992</v>
      </c>
      <c r="D993">
        <v>242.45299199999999</v>
      </c>
      <c r="E993">
        <v>8.502732</v>
      </c>
      <c r="F993">
        <v>256.137067</v>
      </c>
      <c r="G993">
        <v>5.9908250000000001</v>
      </c>
    </row>
    <row r="994" spans="1:9" x14ac:dyDescent="0.25">
      <c r="A994">
        <v>993</v>
      </c>
      <c r="D994">
        <v>242.45299199999999</v>
      </c>
      <c r="E994">
        <v>8.5012369999999997</v>
      </c>
      <c r="F994">
        <v>256.12366199999997</v>
      </c>
      <c r="G994">
        <v>5.9677829999999998</v>
      </c>
    </row>
    <row r="995" spans="1:9" x14ac:dyDescent="0.25">
      <c r="A995">
        <v>994</v>
      </c>
      <c r="D995">
        <v>242.459485</v>
      </c>
      <c r="E995">
        <v>8.4711339999999993</v>
      </c>
      <c r="F995">
        <v>256.05423100000002</v>
      </c>
      <c r="G995">
        <v>5.9372170000000004</v>
      </c>
    </row>
    <row r="996" spans="1:9" x14ac:dyDescent="0.25">
      <c r="A996">
        <v>995</v>
      </c>
      <c r="D996">
        <v>242.50041300000001</v>
      </c>
      <c r="E996">
        <v>8.43201</v>
      </c>
      <c r="F996">
        <v>256.13288599999998</v>
      </c>
      <c r="G996">
        <v>5.9961339999999996</v>
      </c>
    </row>
    <row r="997" spans="1:9" x14ac:dyDescent="0.25">
      <c r="A997">
        <v>996</v>
      </c>
      <c r="D997">
        <v>242.538453</v>
      </c>
      <c r="E997">
        <v>8.4901029999999995</v>
      </c>
    </row>
    <row r="998" spans="1:9" x14ac:dyDescent="0.25">
      <c r="A998">
        <v>997</v>
      </c>
    </row>
    <row r="999" spans="1:9" x14ac:dyDescent="0.25">
      <c r="A999">
        <v>998</v>
      </c>
      <c r="B999">
        <v>231.35164900000001</v>
      </c>
      <c r="C999">
        <v>6.8900519999999998</v>
      </c>
    </row>
    <row r="1000" spans="1:9" x14ac:dyDescent="0.25">
      <c r="A1000">
        <v>999</v>
      </c>
      <c r="B1000">
        <v>231.43051600000001</v>
      </c>
      <c r="C1000">
        <v>6.9294330000000004</v>
      </c>
    </row>
    <row r="1001" spans="1:9" x14ac:dyDescent="0.25">
      <c r="A1001">
        <v>1000</v>
      </c>
      <c r="B1001">
        <v>231.31695999999999</v>
      </c>
      <c r="C1001">
        <v>6.9396909999999998</v>
      </c>
    </row>
    <row r="1002" spans="1:9" x14ac:dyDescent="0.25">
      <c r="A1002">
        <v>1001</v>
      </c>
      <c r="B1002">
        <v>231.33134200000001</v>
      </c>
      <c r="C1002">
        <v>6.9223710000000001</v>
      </c>
    </row>
    <row r="1003" spans="1:9" x14ac:dyDescent="0.25">
      <c r="A1003">
        <v>1002</v>
      </c>
      <c r="B1003">
        <v>231.355929</v>
      </c>
      <c r="C1003">
        <v>6.8717519999999999</v>
      </c>
      <c r="H1003">
        <v>238.755155</v>
      </c>
      <c r="I1003">
        <v>9.0412370000000006</v>
      </c>
    </row>
    <row r="1004" spans="1:9" x14ac:dyDescent="0.25">
      <c r="A1004">
        <v>1003</v>
      </c>
      <c r="B1004">
        <v>231.37206399999999</v>
      </c>
      <c r="C1004">
        <v>6.943505</v>
      </c>
      <c r="H1004">
        <v>238.74453600000001</v>
      </c>
      <c r="I1004">
        <v>9.0350009999999994</v>
      </c>
    </row>
    <row r="1005" spans="1:9" x14ac:dyDescent="0.25">
      <c r="A1005">
        <v>1004</v>
      </c>
      <c r="B1005">
        <v>231.36082500000001</v>
      </c>
      <c r="C1005">
        <v>6.8775779999999997</v>
      </c>
      <c r="H1005">
        <v>238.666135</v>
      </c>
      <c r="I1005">
        <v>9.0394330000000007</v>
      </c>
    </row>
    <row r="1006" spans="1:9" x14ac:dyDescent="0.25">
      <c r="A1006">
        <v>1005</v>
      </c>
      <c r="B1006">
        <v>231.38618700000001</v>
      </c>
      <c r="C1006">
        <v>6.8516490000000001</v>
      </c>
      <c r="H1006">
        <v>238.675982</v>
      </c>
      <c r="I1006">
        <v>9.0246910000000007</v>
      </c>
    </row>
    <row r="1007" spans="1:9" x14ac:dyDescent="0.25">
      <c r="A1007">
        <v>1006</v>
      </c>
      <c r="B1007">
        <v>231.43051600000001</v>
      </c>
      <c r="C1007">
        <v>6.9294330000000004</v>
      </c>
      <c r="H1007">
        <v>238.64072300000001</v>
      </c>
      <c r="I1007">
        <v>8.9927840000000003</v>
      </c>
    </row>
    <row r="1008" spans="1:9" x14ac:dyDescent="0.25">
      <c r="A1008">
        <v>1007</v>
      </c>
      <c r="F1008">
        <v>232.248559</v>
      </c>
      <c r="G1008">
        <v>6.7479899999999997</v>
      </c>
      <c r="H1008">
        <v>238.66340299999999</v>
      </c>
      <c r="I1008">
        <v>9.0406700000000004</v>
      </c>
    </row>
    <row r="1009" spans="1:9" x14ac:dyDescent="0.25">
      <c r="A1009">
        <v>1008</v>
      </c>
      <c r="F1009">
        <v>232.307681</v>
      </c>
      <c r="G1009">
        <v>6.7626299999999997</v>
      </c>
      <c r="H1009">
        <v>238.690156</v>
      </c>
      <c r="I1009">
        <v>9.0637640000000008</v>
      </c>
    </row>
    <row r="1010" spans="1:9" x14ac:dyDescent="0.25">
      <c r="A1010">
        <v>1009</v>
      </c>
      <c r="F1010">
        <v>232.371858</v>
      </c>
      <c r="G1010">
        <v>6.7421129999999998</v>
      </c>
      <c r="H1010">
        <v>238.62345400000001</v>
      </c>
      <c r="I1010">
        <v>9.0874740000000003</v>
      </c>
    </row>
    <row r="1011" spans="1:9" x14ac:dyDescent="0.25">
      <c r="A1011">
        <v>1010</v>
      </c>
      <c r="F1011">
        <v>232.35361</v>
      </c>
      <c r="G1011">
        <v>6.6970099999999997</v>
      </c>
      <c r="H1011">
        <v>238.755155</v>
      </c>
      <c r="I1011">
        <v>9.0412370000000006</v>
      </c>
    </row>
    <row r="1012" spans="1:9" x14ac:dyDescent="0.25">
      <c r="A1012">
        <v>1011</v>
      </c>
      <c r="F1012">
        <v>232.300567</v>
      </c>
      <c r="G1012">
        <v>6.6619070000000002</v>
      </c>
    </row>
    <row r="1013" spans="1:9" x14ac:dyDescent="0.25">
      <c r="A1013">
        <v>1012</v>
      </c>
      <c r="F1013">
        <v>232.25840299999999</v>
      </c>
      <c r="G1013">
        <v>6.7578860000000001</v>
      </c>
    </row>
    <row r="1014" spans="1:9" x14ac:dyDescent="0.25">
      <c r="A1014">
        <v>1013</v>
      </c>
      <c r="F1014">
        <v>232.28814399999999</v>
      </c>
      <c r="G1014">
        <v>6.7041230000000001</v>
      </c>
    </row>
    <row r="1015" spans="1:9" x14ac:dyDescent="0.25">
      <c r="A1015">
        <v>1014</v>
      </c>
      <c r="D1015">
        <v>216.23397</v>
      </c>
      <c r="E1015">
        <v>7.7951040000000003</v>
      </c>
      <c r="F1015">
        <v>232.248559</v>
      </c>
      <c r="G1015">
        <v>6.7479899999999997</v>
      </c>
    </row>
    <row r="1016" spans="1:9" x14ac:dyDescent="0.25">
      <c r="A1016">
        <v>1015</v>
      </c>
      <c r="D1016">
        <v>216.124743</v>
      </c>
      <c r="E1016">
        <v>7.8076800000000004</v>
      </c>
    </row>
    <row r="1017" spans="1:9" x14ac:dyDescent="0.25">
      <c r="A1017">
        <v>1016</v>
      </c>
      <c r="D1017">
        <v>216.15061900000001</v>
      </c>
      <c r="E1017">
        <v>7.8228869999999997</v>
      </c>
    </row>
    <row r="1018" spans="1:9" x14ac:dyDescent="0.25">
      <c r="A1018">
        <v>1017</v>
      </c>
      <c r="D1018">
        <v>216.18762899999999</v>
      </c>
      <c r="E1018">
        <v>7.8550519999999997</v>
      </c>
    </row>
    <row r="1019" spans="1:9" x14ac:dyDescent="0.25">
      <c r="A1019">
        <v>1018</v>
      </c>
      <c r="D1019">
        <v>216.22376299999999</v>
      </c>
      <c r="E1019">
        <v>7.864433</v>
      </c>
    </row>
    <row r="1020" spans="1:9" x14ac:dyDescent="0.25">
      <c r="A1020">
        <v>1019</v>
      </c>
      <c r="D1020">
        <v>216.203093</v>
      </c>
      <c r="E1020">
        <v>7.7825769999999999</v>
      </c>
    </row>
    <row r="1021" spans="1:9" x14ac:dyDescent="0.25">
      <c r="A1021">
        <v>1020</v>
      </c>
      <c r="B1021">
        <v>211.279382</v>
      </c>
      <c r="C1021">
        <v>7.1284539999999996</v>
      </c>
      <c r="D1021">
        <v>216.198351</v>
      </c>
      <c r="E1021">
        <v>7.8245360000000002</v>
      </c>
    </row>
    <row r="1022" spans="1:9" x14ac:dyDescent="0.25">
      <c r="A1022">
        <v>1021</v>
      </c>
      <c r="B1022">
        <v>211.32195899999999</v>
      </c>
      <c r="C1022">
        <v>7.2172679999999998</v>
      </c>
      <c r="D1022">
        <v>216.23397</v>
      </c>
      <c r="E1022">
        <v>7.7951040000000003</v>
      </c>
    </row>
    <row r="1023" spans="1:9" x14ac:dyDescent="0.25">
      <c r="A1023">
        <v>1022</v>
      </c>
      <c r="B1023">
        <v>211.31618599999999</v>
      </c>
      <c r="C1023">
        <v>7.1803610000000004</v>
      </c>
    </row>
    <row r="1024" spans="1:9" x14ac:dyDescent="0.25">
      <c r="A1024">
        <v>1023</v>
      </c>
      <c r="B1024">
        <v>211.279382</v>
      </c>
      <c r="C1024">
        <v>7.1284539999999996</v>
      </c>
    </row>
    <row r="1025" spans="1:9" x14ac:dyDescent="0.25">
      <c r="A1025">
        <v>1024</v>
      </c>
      <c r="B1025">
        <v>211.279382</v>
      </c>
      <c r="C1025">
        <v>7.1284539999999996</v>
      </c>
    </row>
    <row r="1026" spans="1:9" x14ac:dyDescent="0.25">
      <c r="A1026">
        <v>1025</v>
      </c>
      <c r="B1026">
        <v>211.279382</v>
      </c>
      <c r="C1026">
        <v>7.1284539999999996</v>
      </c>
      <c r="H1026">
        <v>212.40396899999999</v>
      </c>
      <c r="I1026">
        <v>9.0946400000000001</v>
      </c>
    </row>
    <row r="1027" spans="1:9" x14ac:dyDescent="0.25">
      <c r="A1027">
        <v>1026</v>
      </c>
      <c r="B1027">
        <v>211.279382</v>
      </c>
      <c r="C1027">
        <v>7.1284539999999996</v>
      </c>
      <c r="H1027">
        <v>212.369124</v>
      </c>
      <c r="I1027">
        <v>9.0489180000000005</v>
      </c>
    </row>
    <row r="1028" spans="1:9" x14ac:dyDescent="0.25">
      <c r="A1028">
        <v>1027</v>
      </c>
      <c r="F1028">
        <v>209.180285</v>
      </c>
      <c r="G1028">
        <v>4.6270980000000002</v>
      </c>
      <c r="H1028">
        <v>212.33613399999999</v>
      </c>
      <c r="I1028">
        <v>9.0902580000000004</v>
      </c>
    </row>
    <row r="1029" spans="1:9" x14ac:dyDescent="0.25">
      <c r="A1029">
        <v>1028</v>
      </c>
      <c r="F1029">
        <v>209.185484</v>
      </c>
      <c r="G1029">
        <v>4.667446</v>
      </c>
      <c r="H1029">
        <v>212.35484600000001</v>
      </c>
      <c r="I1029">
        <v>9.1322679999999998</v>
      </c>
    </row>
    <row r="1030" spans="1:9" x14ac:dyDescent="0.25">
      <c r="A1030">
        <v>1029</v>
      </c>
      <c r="F1030">
        <v>209.17217099999999</v>
      </c>
      <c r="G1030">
        <v>4.6181200000000002</v>
      </c>
      <c r="H1030">
        <v>212.30732</v>
      </c>
      <c r="I1030">
        <v>9.1631970000000003</v>
      </c>
    </row>
    <row r="1031" spans="1:9" x14ac:dyDescent="0.25">
      <c r="A1031">
        <v>1030</v>
      </c>
      <c r="F1031">
        <v>209.190279</v>
      </c>
      <c r="G1031">
        <v>4.6303109999999998</v>
      </c>
      <c r="H1031">
        <v>212.35597999999999</v>
      </c>
      <c r="I1031">
        <v>9.2527840000000001</v>
      </c>
    </row>
    <row r="1032" spans="1:9" x14ac:dyDescent="0.25">
      <c r="A1032">
        <v>1031</v>
      </c>
      <c r="F1032">
        <v>209.18502699999999</v>
      </c>
      <c r="G1032">
        <v>4.6339329999999999</v>
      </c>
      <c r="H1032">
        <v>212.39871199999999</v>
      </c>
      <c r="I1032">
        <v>9.2411860000000008</v>
      </c>
    </row>
    <row r="1033" spans="1:9" x14ac:dyDescent="0.25">
      <c r="A1033">
        <v>1032</v>
      </c>
      <c r="F1033">
        <v>209.235781</v>
      </c>
      <c r="G1033">
        <v>4.6236290000000002</v>
      </c>
      <c r="H1033">
        <v>212.40396899999999</v>
      </c>
      <c r="I1033">
        <v>9.0946400000000001</v>
      </c>
    </row>
    <row r="1034" spans="1:9" x14ac:dyDescent="0.25">
      <c r="A1034">
        <v>1033</v>
      </c>
      <c r="F1034">
        <v>209.20155600000001</v>
      </c>
      <c r="G1034">
        <v>4.650766</v>
      </c>
      <c r="H1034">
        <v>212.40396899999999</v>
      </c>
      <c r="I1034">
        <v>9.0946400000000001</v>
      </c>
    </row>
    <row r="1035" spans="1:9" x14ac:dyDescent="0.25">
      <c r="A1035">
        <v>1034</v>
      </c>
      <c r="F1035">
        <v>209.180285</v>
      </c>
      <c r="G1035">
        <v>4.6270980000000002</v>
      </c>
    </row>
    <row r="1036" spans="1:9" x14ac:dyDescent="0.25">
      <c r="A1036">
        <v>1035</v>
      </c>
    </row>
    <row r="1037" spans="1:9" x14ac:dyDescent="0.25">
      <c r="A1037">
        <v>1036</v>
      </c>
    </row>
    <row r="1038" spans="1:9" x14ac:dyDescent="0.25">
      <c r="A1038">
        <v>1037</v>
      </c>
    </row>
    <row r="1039" spans="1:9" x14ac:dyDescent="0.25">
      <c r="A1039">
        <v>1038</v>
      </c>
    </row>
    <row r="1040" spans="1:9" x14ac:dyDescent="0.25">
      <c r="A1040">
        <v>1039</v>
      </c>
      <c r="D1040">
        <v>185.313467</v>
      </c>
      <c r="E1040">
        <v>7.3853499999999999</v>
      </c>
    </row>
    <row r="1041" spans="1:9" x14ac:dyDescent="0.25">
      <c r="A1041">
        <v>1040</v>
      </c>
      <c r="D1041">
        <v>185.35330400000001</v>
      </c>
      <c r="E1041">
        <v>7.3716280000000003</v>
      </c>
    </row>
    <row r="1042" spans="1:9" x14ac:dyDescent="0.25">
      <c r="A1042">
        <v>1041</v>
      </c>
      <c r="D1042">
        <v>185.37217900000002</v>
      </c>
      <c r="E1042">
        <v>7.343369</v>
      </c>
    </row>
    <row r="1043" spans="1:9" x14ac:dyDescent="0.25">
      <c r="A1043">
        <v>1042</v>
      </c>
      <c r="B1043">
        <v>179.719427</v>
      </c>
      <c r="C1043">
        <v>6.4903320000000004</v>
      </c>
      <c r="D1043">
        <v>185.38120900000001</v>
      </c>
      <c r="E1043">
        <v>7.3402060000000002</v>
      </c>
    </row>
    <row r="1044" spans="1:9" x14ac:dyDescent="0.25">
      <c r="A1044">
        <v>1043</v>
      </c>
      <c r="B1044">
        <v>179.69172900000001</v>
      </c>
      <c r="C1044">
        <v>6.5217029999999996</v>
      </c>
      <c r="D1044">
        <v>185.382891</v>
      </c>
      <c r="E1044">
        <v>7.3537239999999997</v>
      </c>
    </row>
    <row r="1045" spans="1:9" x14ac:dyDescent="0.25">
      <c r="A1045">
        <v>1044</v>
      </c>
      <c r="B1045">
        <v>179.716059</v>
      </c>
      <c r="C1045">
        <v>6.5231820000000003</v>
      </c>
      <c r="D1045">
        <v>185.313467</v>
      </c>
      <c r="E1045">
        <v>7.3853499999999999</v>
      </c>
    </row>
    <row r="1046" spans="1:9" x14ac:dyDescent="0.25">
      <c r="A1046">
        <v>1045</v>
      </c>
      <c r="B1046">
        <v>179.73901599999999</v>
      </c>
      <c r="C1046">
        <v>6.5148169999999999</v>
      </c>
    </row>
    <row r="1047" spans="1:9" x14ac:dyDescent="0.25">
      <c r="A1047">
        <v>1046</v>
      </c>
      <c r="B1047">
        <v>179.71794700000001</v>
      </c>
      <c r="C1047">
        <v>6.5148169999999999</v>
      </c>
    </row>
    <row r="1048" spans="1:9" x14ac:dyDescent="0.25">
      <c r="A1048">
        <v>1047</v>
      </c>
      <c r="B1048">
        <v>179.719427</v>
      </c>
      <c r="C1048">
        <v>6.4903320000000004</v>
      </c>
    </row>
    <row r="1049" spans="1:9" x14ac:dyDescent="0.25">
      <c r="A1049">
        <v>1048</v>
      </c>
      <c r="B1049">
        <v>179.719427</v>
      </c>
      <c r="C1049">
        <v>6.4903320000000004</v>
      </c>
    </row>
    <row r="1050" spans="1:9" x14ac:dyDescent="0.25">
      <c r="A1050">
        <v>1049</v>
      </c>
      <c r="F1050">
        <v>178.746825</v>
      </c>
      <c r="G1050">
        <v>5.7945080000000004</v>
      </c>
      <c r="H1050">
        <v>179.06206400000002</v>
      </c>
      <c r="I1050">
        <v>8.6769169999999995</v>
      </c>
    </row>
    <row r="1051" spans="1:9" x14ac:dyDescent="0.25">
      <c r="A1051">
        <v>1050</v>
      </c>
      <c r="F1051">
        <v>178.77039000000002</v>
      </c>
      <c r="G1051">
        <v>5.8052710000000003</v>
      </c>
      <c r="H1051">
        <v>178.983664</v>
      </c>
      <c r="I1051">
        <v>8.649832</v>
      </c>
    </row>
    <row r="1052" spans="1:9" x14ac:dyDescent="0.25">
      <c r="A1052">
        <v>1051</v>
      </c>
      <c r="F1052">
        <v>178.79135500000001</v>
      </c>
      <c r="G1052">
        <v>5.8060869999999998</v>
      </c>
      <c r="H1052">
        <v>179.02875399999999</v>
      </c>
      <c r="I1052">
        <v>8.6631959999999992</v>
      </c>
    </row>
    <row r="1053" spans="1:9" x14ac:dyDescent="0.25">
      <c r="A1053">
        <v>1052</v>
      </c>
      <c r="F1053">
        <v>178.73560000000001</v>
      </c>
      <c r="G1053">
        <v>5.7431409999999996</v>
      </c>
      <c r="H1053">
        <v>179.087569</v>
      </c>
      <c r="I1053">
        <v>8.6597270000000002</v>
      </c>
    </row>
    <row r="1054" spans="1:9" x14ac:dyDescent="0.25">
      <c r="A1054">
        <v>1053</v>
      </c>
      <c r="F1054">
        <v>178.75779</v>
      </c>
      <c r="G1054">
        <v>5.7506389999999996</v>
      </c>
      <c r="H1054">
        <v>179.06451300000001</v>
      </c>
      <c r="I1054">
        <v>8.657432</v>
      </c>
    </row>
    <row r="1055" spans="1:9" x14ac:dyDescent="0.25">
      <c r="A1055">
        <v>1054</v>
      </c>
      <c r="F1055">
        <v>178.74294500000002</v>
      </c>
      <c r="G1055">
        <v>5.7542099999999996</v>
      </c>
      <c r="H1055">
        <v>179.048903</v>
      </c>
      <c r="I1055">
        <v>8.6686530000000008</v>
      </c>
    </row>
    <row r="1056" spans="1:9" x14ac:dyDescent="0.25">
      <c r="A1056">
        <v>1055</v>
      </c>
      <c r="F1056">
        <v>178.758658</v>
      </c>
      <c r="G1056">
        <v>5.7517610000000001</v>
      </c>
      <c r="H1056">
        <v>179.023043</v>
      </c>
      <c r="I1056">
        <v>8.6970659999999995</v>
      </c>
    </row>
    <row r="1057" spans="1:9" x14ac:dyDescent="0.25">
      <c r="A1057">
        <v>1056</v>
      </c>
      <c r="F1057">
        <v>178.746825</v>
      </c>
      <c r="G1057">
        <v>5.7945080000000004</v>
      </c>
      <c r="H1057">
        <v>179.06206400000002</v>
      </c>
      <c r="I1057">
        <v>8.6769169999999995</v>
      </c>
    </row>
    <row r="1058" spans="1:9" x14ac:dyDescent="0.25">
      <c r="A1058">
        <v>1057</v>
      </c>
    </row>
    <row r="1059" spans="1:9" x14ac:dyDescent="0.25">
      <c r="A1059">
        <v>1058</v>
      </c>
    </row>
    <row r="1060" spans="1:9" x14ac:dyDescent="0.25">
      <c r="A1060">
        <v>1059</v>
      </c>
    </row>
    <row r="1061" spans="1:9" x14ac:dyDescent="0.25">
      <c r="A1061">
        <v>1060</v>
      </c>
      <c r="D1061">
        <v>157.232731</v>
      </c>
      <c r="E1061">
        <v>8.1283069999999995</v>
      </c>
    </row>
    <row r="1062" spans="1:9" x14ac:dyDescent="0.25">
      <c r="A1062">
        <v>1061</v>
      </c>
      <c r="D1062">
        <v>157.154686</v>
      </c>
      <c r="E1062">
        <v>8.1842649999999999</v>
      </c>
    </row>
    <row r="1063" spans="1:9" x14ac:dyDescent="0.25">
      <c r="A1063">
        <v>1062</v>
      </c>
      <c r="D1063">
        <v>157.17641700000001</v>
      </c>
      <c r="E1063">
        <v>8.1571269999999991</v>
      </c>
    </row>
    <row r="1064" spans="1:9" x14ac:dyDescent="0.25">
      <c r="A1064">
        <v>1063</v>
      </c>
      <c r="D1064">
        <v>157.233802</v>
      </c>
      <c r="E1064">
        <v>8.1501900000000003</v>
      </c>
    </row>
    <row r="1065" spans="1:9" x14ac:dyDescent="0.25">
      <c r="A1065">
        <v>1064</v>
      </c>
      <c r="B1065">
        <v>152.77901600000001</v>
      </c>
      <c r="C1065">
        <v>7.3526530000000001</v>
      </c>
      <c r="D1065">
        <v>157.22559000000001</v>
      </c>
      <c r="E1065">
        <v>8.151465</v>
      </c>
    </row>
    <row r="1066" spans="1:9" x14ac:dyDescent="0.25">
      <c r="A1066">
        <v>1065</v>
      </c>
      <c r="B1066">
        <v>152.80197000000001</v>
      </c>
      <c r="C1066">
        <v>7.3688229999999999</v>
      </c>
      <c r="D1066">
        <v>157.26226600000001</v>
      </c>
      <c r="E1066">
        <v>8.1739610000000003</v>
      </c>
    </row>
    <row r="1067" spans="1:9" x14ac:dyDescent="0.25">
      <c r="A1067">
        <v>1066</v>
      </c>
      <c r="B1067">
        <v>152.786055</v>
      </c>
      <c r="C1067">
        <v>7.3977449999999996</v>
      </c>
      <c r="D1067">
        <v>157.232731</v>
      </c>
      <c r="E1067">
        <v>8.1283069999999995</v>
      </c>
    </row>
    <row r="1068" spans="1:9" x14ac:dyDescent="0.25">
      <c r="A1068">
        <v>1067</v>
      </c>
      <c r="B1068">
        <v>152.795186</v>
      </c>
      <c r="C1068">
        <v>7.3570900000000004</v>
      </c>
    </row>
    <row r="1069" spans="1:9" x14ac:dyDescent="0.25">
      <c r="A1069">
        <v>1068</v>
      </c>
      <c r="B1069">
        <v>152.856908</v>
      </c>
      <c r="C1069">
        <v>7.4603849999999996</v>
      </c>
    </row>
    <row r="1070" spans="1:9" x14ac:dyDescent="0.25">
      <c r="A1070">
        <v>1069</v>
      </c>
      <c r="B1070">
        <v>152.77901600000001</v>
      </c>
      <c r="C1070">
        <v>7.3526530000000001</v>
      </c>
    </row>
    <row r="1071" spans="1:9" x14ac:dyDescent="0.25">
      <c r="A1071">
        <v>1070</v>
      </c>
      <c r="H1071">
        <v>152.290189</v>
      </c>
      <c r="I1071">
        <v>9.2465440000000001</v>
      </c>
    </row>
    <row r="1072" spans="1:9" x14ac:dyDescent="0.25">
      <c r="A1072">
        <v>1071</v>
      </c>
      <c r="F1072">
        <v>151.87777499999999</v>
      </c>
      <c r="G1072">
        <v>6.6481560000000002</v>
      </c>
      <c r="H1072">
        <v>152.263102</v>
      </c>
      <c r="I1072">
        <v>9.264958</v>
      </c>
    </row>
    <row r="1073" spans="1:9" x14ac:dyDescent="0.25">
      <c r="A1073">
        <v>1072</v>
      </c>
      <c r="F1073">
        <v>151.87777499999999</v>
      </c>
      <c r="G1073">
        <v>6.6481560000000002</v>
      </c>
      <c r="H1073">
        <v>152.29656499999999</v>
      </c>
      <c r="I1073">
        <v>9.2659269999999996</v>
      </c>
    </row>
    <row r="1074" spans="1:9" x14ac:dyDescent="0.25">
      <c r="A1074">
        <v>1073</v>
      </c>
      <c r="F1074">
        <v>151.87777499999999</v>
      </c>
      <c r="G1074">
        <v>6.6481560000000002</v>
      </c>
      <c r="H1074">
        <v>152.32431400000002</v>
      </c>
      <c r="I1074">
        <v>9.2838829999999994</v>
      </c>
    </row>
    <row r="1075" spans="1:9" x14ac:dyDescent="0.25">
      <c r="A1075">
        <v>1074</v>
      </c>
      <c r="F1075">
        <v>151.87777499999999</v>
      </c>
      <c r="G1075">
        <v>6.6481560000000002</v>
      </c>
      <c r="H1075">
        <v>152.33303699999999</v>
      </c>
      <c r="I1075">
        <v>9.2787310000000005</v>
      </c>
    </row>
    <row r="1076" spans="1:9" x14ac:dyDescent="0.25">
      <c r="A1076">
        <v>1075</v>
      </c>
      <c r="F1076">
        <v>151.912971</v>
      </c>
      <c r="G1076">
        <v>6.6052059999999999</v>
      </c>
      <c r="H1076">
        <v>152.40445099999999</v>
      </c>
      <c r="I1076">
        <v>9.3535620000000002</v>
      </c>
    </row>
    <row r="1077" spans="1:9" x14ac:dyDescent="0.25">
      <c r="A1077">
        <v>1076</v>
      </c>
      <c r="F1077">
        <v>151.87777499999999</v>
      </c>
      <c r="G1077">
        <v>6.6481560000000002</v>
      </c>
      <c r="H1077">
        <v>152.399911</v>
      </c>
      <c r="I1077">
        <v>9.3769760000000009</v>
      </c>
    </row>
    <row r="1078" spans="1:9" x14ac:dyDescent="0.25">
      <c r="A1078">
        <v>1077</v>
      </c>
      <c r="F1078">
        <v>151.87777499999999</v>
      </c>
      <c r="G1078">
        <v>6.6481560000000002</v>
      </c>
      <c r="H1078">
        <v>152.290189</v>
      </c>
      <c r="I1078">
        <v>9.2465440000000001</v>
      </c>
    </row>
    <row r="1079" spans="1:9" x14ac:dyDescent="0.25">
      <c r="A1079">
        <v>1078</v>
      </c>
    </row>
    <row r="1080" spans="1:9" x14ac:dyDescent="0.25">
      <c r="A1080">
        <v>1079</v>
      </c>
    </row>
    <row r="1081" spans="1:9" x14ac:dyDescent="0.25">
      <c r="A1081">
        <v>1080</v>
      </c>
    </row>
    <row r="1082" spans="1:9" x14ac:dyDescent="0.25">
      <c r="A1082">
        <v>1081</v>
      </c>
    </row>
    <row r="1083" spans="1:9" x14ac:dyDescent="0.25">
      <c r="A1083">
        <v>1082</v>
      </c>
    </row>
    <row r="1084" spans="1:9" x14ac:dyDescent="0.25">
      <c r="A1084">
        <v>1083</v>
      </c>
      <c r="D1084">
        <v>117.300149</v>
      </c>
      <c r="E1084">
        <v>8.7617670000000007</v>
      </c>
    </row>
    <row r="1085" spans="1:9" x14ac:dyDescent="0.25">
      <c r="A1085">
        <v>1084</v>
      </c>
      <c r="D1085">
        <v>117.26676700000002</v>
      </c>
      <c r="E1085">
        <v>8.7943440000000006</v>
      </c>
    </row>
    <row r="1086" spans="1:9" x14ac:dyDescent="0.25">
      <c r="A1086">
        <v>1085</v>
      </c>
      <c r="D1086">
        <v>117.33449300000001</v>
      </c>
      <c r="E1086">
        <v>8.8097980000000007</v>
      </c>
    </row>
    <row r="1087" spans="1:9" x14ac:dyDescent="0.25">
      <c r="A1087">
        <v>1086</v>
      </c>
      <c r="D1087">
        <v>117.31414100000001</v>
      </c>
      <c r="E1087">
        <v>8.7388379999999994</v>
      </c>
    </row>
    <row r="1088" spans="1:9" x14ac:dyDescent="0.25">
      <c r="A1088">
        <v>1087</v>
      </c>
      <c r="B1088">
        <v>111.54383900000001</v>
      </c>
      <c r="C1088">
        <v>7.9207070000000002</v>
      </c>
      <c r="D1088">
        <v>117.333989</v>
      </c>
      <c r="E1088">
        <v>8.7304539999999999</v>
      </c>
    </row>
    <row r="1089" spans="1:9" x14ac:dyDescent="0.25">
      <c r="A1089">
        <v>1088</v>
      </c>
      <c r="B1089">
        <v>111.50782900000002</v>
      </c>
      <c r="C1089">
        <v>7.915152</v>
      </c>
      <c r="D1089">
        <v>117.34222100000001</v>
      </c>
      <c r="E1089">
        <v>8.7792929999999991</v>
      </c>
    </row>
    <row r="1090" spans="1:9" x14ac:dyDescent="0.25">
      <c r="A1090">
        <v>1089</v>
      </c>
      <c r="B1090">
        <v>111.52419</v>
      </c>
      <c r="C1090">
        <v>7.9381310000000003</v>
      </c>
      <c r="D1090">
        <v>117.300149</v>
      </c>
      <c r="E1090">
        <v>8.7617670000000007</v>
      </c>
    </row>
    <row r="1091" spans="1:9" x14ac:dyDescent="0.25">
      <c r="A1091">
        <v>1090</v>
      </c>
      <c r="B1091">
        <v>111.56191700000001</v>
      </c>
      <c r="C1091">
        <v>7.9097980000000003</v>
      </c>
      <c r="D1091">
        <v>117.300149</v>
      </c>
      <c r="E1091">
        <v>8.7617670000000007</v>
      </c>
    </row>
    <row r="1092" spans="1:9" x14ac:dyDescent="0.25">
      <c r="A1092">
        <v>1091</v>
      </c>
      <c r="B1092">
        <v>111.50080600000001</v>
      </c>
      <c r="C1092">
        <v>7.9389390000000004</v>
      </c>
    </row>
    <row r="1093" spans="1:9" x14ac:dyDescent="0.25">
      <c r="A1093">
        <v>1092</v>
      </c>
      <c r="B1093">
        <v>111.50080600000001</v>
      </c>
      <c r="C1093">
        <v>8.0659589999999994</v>
      </c>
    </row>
    <row r="1094" spans="1:9" x14ac:dyDescent="0.25">
      <c r="A1094">
        <v>1093</v>
      </c>
      <c r="B1094">
        <v>111.54383900000001</v>
      </c>
      <c r="C1094">
        <v>7.9207070000000002</v>
      </c>
      <c r="H1094">
        <v>111.64848400000001</v>
      </c>
      <c r="I1094">
        <v>9.8889890000000005</v>
      </c>
    </row>
    <row r="1095" spans="1:9" x14ac:dyDescent="0.25">
      <c r="A1095">
        <v>1094</v>
      </c>
      <c r="F1095">
        <v>110.665807</v>
      </c>
      <c r="G1095">
        <v>7.2854039999999998</v>
      </c>
      <c r="H1095">
        <v>111.52914100000001</v>
      </c>
      <c r="I1095">
        <v>9.9640909999999998</v>
      </c>
    </row>
    <row r="1096" spans="1:9" x14ac:dyDescent="0.25">
      <c r="A1096">
        <v>1095</v>
      </c>
      <c r="F1096">
        <v>110.67191800000001</v>
      </c>
      <c r="G1096">
        <v>7.25</v>
      </c>
      <c r="H1096">
        <v>111.64277700000001</v>
      </c>
      <c r="I1096">
        <v>9.9356059999999999</v>
      </c>
    </row>
    <row r="1097" spans="1:9" x14ac:dyDescent="0.25">
      <c r="A1097">
        <v>1096</v>
      </c>
      <c r="F1097">
        <v>110.71600800000002</v>
      </c>
      <c r="G1097">
        <v>7.2730810000000004</v>
      </c>
      <c r="H1097">
        <v>111.65449600000001</v>
      </c>
      <c r="I1097">
        <v>9.899343</v>
      </c>
    </row>
    <row r="1098" spans="1:9" x14ac:dyDescent="0.25">
      <c r="A1098">
        <v>1097</v>
      </c>
      <c r="F1098">
        <v>110.68903800000001</v>
      </c>
      <c r="G1098">
        <v>7.2962629999999997</v>
      </c>
      <c r="H1098">
        <v>111.655507</v>
      </c>
      <c r="I1098">
        <v>9.9471220000000002</v>
      </c>
    </row>
    <row r="1099" spans="1:9" x14ac:dyDescent="0.25">
      <c r="A1099">
        <v>1098</v>
      </c>
      <c r="F1099">
        <v>110.62267800000001</v>
      </c>
      <c r="G1099">
        <v>7.3079299999999998</v>
      </c>
      <c r="H1099">
        <v>111.641164</v>
      </c>
      <c r="I1099">
        <v>9.9581320000000009</v>
      </c>
    </row>
    <row r="1100" spans="1:9" x14ac:dyDescent="0.25">
      <c r="A1100">
        <v>1099</v>
      </c>
      <c r="F1100">
        <v>110.647828</v>
      </c>
      <c r="G1100">
        <v>7.3001509999999996</v>
      </c>
      <c r="H1100">
        <v>111.637067</v>
      </c>
      <c r="I1100">
        <v>9.928839</v>
      </c>
    </row>
    <row r="1101" spans="1:9" x14ac:dyDescent="0.25">
      <c r="A1101">
        <v>1100</v>
      </c>
      <c r="F1101">
        <v>110.665807</v>
      </c>
      <c r="G1101">
        <v>7.2854039999999998</v>
      </c>
      <c r="H1101">
        <v>111.64848400000001</v>
      </c>
      <c r="I1101">
        <v>9.8889890000000005</v>
      </c>
    </row>
    <row r="1102" spans="1:9" x14ac:dyDescent="0.25">
      <c r="A1102">
        <v>1101</v>
      </c>
    </row>
    <row r="1103" spans="1:9" x14ac:dyDescent="0.25">
      <c r="A1103">
        <v>1102</v>
      </c>
    </row>
    <row r="1104" spans="1:9" x14ac:dyDescent="0.25">
      <c r="A1104">
        <v>1103</v>
      </c>
    </row>
    <row r="1105" spans="1:9" x14ac:dyDescent="0.25">
      <c r="A1105">
        <v>1104</v>
      </c>
    </row>
    <row r="1106" spans="1:9" x14ac:dyDescent="0.25">
      <c r="A1106">
        <v>1105</v>
      </c>
    </row>
    <row r="1107" spans="1:9" x14ac:dyDescent="0.25">
      <c r="A1107">
        <v>1106</v>
      </c>
      <c r="D1107">
        <v>85.159141000000005</v>
      </c>
      <c r="E1107">
        <v>9.7462119999999999</v>
      </c>
    </row>
    <row r="1108" spans="1:9" x14ac:dyDescent="0.25">
      <c r="A1108">
        <v>1107</v>
      </c>
      <c r="D1108">
        <v>85.080251000000004</v>
      </c>
      <c r="E1108">
        <v>9.7782319999999991</v>
      </c>
    </row>
    <row r="1109" spans="1:9" x14ac:dyDescent="0.25">
      <c r="A1109">
        <v>1108</v>
      </c>
      <c r="D1109">
        <v>85.125808000000006</v>
      </c>
      <c r="E1109">
        <v>9.7440909999999992</v>
      </c>
    </row>
    <row r="1110" spans="1:9" x14ac:dyDescent="0.25">
      <c r="A1110">
        <v>1109</v>
      </c>
      <c r="D1110">
        <v>85.141414000000012</v>
      </c>
      <c r="E1110">
        <v>9.7329799999999995</v>
      </c>
    </row>
    <row r="1111" spans="1:9" x14ac:dyDescent="0.25">
      <c r="A1111">
        <v>1110</v>
      </c>
      <c r="D1111">
        <v>85.137929000000014</v>
      </c>
      <c r="E1111">
        <v>9.7295459999999991</v>
      </c>
    </row>
    <row r="1112" spans="1:9" x14ac:dyDescent="0.25">
      <c r="A1112">
        <v>1111</v>
      </c>
      <c r="B1112">
        <v>79.29232300000001</v>
      </c>
      <c r="C1112">
        <v>8.8373740000000005</v>
      </c>
      <c r="D1112">
        <v>85.127576000000005</v>
      </c>
      <c r="E1112">
        <v>9.711767</v>
      </c>
    </row>
    <row r="1113" spans="1:9" x14ac:dyDescent="0.25">
      <c r="A1113">
        <v>1112</v>
      </c>
      <c r="B1113">
        <v>79.324949000000004</v>
      </c>
      <c r="C1113">
        <v>8.7728789999999996</v>
      </c>
      <c r="D1113">
        <v>85.159141000000005</v>
      </c>
      <c r="E1113">
        <v>9.7462119999999999</v>
      </c>
    </row>
    <row r="1114" spans="1:9" x14ac:dyDescent="0.25">
      <c r="A1114">
        <v>1113</v>
      </c>
      <c r="B1114">
        <v>79.279747000000015</v>
      </c>
      <c r="C1114">
        <v>8.7936870000000003</v>
      </c>
    </row>
    <row r="1115" spans="1:9" x14ac:dyDescent="0.25">
      <c r="A1115">
        <v>1114</v>
      </c>
      <c r="B1115">
        <v>79.300909000000004</v>
      </c>
      <c r="C1115">
        <v>8.8043940000000003</v>
      </c>
    </row>
    <row r="1116" spans="1:9" x14ac:dyDescent="0.25">
      <c r="A1116">
        <v>1115</v>
      </c>
      <c r="B1116">
        <v>79.329798000000011</v>
      </c>
      <c r="C1116">
        <v>8.7667169999999999</v>
      </c>
    </row>
    <row r="1117" spans="1:9" x14ac:dyDescent="0.25">
      <c r="A1117">
        <v>1116</v>
      </c>
      <c r="B1117">
        <v>79.268737000000002</v>
      </c>
      <c r="C1117">
        <v>8.8528789999999997</v>
      </c>
    </row>
    <row r="1118" spans="1:9" x14ac:dyDescent="0.25">
      <c r="A1118">
        <v>1117</v>
      </c>
      <c r="B1118">
        <v>79.29232300000001</v>
      </c>
      <c r="C1118">
        <v>8.8373740000000005</v>
      </c>
      <c r="H1118">
        <v>79.527828</v>
      </c>
      <c r="I1118">
        <v>10.095352999999999</v>
      </c>
    </row>
    <row r="1119" spans="1:9" x14ac:dyDescent="0.25">
      <c r="A1119">
        <v>1118</v>
      </c>
      <c r="F1119">
        <v>78.31818100000001</v>
      </c>
      <c r="G1119">
        <v>7.8617169999999996</v>
      </c>
      <c r="H1119">
        <v>79.469040000000007</v>
      </c>
      <c r="I1119">
        <v>10.115354</v>
      </c>
    </row>
    <row r="1120" spans="1:9" x14ac:dyDescent="0.25">
      <c r="A1120">
        <v>1119</v>
      </c>
      <c r="F1120">
        <v>78.316161000000008</v>
      </c>
      <c r="G1120">
        <v>7.8316660000000002</v>
      </c>
      <c r="H1120">
        <v>79.420151000000004</v>
      </c>
      <c r="I1120">
        <v>10.111262</v>
      </c>
    </row>
    <row r="1121" spans="1:9" x14ac:dyDescent="0.25">
      <c r="A1121">
        <v>1120</v>
      </c>
      <c r="F1121">
        <v>78.349192000000002</v>
      </c>
      <c r="G1121">
        <v>7.8498989999999997</v>
      </c>
      <c r="H1121">
        <v>79.44893900000001</v>
      </c>
      <c r="I1121">
        <v>10.075151</v>
      </c>
    </row>
    <row r="1122" spans="1:9" x14ac:dyDescent="0.25">
      <c r="A1122">
        <v>1121</v>
      </c>
      <c r="F1122">
        <v>78.306263000000001</v>
      </c>
      <c r="G1122">
        <v>7.7881309999999999</v>
      </c>
      <c r="H1122">
        <v>79.515758000000005</v>
      </c>
      <c r="I1122">
        <v>10.10303</v>
      </c>
    </row>
    <row r="1123" spans="1:9" x14ac:dyDescent="0.25">
      <c r="A1123">
        <v>1122</v>
      </c>
      <c r="F1123">
        <v>78.31257500000001</v>
      </c>
      <c r="G1123">
        <v>7.8137369999999997</v>
      </c>
      <c r="H1123">
        <v>79.521313000000006</v>
      </c>
      <c r="I1123">
        <v>10.113535000000001</v>
      </c>
    </row>
    <row r="1124" spans="1:9" x14ac:dyDescent="0.25">
      <c r="A1124">
        <v>1123</v>
      </c>
      <c r="F1124">
        <v>78.293940000000006</v>
      </c>
      <c r="G1124">
        <v>7.8579299999999996</v>
      </c>
      <c r="H1124">
        <v>79.509090000000015</v>
      </c>
      <c r="I1124">
        <v>10.123434</v>
      </c>
    </row>
    <row r="1125" spans="1:9" x14ac:dyDescent="0.25">
      <c r="A1125">
        <v>1124</v>
      </c>
      <c r="F1125">
        <v>78.253534999999999</v>
      </c>
      <c r="G1125">
        <v>7.8595459999999999</v>
      </c>
      <c r="H1125">
        <v>79.527828</v>
      </c>
      <c r="I1125">
        <v>10.095352999999999</v>
      </c>
    </row>
    <row r="1126" spans="1:9" x14ac:dyDescent="0.25">
      <c r="A1126">
        <v>1125</v>
      </c>
      <c r="F1126">
        <v>78.31818100000001</v>
      </c>
      <c r="G1126">
        <v>7.8617169999999996</v>
      </c>
    </row>
    <row r="1127" spans="1:9" x14ac:dyDescent="0.25">
      <c r="A1127">
        <v>1126</v>
      </c>
    </row>
    <row r="1128" spans="1:9" x14ac:dyDescent="0.25">
      <c r="A1128">
        <v>1127</v>
      </c>
      <c r="D1128">
        <v>60.821708000000001</v>
      </c>
      <c r="E1128">
        <v>8.4679260000000003</v>
      </c>
    </row>
    <row r="1129" spans="1:9" x14ac:dyDescent="0.25">
      <c r="A1129">
        <v>1128</v>
      </c>
      <c r="D1129">
        <v>60.813793000000004</v>
      </c>
      <c r="E1129">
        <v>8.4615720000000003</v>
      </c>
    </row>
    <row r="1130" spans="1:9" x14ac:dyDescent="0.25">
      <c r="A1130">
        <v>1129</v>
      </c>
      <c r="D1130">
        <v>60.798686000000004</v>
      </c>
      <c r="E1130">
        <v>8.4601140000000008</v>
      </c>
    </row>
    <row r="1131" spans="1:9" x14ac:dyDescent="0.25">
      <c r="A1131">
        <v>1130</v>
      </c>
      <c r="D1131">
        <v>60.785415</v>
      </c>
      <c r="E1131">
        <v>8.4651139999999998</v>
      </c>
    </row>
    <row r="1132" spans="1:9" x14ac:dyDescent="0.25">
      <c r="A1132">
        <v>1131</v>
      </c>
      <c r="D1132">
        <v>60.778381000000003</v>
      </c>
      <c r="E1132">
        <v>8.4683430000000008</v>
      </c>
    </row>
    <row r="1133" spans="1:9" x14ac:dyDescent="0.25">
      <c r="A1133">
        <v>1132</v>
      </c>
      <c r="D1133">
        <v>60.833846000000001</v>
      </c>
      <c r="E1133">
        <v>8.4969870000000007</v>
      </c>
    </row>
    <row r="1134" spans="1:9" x14ac:dyDescent="0.25">
      <c r="A1134">
        <v>1133</v>
      </c>
      <c r="B1134">
        <v>52.659496000000004</v>
      </c>
      <c r="C1134">
        <v>7.8666039999999997</v>
      </c>
      <c r="D1134">
        <v>60.863216000000001</v>
      </c>
      <c r="E1134">
        <v>8.4751130000000003</v>
      </c>
    </row>
    <row r="1135" spans="1:9" x14ac:dyDescent="0.25">
      <c r="A1135">
        <v>1134</v>
      </c>
      <c r="B1135">
        <v>52.599086</v>
      </c>
      <c r="C1135">
        <v>7.9333200000000001</v>
      </c>
      <c r="D1135">
        <v>60.821708000000001</v>
      </c>
      <c r="E1135">
        <v>8.4679260000000003</v>
      </c>
    </row>
    <row r="1136" spans="1:9" x14ac:dyDescent="0.25">
      <c r="A1136">
        <v>1135</v>
      </c>
      <c r="B1136">
        <v>52.583202</v>
      </c>
      <c r="C1136">
        <v>7.9122789999999998</v>
      </c>
    </row>
    <row r="1137" spans="1:11" x14ac:dyDescent="0.25">
      <c r="A1137">
        <v>1136</v>
      </c>
      <c r="B1137">
        <v>52.597830999999999</v>
      </c>
      <c r="C1137">
        <v>7.9028520000000002</v>
      </c>
    </row>
    <row r="1138" spans="1:11" x14ac:dyDescent="0.25">
      <c r="A1138">
        <v>1137</v>
      </c>
      <c r="B1138">
        <v>52.617000000000004</v>
      </c>
      <c r="C1138">
        <v>7.8698329999999999</v>
      </c>
    </row>
    <row r="1139" spans="1:11" x14ac:dyDescent="0.25">
      <c r="A1139">
        <v>1138</v>
      </c>
      <c r="B1139">
        <v>52.627990000000004</v>
      </c>
      <c r="C1139">
        <v>7.8686879999999997</v>
      </c>
    </row>
    <row r="1140" spans="1:11" x14ac:dyDescent="0.25">
      <c r="A1140">
        <v>1139</v>
      </c>
      <c r="B1140">
        <v>52.641582</v>
      </c>
      <c r="C1140">
        <v>7.8863430000000001</v>
      </c>
    </row>
    <row r="1141" spans="1:11" x14ac:dyDescent="0.25">
      <c r="A1141">
        <v>1140</v>
      </c>
      <c r="B1141">
        <v>52.659496000000004</v>
      </c>
      <c r="C1141">
        <v>7.8666039999999997</v>
      </c>
      <c r="H1141">
        <v>54.526218</v>
      </c>
      <c r="I1141">
        <v>9.6548929999999995</v>
      </c>
    </row>
    <row r="1142" spans="1:11" x14ac:dyDescent="0.25">
      <c r="A1142">
        <v>1141</v>
      </c>
      <c r="H1142">
        <v>54.459243000000001</v>
      </c>
      <c r="I1142">
        <v>9.6582260000000009</v>
      </c>
    </row>
    <row r="1143" spans="1:11" x14ac:dyDescent="0.25">
      <c r="A1143">
        <v>1142</v>
      </c>
      <c r="H1143">
        <v>54.476222</v>
      </c>
      <c r="I1143">
        <v>9.6902550000000005</v>
      </c>
    </row>
    <row r="1144" spans="1:11" x14ac:dyDescent="0.25">
      <c r="A1144">
        <v>1143</v>
      </c>
      <c r="F1144">
        <v>51.62997</v>
      </c>
      <c r="G1144">
        <v>7.423451</v>
      </c>
      <c r="H1144">
        <v>54.481169999999999</v>
      </c>
      <c r="I1144">
        <v>9.7011920000000007</v>
      </c>
    </row>
    <row r="1145" spans="1:11" x14ac:dyDescent="0.25">
      <c r="A1145">
        <v>1144</v>
      </c>
      <c r="F1145">
        <v>51.62997</v>
      </c>
      <c r="G1145">
        <v>7.423451</v>
      </c>
      <c r="H1145">
        <v>54.526218</v>
      </c>
      <c r="I1145">
        <v>9.6548929999999995</v>
      </c>
      <c r="J1145">
        <v>38.153564000000003</v>
      </c>
      <c r="K1145">
        <v>14.187927999999999</v>
      </c>
    </row>
    <row r="1146" spans="1:11" x14ac:dyDescent="0.25">
      <c r="A1146">
        <v>1145</v>
      </c>
    </row>
    <row r="1147" spans="1:11" x14ac:dyDescent="0.25">
      <c r="A1147">
        <v>1146</v>
      </c>
    </row>
    <row r="1148" spans="1:11" x14ac:dyDescent="0.25">
      <c r="A1148">
        <v>1147</v>
      </c>
    </row>
    <row r="1149" spans="1:11" x14ac:dyDescent="0.25">
      <c r="A1149">
        <v>1148</v>
      </c>
    </row>
    <row r="1150" spans="1:11" x14ac:dyDescent="0.25">
      <c r="A1150">
        <v>1149</v>
      </c>
    </row>
    <row r="1151" spans="1:11" x14ac:dyDescent="0.25">
      <c r="A1151">
        <v>1150</v>
      </c>
    </row>
    <row r="1152" spans="1:1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1" x14ac:dyDescent="0.25">
      <c r="A1169">
        <v>1168</v>
      </c>
    </row>
    <row r="1170" spans="1:11" x14ac:dyDescent="0.25">
      <c r="A1170">
        <v>1169</v>
      </c>
    </row>
    <row r="1171" spans="1:11" x14ac:dyDescent="0.25">
      <c r="A1171">
        <v>1170</v>
      </c>
    </row>
    <row r="1172" spans="1:11" x14ac:dyDescent="0.25">
      <c r="A1172">
        <v>1171</v>
      </c>
    </row>
    <row r="1173" spans="1:11" x14ac:dyDescent="0.25">
      <c r="A1173">
        <v>1172</v>
      </c>
    </row>
    <row r="1174" spans="1:11" x14ac:dyDescent="0.25">
      <c r="A1174">
        <v>1173</v>
      </c>
    </row>
    <row r="1175" spans="1:11" x14ac:dyDescent="0.25">
      <c r="A1175">
        <v>1174</v>
      </c>
    </row>
    <row r="1176" spans="1:11" x14ac:dyDescent="0.25">
      <c r="A1176">
        <v>1175</v>
      </c>
    </row>
    <row r="1177" spans="1:11" x14ac:dyDescent="0.25">
      <c r="A1177">
        <v>1176</v>
      </c>
      <c r="J1177">
        <v>38.110075999999999</v>
      </c>
      <c r="K1177">
        <v>14.057361999999999</v>
      </c>
    </row>
    <row r="1178" spans="1:11" x14ac:dyDescent="0.25">
      <c r="A1178">
        <v>1177</v>
      </c>
      <c r="B1178">
        <v>40.037109000000001</v>
      </c>
      <c r="C1178">
        <v>8.4069920000000007</v>
      </c>
    </row>
    <row r="1179" spans="1:11" x14ac:dyDescent="0.25">
      <c r="A1179">
        <v>1178</v>
      </c>
      <c r="B1179">
        <v>40.056533000000002</v>
      </c>
      <c r="C1179">
        <v>8.4183450000000004</v>
      </c>
    </row>
    <row r="1180" spans="1:11" x14ac:dyDescent="0.25">
      <c r="A1180">
        <v>1179</v>
      </c>
      <c r="B1180">
        <v>40.084606000000001</v>
      </c>
      <c r="C1180">
        <v>8.4526660000000007</v>
      </c>
    </row>
    <row r="1181" spans="1:11" x14ac:dyDescent="0.25">
      <c r="A1181">
        <v>1180</v>
      </c>
      <c r="B1181">
        <v>40.083408000000006</v>
      </c>
      <c r="C1181">
        <v>8.4345940000000006</v>
      </c>
    </row>
    <row r="1182" spans="1:11" x14ac:dyDescent="0.25">
      <c r="A1182">
        <v>1181</v>
      </c>
      <c r="B1182">
        <v>40.052055000000003</v>
      </c>
      <c r="C1182">
        <v>8.4276680000000006</v>
      </c>
    </row>
    <row r="1183" spans="1:11" x14ac:dyDescent="0.25">
      <c r="A1183">
        <v>1182</v>
      </c>
      <c r="B1183">
        <v>40.066219000000004</v>
      </c>
      <c r="C1183">
        <v>8.4401659999999996</v>
      </c>
    </row>
    <row r="1184" spans="1:11" x14ac:dyDescent="0.25">
      <c r="A1184">
        <v>1183</v>
      </c>
      <c r="B1184">
        <v>40.071693000000003</v>
      </c>
      <c r="C1184">
        <v>8.4463640000000009</v>
      </c>
    </row>
    <row r="1185" spans="1:9" x14ac:dyDescent="0.25">
      <c r="A1185">
        <v>1184</v>
      </c>
      <c r="B1185">
        <v>40.043929000000006</v>
      </c>
      <c r="C1185">
        <v>8.4546980000000005</v>
      </c>
      <c r="H1185">
        <v>36.706926000000003</v>
      </c>
      <c r="I1185">
        <v>6.4830860000000001</v>
      </c>
    </row>
    <row r="1186" spans="1:9" x14ac:dyDescent="0.25">
      <c r="A1186">
        <v>1185</v>
      </c>
      <c r="B1186">
        <v>40.037109000000001</v>
      </c>
      <c r="C1186">
        <v>8.4069920000000007</v>
      </c>
      <c r="F1186">
        <v>39.138667000000005</v>
      </c>
      <c r="G1186">
        <v>9.5900529999999993</v>
      </c>
      <c r="H1186">
        <v>36.711455999999998</v>
      </c>
      <c r="I1186">
        <v>6.4537639999999996</v>
      </c>
    </row>
    <row r="1187" spans="1:9" x14ac:dyDescent="0.25">
      <c r="A1187">
        <v>1186</v>
      </c>
      <c r="F1187">
        <v>39.156165000000001</v>
      </c>
      <c r="G1187">
        <v>9.5965629999999997</v>
      </c>
      <c r="H1187">
        <v>36.697708000000006</v>
      </c>
      <c r="I1187">
        <v>6.4815750000000003</v>
      </c>
    </row>
    <row r="1188" spans="1:9" x14ac:dyDescent="0.25">
      <c r="A1188">
        <v>1187</v>
      </c>
      <c r="F1188">
        <v>39.162936999999999</v>
      </c>
      <c r="G1188">
        <v>9.5565650000000009</v>
      </c>
      <c r="H1188">
        <v>36.664531000000004</v>
      </c>
      <c r="I1188">
        <v>6.4277759999999997</v>
      </c>
    </row>
    <row r="1189" spans="1:9" x14ac:dyDescent="0.25">
      <c r="A1189">
        <v>1188</v>
      </c>
      <c r="F1189">
        <v>39.180019000000001</v>
      </c>
      <c r="G1189">
        <v>9.5664079999999991</v>
      </c>
      <c r="H1189">
        <v>36.653854000000003</v>
      </c>
      <c r="I1189">
        <v>6.4227239999999997</v>
      </c>
    </row>
    <row r="1190" spans="1:9" x14ac:dyDescent="0.25">
      <c r="A1190">
        <v>1189</v>
      </c>
      <c r="F1190">
        <v>39.136218</v>
      </c>
      <c r="G1190">
        <v>9.5891149999999996</v>
      </c>
      <c r="H1190">
        <v>36.719631000000007</v>
      </c>
      <c r="I1190">
        <v>6.4060589999999999</v>
      </c>
    </row>
    <row r="1191" spans="1:9" x14ac:dyDescent="0.25">
      <c r="A1191">
        <v>1190</v>
      </c>
      <c r="F1191">
        <v>39.136897000000005</v>
      </c>
      <c r="G1191">
        <v>9.5838560000000008</v>
      </c>
      <c r="H1191">
        <v>36.707603000000006</v>
      </c>
      <c r="I1191">
        <v>6.4060589999999999</v>
      </c>
    </row>
    <row r="1192" spans="1:9" x14ac:dyDescent="0.25">
      <c r="A1192">
        <v>1191</v>
      </c>
      <c r="F1192">
        <v>39.148357000000004</v>
      </c>
      <c r="G1192">
        <v>9.5961459999999992</v>
      </c>
      <c r="H1192">
        <v>36.744474000000004</v>
      </c>
      <c r="I1192">
        <v>6.4192869999999997</v>
      </c>
    </row>
    <row r="1193" spans="1:9" x14ac:dyDescent="0.25">
      <c r="A1193">
        <v>1192</v>
      </c>
      <c r="F1193">
        <v>39.181060000000002</v>
      </c>
      <c r="G1193">
        <v>9.5840639999999997</v>
      </c>
      <c r="H1193">
        <v>36.706926000000003</v>
      </c>
      <c r="I1193">
        <v>6.4830860000000001</v>
      </c>
    </row>
    <row r="1194" spans="1:9" x14ac:dyDescent="0.25">
      <c r="A1194">
        <v>1193</v>
      </c>
      <c r="F1194">
        <v>39.198978000000004</v>
      </c>
      <c r="G1194">
        <v>9.5829699999999995</v>
      </c>
      <c r="H1194">
        <v>36.706926000000003</v>
      </c>
      <c r="I1194">
        <v>6.4830860000000001</v>
      </c>
    </row>
    <row r="1195" spans="1:9" x14ac:dyDescent="0.25">
      <c r="A1195">
        <v>1194</v>
      </c>
      <c r="F1195">
        <v>39.138667000000005</v>
      </c>
      <c r="G1195">
        <v>9.5900529999999993</v>
      </c>
    </row>
    <row r="1196" spans="1:9" x14ac:dyDescent="0.25">
      <c r="A1196">
        <v>1195</v>
      </c>
    </row>
    <row r="1197" spans="1:9" x14ac:dyDescent="0.25">
      <c r="A1197">
        <v>1196</v>
      </c>
    </row>
    <row r="1198" spans="1:9" x14ac:dyDescent="0.25">
      <c r="A1198">
        <v>1197</v>
      </c>
      <c r="D1198">
        <v>61.617969000000002</v>
      </c>
      <c r="E1198">
        <v>8.2870500000000007</v>
      </c>
    </row>
    <row r="1199" spans="1:9" x14ac:dyDescent="0.25">
      <c r="A1199">
        <v>1198</v>
      </c>
      <c r="D1199">
        <v>61.501571000000006</v>
      </c>
      <c r="E1199">
        <v>8.2553850000000004</v>
      </c>
    </row>
    <row r="1200" spans="1:9" x14ac:dyDescent="0.25">
      <c r="A1200">
        <v>1199</v>
      </c>
      <c r="D1200">
        <v>61.574275</v>
      </c>
      <c r="E1200">
        <v>8.2391880000000004</v>
      </c>
    </row>
    <row r="1201" spans="1:9" x14ac:dyDescent="0.25">
      <c r="A1201">
        <v>1200</v>
      </c>
      <c r="D1201">
        <v>61.595050000000001</v>
      </c>
      <c r="E1201">
        <v>8.2486149999999991</v>
      </c>
    </row>
    <row r="1202" spans="1:9" x14ac:dyDescent="0.25">
      <c r="A1202">
        <v>1201</v>
      </c>
      <c r="D1202">
        <v>61.542400000000001</v>
      </c>
      <c r="E1202">
        <v>8.2734570000000005</v>
      </c>
    </row>
    <row r="1203" spans="1:9" x14ac:dyDescent="0.25">
      <c r="A1203">
        <v>1202</v>
      </c>
      <c r="B1203">
        <v>69.547778000000008</v>
      </c>
      <c r="C1203">
        <v>9.4770199999999996</v>
      </c>
      <c r="D1203">
        <v>61.565367999999999</v>
      </c>
      <c r="E1203">
        <v>8.2476780000000005</v>
      </c>
    </row>
    <row r="1204" spans="1:9" x14ac:dyDescent="0.25">
      <c r="A1204">
        <v>1203</v>
      </c>
      <c r="B1204">
        <v>69.553030000000007</v>
      </c>
      <c r="C1204">
        <v>9.4584340000000005</v>
      </c>
      <c r="D1204">
        <v>61.604583000000005</v>
      </c>
      <c r="E1204">
        <v>8.2184089999999994</v>
      </c>
    </row>
    <row r="1205" spans="1:9" x14ac:dyDescent="0.25">
      <c r="A1205">
        <v>1204</v>
      </c>
      <c r="B1205">
        <v>69.540707000000012</v>
      </c>
      <c r="C1205">
        <v>9.4710599999999996</v>
      </c>
      <c r="D1205">
        <v>61.617969000000002</v>
      </c>
      <c r="E1205">
        <v>8.2870500000000007</v>
      </c>
    </row>
    <row r="1206" spans="1:9" x14ac:dyDescent="0.25">
      <c r="A1206">
        <v>1205</v>
      </c>
      <c r="B1206">
        <v>69.511313000000001</v>
      </c>
      <c r="C1206">
        <v>9.5137370000000008</v>
      </c>
    </row>
    <row r="1207" spans="1:9" x14ac:dyDescent="0.25">
      <c r="A1207">
        <v>1206</v>
      </c>
      <c r="B1207">
        <v>69.514343000000011</v>
      </c>
      <c r="C1207">
        <v>9.5386869999999995</v>
      </c>
    </row>
    <row r="1208" spans="1:9" x14ac:dyDescent="0.25">
      <c r="A1208">
        <v>1207</v>
      </c>
      <c r="B1208">
        <v>69.547778000000008</v>
      </c>
      <c r="C1208">
        <v>9.4770199999999996</v>
      </c>
    </row>
    <row r="1209" spans="1:9" x14ac:dyDescent="0.25">
      <c r="A1209">
        <v>1208</v>
      </c>
      <c r="B1209">
        <v>69.547778000000008</v>
      </c>
      <c r="C1209">
        <v>9.4770199999999996</v>
      </c>
    </row>
    <row r="1210" spans="1:9" x14ac:dyDescent="0.25">
      <c r="A1210">
        <v>1209</v>
      </c>
      <c r="B1210">
        <v>69.547778000000008</v>
      </c>
      <c r="C1210">
        <v>9.4770199999999996</v>
      </c>
    </row>
    <row r="1211" spans="1:9" x14ac:dyDescent="0.25">
      <c r="A1211">
        <v>1210</v>
      </c>
      <c r="F1211">
        <v>69.379747000000009</v>
      </c>
      <c r="G1211">
        <v>10.200454000000001</v>
      </c>
      <c r="H1211">
        <v>69.029899</v>
      </c>
      <c r="I1211">
        <v>7.7566160000000002</v>
      </c>
    </row>
    <row r="1212" spans="1:9" x14ac:dyDescent="0.25">
      <c r="A1212">
        <v>1211</v>
      </c>
      <c r="F1212">
        <v>69.412374</v>
      </c>
      <c r="G1212">
        <v>10.188686000000001</v>
      </c>
      <c r="H1212">
        <v>69.027626000000012</v>
      </c>
      <c r="I1212">
        <v>7.7455040000000004</v>
      </c>
    </row>
    <row r="1213" spans="1:9" x14ac:dyDescent="0.25">
      <c r="A1213">
        <v>1212</v>
      </c>
      <c r="F1213">
        <v>69.377020000000002</v>
      </c>
      <c r="G1213">
        <v>10.208031</v>
      </c>
      <c r="H1213">
        <v>69.050707000000003</v>
      </c>
      <c r="I1213">
        <v>7.6818179999999998</v>
      </c>
    </row>
    <row r="1214" spans="1:9" x14ac:dyDescent="0.25">
      <c r="A1214">
        <v>1213</v>
      </c>
      <c r="F1214">
        <v>69.358283</v>
      </c>
      <c r="G1214">
        <v>10.191768</v>
      </c>
      <c r="H1214">
        <v>69.050656000000004</v>
      </c>
      <c r="I1214">
        <v>7.7203540000000004</v>
      </c>
    </row>
    <row r="1215" spans="1:9" x14ac:dyDescent="0.25">
      <c r="A1215">
        <v>1214</v>
      </c>
      <c r="F1215">
        <v>69.38181800000001</v>
      </c>
      <c r="G1215">
        <v>10.198131999999999</v>
      </c>
      <c r="H1215">
        <v>68.992677</v>
      </c>
      <c r="I1215">
        <v>7.7336369999999999</v>
      </c>
    </row>
    <row r="1216" spans="1:9" x14ac:dyDescent="0.25">
      <c r="A1216">
        <v>1215</v>
      </c>
      <c r="F1216">
        <v>69.418687000000006</v>
      </c>
      <c r="G1216">
        <v>10.234394</v>
      </c>
      <c r="H1216">
        <v>68.984646000000012</v>
      </c>
      <c r="I1216">
        <v>7.7681319999999996</v>
      </c>
    </row>
    <row r="1217" spans="1:9" x14ac:dyDescent="0.25">
      <c r="A1217">
        <v>1216</v>
      </c>
      <c r="F1217">
        <v>69.444798000000006</v>
      </c>
      <c r="G1217">
        <v>10.260303</v>
      </c>
      <c r="H1217">
        <v>69.041212000000002</v>
      </c>
      <c r="I1217">
        <v>7.7490399999999999</v>
      </c>
    </row>
    <row r="1218" spans="1:9" x14ac:dyDescent="0.25">
      <c r="A1218">
        <v>1217</v>
      </c>
      <c r="F1218">
        <v>69.379747000000009</v>
      </c>
      <c r="G1218">
        <v>10.200454000000001</v>
      </c>
      <c r="H1218">
        <v>69.029899</v>
      </c>
      <c r="I1218">
        <v>7.7566160000000002</v>
      </c>
    </row>
    <row r="1219" spans="1:9" x14ac:dyDescent="0.25">
      <c r="A1219">
        <v>1218</v>
      </c>
    </row>
    <row r="1220" spans="1:9" x14ac:dyDescent="0.25">
      <c r="A1220">
        <v>1219</v>
      </c>
      <c r="D1220">
        <v>84.992827000000005</v>
      </c>
      <c r="E1220">
        <v>8.1898479999999996</v>
      </c>
    </row>
    <row r="1221" spans="1:9" x14ac:dyDescent="0.25">
      <c r="A1221">
        <v>1220</v>
      </c>
      <c r="D1221">
        <v>85.059494999999998</v>
      </c>
      <c r="E1221">
        <v>8.090757</v>
      </c>
    </row>
    <row r="1222" spans="1:9" x14ac:dyDescent="0.25">
      <c r="A1222">
        <v>1221</v>
      </c>
      <c r="D1222">
        <v>85.048636000000002</v>
      </c>
      <c r="E1222">
        <v>8.1449999999999996</v>
      </c>
    </row>
    <row r="1223" spans="1:9" x14ac:dyDescent="0.25">
      <c r="A1223">
        <v>1222</v>
      </c>
      <c r="D1223">
        <v>84.988586000000012</v>
      </c>
      <c r="E1223">
        <v>8.1827769999999997</v>
      </c>
    </row>
    <row r="1224" spans="1:9" x14ac:dyDescent="0.25">
      <c r="A1224">
        <v>1223</v>
      </c>
      <c r="D1224">
        <v>84.954898000000014</v>
      </c>
      <c r="E1224">
        <v>8.1455549999999999</v>
      </c>
    </row>
    <row r="1225" spans="1:9" x14ac:dyDescent="0.25">
      <c r="A1225">
        <v>1224</v>
      </c>
      <c r="D1225">
        <v>84.951364000000012</v>
      </c>
      <c r="E1225">
        <v>8.1186360000000004</v>
      </c>
    </row>
    <row r="1226" spans="1:9" x14ac:dyDescent="0.25">
      <c r="A1226">
        <v>1225</v>
      </c>
      <c r="B1226">
        <v>90.909897999999998</v>
      </c>
      <c r="C1226">
        <v>8.8414649999999995</v>
      </c>
      <c r="D1226">
        <v>84.940100999999999</v>
      </c>
      <c r="E1226">
        <v>8.1205560000000006</v>
      </c>
    </row>
    <row r="1227" spans="1:9" x14ac:dyDescent="0.25">
      <c r="A1227">
        <v>1226</v>
      </c>
      <c r="B1227">
        <v>90.946918000000011</v>
      </c>
      <c r="C1227">
        <v>8.8274240000000006</v>
      </c>
      <c r="D1227">
        <v>84.992827000000005</v>
      </c>
      <c r="E1227">
        <v>8.1898479999999996</v>
      </c>
    </row>
    <row r="1228" spans="1:9" x14ac:dyDescent="0.25">
      <c r="A1228">
        <v>1227</v>
      </c>
      <c r="B1228">
        <v>90.975808000000001</v>
      </c>
      <c r="C1228">
        <v>8.8315149999999996</v>
      </c>
    </row>
    <row r="1229" spans="1:9" x14ac:dyDescent="0.25">
      <c r="A1229">
        <v>1228</v>
      </c>
      <c r="B1229">
        <v>90.917172000000008</v>
      </c>
      <c r="C1229">
        <v>8.8701519999999991</v>
      </c>
    </row>
    <row r="1230" spans="1:9" x14ac:dyDescent="0.25">
      <c r="A1230">
        <v>1229</v>
      </c>
      <c r="B1230">
        <v>90.874444000000011</v>
      </c>
      <c r="C1230">
        <v>8.8558579999999996</v>
      </c>
    </row>
    <row r="1231" spans="1:9" x14ac:dyDescent="0.25">
      <c r="A1231">
        <v>1230</v>
      </c>
      <c r="B1231">
        <v>90.916665000000009</v>
      </c>
      <c r="C1231">
        <v>8.7832329999999992</v>
      </c>
    </row>
    <row r="1232" spans="1:9" x14ac:dyDescent="0.25">
      <c r="A1232">
        <v>1231</v>
      </c>
      <c r="B1232">
        <v>90.909897999999998</v>
      </c>
      <c r="C1232">
        <v>8.8414649999999995</v>
      </c>
    </row>
    <row r="1233" spans="1:9" x14ac:dyDescent="0.25">
      <c r="A1233">
        <v>1232</v>
      </c>
      <c r="F1233">
        <v>91.379241000000007</v>
      </c>
      <c r="G1233">
        <v>9.313231</v>
      </c>
      <c r="H1233">
        <v>91.001666</v>
      </c>
      <c r="I1233">
        <v>6.212828</v>
      </c>
    </row>
    <row r="1234" spans="1:9" x14ac:dyDescent="0.25">
      <c r="A1234">
        <v>1233</v>
      </c>
      <c r="F1234">
        <v>91.421313000000012</v>
      </c>
      <c r="G1234">
        <v>9.2873739999999998</v>
      </c>
      <c r="H1234">
        <v>91.006263000000004</v>
      </c>
      <c r="I1234">
        <v>6.1851010000000004</v>
      </c>
    </row>
    <row r="1235" spans="1:9" x14ac:dyDescent="0.25">
      <c r="A1235">
        <v>1234</v>
      </c>
      <c r="F1235">
        <v>91.408536000000012</v>
      </c>
      <c r="G1235">
        <v>9.3197980000000005</v>
      </c>
      <c r="H1235">
        <v>90.99373700000001</v>
      </c>
      <c r="I1235">
        <v>6.1946459999999997</v>
      </c>
    </row>
    <row r="1236" spans="1:9" x14ac:dyDescent="0.25">
      <c r="A1236">
        <v>1235</v>
      </c>
      <c r="F1236">
        <v>91.38419300000001</v>
      </c>
      <c r="G1236">
        <v>9.3095459999999992</v>
      </c>
      <c r="H1236">
        <v>91.00863600000001</v>
      </c>
      <c r="I1236">
        <v>6.2193940000000003</v>
      </c>
    </row>
    <row r="1237" spans="1:9" x14ac:dyDescent="0.25">
      <c r="A1237">
        <v>1236</v>
      </c>
      <c r="F1237">
        <v>91.361716000000001</v>
      </c>
      <c r="G1237">
        <v>9.3034330000000001</v>
      </c>
      <c r="H1237">
        <v>90.978334000000004</v>
      </c>
      <c r="I1237">
        <v>6.2206060000000001</v>
      </c>
    </row>
    <row r="1238" spans="1:9" x14ac:dyDescent="0.25">
      <c r="A1238">
        <v>1237</v>
      </c>
      <c r="F1238">
        <v>91.416867000000011</v>
      </c>
      <c r="G1238">
        <v>9.347728</v>
      </c>
      <c r="H1238">
        <v>91.037374</v>
      </c>
      <c r="I1238">
        <v>6.2452529999999999</v>
      </c>
    </row>
    <row r="1239" spans="1:9" x14ac:dyDescent="0.25">
      <c r="A1239">
        <v>1238</v>
      </c>
      <c r="F1239">
        <v>91.379241000000007</v>
      </c>
      <c r="G1239">
        <v>9.313231</v>
      </c>
      <c r="H1239">
        <v>91.028485000000003</v>
      </c>
      <c r="I1239">
        <v>6.230556</v>
      </c>
    </row>
    <row r="1240" spans="1:9" x14ac:dyDescent="0.25">
      <c r="A1240">
        <v>1239</v>
      </c>
      <c r="F1240">
        <v>91.379241000000007</v>
      </c>
      <c r="G1240">
        <v>9.313231</v>
      </c>
      <c r="H1240">
        <v>91.001666</v>
      </c>
      <c r="I1240">
        <v>6.212828</v>
      </c>
    </row>
    <row r="1241" spans="1:9" x14ac:dyDescent="0.25">
      <c r="A1241">
        <v>1240</v>
      </c>
    </row>
    <row r="1242" spans="1:9" x14ac:dyDescent="0.25">
      <c r="A1242">
        <v>1241</v>
      </c>
    </row>
    <row r="1243" spans="1:9" x14ac:dyDescent="0.25">
      <c r="A1243">
        <v>1242</v>
      </c>
      <c r="D1243">
        <v>113.98479900000001</v>
      </c>
      <c r="E1243">
        <v>7.1674749999999996</v>
      </c>
    </row>
    <row r="1244" spans="1:9" x14ac:dyDescent="0.25">
      <c r="A1244">
        <v>1243</v>
      </c>
      <c r="D1244">
        <v>114.07686700000001</v>
      </c>
      <c r="E1244">
        <v>7.1046969999999998</v>
      </c>
    </row>
    <row r="1245" spans="1:9" x14ac:dyDescent="0.25">
      <c r="A1245">
        <v>1244</v>
      </c>
      <c r="D1245">
        <v>114.041112</v>
      </c>
      <c r="E1245">
        <v>7.0998479999999997</v>
      </c>
    </row>
    <row r="1246" spans="1:9" x14ac:dyDescent="0.25">
      <c r="A1246">
        <v>1245</v>
      </c>
      <c r="D1246">
        <v>114.02893900000001</v>
      </c>
      <c r="E1246">
        <v>7.1583829999999997</v>
      </c>
    </row>
    <row r="1247" spans="1:9" x14ac:dyDescent="0.25">
      <c r="A1247">
        <v>1246</v>
      </c>
      <c r="D1247">
        <v>113.982274</v>
      </c>
      <c r="E1247">
        <v>7.1465649999999998</v>
      </c>
    </row>
    <row r="1248" spans="1:9" x14ac:dyDescent="0.25">
      <c r="A1248">
        <v>1247</v>
      </c>
      <c r="B1248">
        <v>120.23888500000001</v>
      </c>
      <c r="C1248">
        <v>7.7610099999999997</v>
      </c>
      <c r="D1248">
        <v>113.959596</v>
      </c>
      <c r="E1248">
        <v>7.1026759999999998</v>
      </c>
    </row>
    <row r="1249" spans="1:9" x14ac:dyDescent="0.25">
      <c r="A1249">
        <v>1248</v>
      </c>
      <c r="B1249">
        <v>120.28070500000001</v>
      </c>
      <c r="C1249">
        <v>7.7415659999999997</v>
      </c>
      <c r="D1249">
        <v>113.96706900000001</v>
      </c>
      <c r="E1249">
        <v>7.0919189999999999</v>
      </c>
    </row>
    <row r="1250" spans="1:9" x14ac:dyDescent="0.25">
      <c r="A1250">
        <v>1249</v>
      </c>
      <c r="B1250">
        <v>120.27625800000001</v>
      </c>
      <c r="C1250">
        <v>7.7507070000000002</v>
      </c>
      <c r="D1250">
        <v>113.98479900000001</v>
      </c>
      <c r="E1250">
        <v>7.1674749999999996</v>
      </c>
    </row>
    <row r="1251" spans="1:9" x14ac:dyDescent="0.25">
      <c r="A1251">
        <v>1250</v>
      </c>
      <c r="B1251">
        <v>120.23591</v>
      </c>
      <c r="C1251">
        <v>7.7698980000000004</v>
      </c>
    </row>
    <row r="1252" spans="1:9" x14ac:dyDescent="0.25">
      <c r="A1252">
        <v>1251</v>
      </c>
      <c r="B1252">
        <v>120.24318400000001</v>
      </c>
      <c r="C1252">
        <v>7.7762630000000001</v>
      </c>
    </row>
    <row r="1253" spans="1:9" x14ac:dyDescent="0.25">
      <c r="A1253">
        <v>1252</v>
      </c>
      <c r="B1253">
        <v>120.239846</v>
      </c>
      <c r="C1253">
        <v>7.6779289999999998</v>
      </c>
      <c r="H1253">
        <v>118.99545400000001</v>
      </c>
      <c r="I1253">
        <v>5.1276760000000001</v>
      </c>
    </row>
    <row r="1254" spans="1:9" x14ac:dyDescent="0.25">
      <c r="A1254">
        <v>1253</v>
      </c>
      <c r="B1254">
        <v>120.23888500000001</v>
      </c>
      <c r="C1254">
        <v>7.7610099999999997</v>
      </c>
      <c r="F1254">
        <v>120.18939300000001</v>
      </c>
      <c r="G1254">
        <v>8.5302520000000008</v>
      </c>
      <c r="H1254">
        <v>119.05333400000001</v>
      </c>
      <c r="I1254">
        <v>5.1068179999999996</v>
      </c>
    </row>
    <row r="1255" spans="1:9" x14ac:dyDescent="0.25">
      <c r="A1255">
        <v>1254</v>
      </c>
      <c r="F1255">
        <v>120.17762900000001</v>
      </c>
      <c r="G1255">
        <v>8.5798480000000001</v>
      </c>
      <c r="H1255">
        <v>119.084039</v>
      </c>
      <c r="I1255">
        <v>5.0952529999999996</v>
      </c>
    </row>
    <row r="1256" spans="1:9" x14ac:dyDescent="0.25">
      <c r="A1256">
        <v>1255</v>
      </c>
      <c r="F1256">
        <v>120.15585800000001</v>
      </c>
      <c r="G1256">
        <v>8.5455059999999996</v>
      </c>
      <c r="H1256">
        <v>118.96308200000001</v>
      </c>
      <c r="I1256">
        <v>5.150455</v>
      </c>
    </row>
    <row r="1257" spans="1:9" x14ac:dyDescent="0.25">
      <c r="A1257">
        <v>1256</v>
      </c>
      <c r="F1257">
        <v>120.16489900000001</v>
      </c>
      <c r="G1257">
        <v>8.4922219999999999</v>
      </c>
      <c r="H1257">
        <v>118.973027</v>
      </c>
      <c r="I1257">
        <v>5.1653539999999998</v>
      </c>
    </row>
    <row r="1258" spans="1:9" x14ac:dyDescent="0.25">
      <c r="A1258">
        <v>1257</v>
      </c>
      <c r="F1258">
        <v>120.193635</v>
      </c>
      <c r="G1258">
        <v>8.5305049999999998</v>
      </c>
      <c r="H1258">
        <v>118.981313</v>
      </c>
      <c r="I1258">
        <v>5.1371719999999996</v>
      </c>
    </row>
    <row r="1259" spans="1:9" x14ac:dyDescent="0.25">
      <c r="A1259">
        <v>1258</v>
      </c>
      <c r="F1259">
        <v>120.19055700000001</v>
      </c>
      <c r="G1259">
        <v>8.5530310000000007</v>
      </c>
      <c r="H1259">
        <v>119.036664</v>
      </c>
      <c r="I1259">
        <v>5.1296970000000002</v>
      </c>
    </row>
    <row r="1260" spans="1:9" x14ac:dyDescent="0.25">
      <c r="A1260">
        <v>1259</v>
      </c>
      <c r="F1260">
        <v>120.203126</v>
      </c>
      <c r="G1260">
        <v>8.5524240000000002</v>
      </c>
      <c r="H1260">
        <v>118.99545400000001</v>
      </c>
      <c r="I1260">
        <v>5.1276760000000001</v>
      </c>
    </row>
    <row r="1261" spans="1:9" x14ac:dyDescent="0.25">
      <c r="A1261">
        <v>1260</v>
      </c>
      <c r="F1261">
        <v>120.23944600000002</v>
      </c>
      <c r="G1261">
        <v>8.4827270000000006</v>
      </c>
      <c r="H1261">
        <v>118.99545400000001</v>
      </c>
      <c r="I1261">
        <v>5.1276760000000001</v>
      </c>
    </row>
    <row r="1262" spans="1:9" x14ac:dyDescent="0.25">
      <c r="A1262">
        <v>1261</v>
      </c>
      <c r="F1262">
        <v>120.18939300000001</v>
      </c>
      <c r="G1262">
        <v>8.5302520000000008</v>
      </c>
      <c r="H1262">
        <v>118.99545400000001</v>
      </c>
      <c r="I1262">
        <v>5.1276760000000001</v>
      </c>
    </row>
    <row r="1263" spans="1:9" x14ac:dyDescent="0.25">
      <c r="A1263">
        <v>1262</v>
      </c>
    </row>
    <row r="1264" spans="1:9" x14ac:dyDescent="0.25">
      <c r="A1264">
        <v>1263</v>
      </c>
    </row>
    <row r="1265" spans="1:9" x14ac:dyDescent="0.25">
      <c r="A1265">
        <v>1264</v>
      </c>
    </row>
    <row r="1266" spans="1:9" x14ac:dyDescent="0.25">
      <c r="A1266">
        <v>1265</v>
      </c>
      <c r="D1266">
        <v>150.78019699999999</v>
      </c>
      <c r="E1266">
        <v>7.0726079999999998</v>
      </c>
    </row>
    <row r="1267" spans="1:9" x14ac:dyDescent="0.25">
      <c r="A1267">
        <v>1266</v>
      </c>
      <c r="D1267">
        <v>150.78019699999999</v>
      </c>
      <c r="E1267">
        <v>7.0726079999999998</v>
      </c>
    </row>
    <row r="1268" spans="1:9" x14ac:dyDescent="0.25">
      <c r="A1268">
        <v>1267</v>
      </c>
      <c r="D1268">
        <v>150.78019699999999</v>
      </c>
      <c r="E1268">
        <v>7.0726079999999998</v>
      </c>
    </row>
    <row r="1269" spans="1:9" x14ac:dyDescent="0.25">
      <c r="A1269">
        <v>1268</v>
      </c>
      <c r="B1269">
        <v>154.49467900000002</v>
      </c>
      <c r="C1269">
        <v>8.0561290000000003</v>
      </c>
      <c r="D1269">
        <v>150.78019699999999</v>
      </c>
      <c r="E1269">
        <v>7.0726079999999998</v>
      </c>
    </row>
    <row r="1270" spans="1:9" x14ac:dyDescent="0.25">
      <c r="A1270">
        <v>1269</v>
      </c>
      <c r="B1270">
        <v>154.49467900000002</v>
      </c>
      <c r="C1270">
        <v>8.0561290000000003</v>
      </c>
      <c r="D1270">
        <v>150.78019699999999</v>
      </c>
      <c r="E1270">
        <v>7.0726079999999998</v>
      </c>
    </row>
    <row r="1271" spans="1:9" x14ac:dyDescent="0.25">
      <c r="A1271">
        <v>1270</v>
      </c>
      <c r="B1271">
        <v>154.49467900000002</v>
      </c>
      <c r="C1271">
        <v>8.0561290000000003</v>
      </c>
      <c r="D1271">
        <v>150.78019699999999</v>
      </c>
      <c r="E1271">
        <v>7.0726079999999998</v>
      </c>
    </row>
    <row r="1272" spans="1:9" x14ac:dyDescent="0.25">
      <c r="A1272">
        <v>1271</v>
      </c>
      <c r="B1272">
        <v>154.49467900000002</v>
      </c>
      <c r="C1272">
        <v>8.0561290000000003</v>
      </c>
    </row>
    <row r="1273" spans="1:9" x14ac:dyDescent="0.25">
      <c r="A1273">
        <v>1272</v>
      </c>
      <c r="B1273">
        <v>154.49467900000002</v>
      </c>
      <c r="C1273">
        <v>8.0561290000000003</v>
      </c>
    </row>
    <row r="1274" spans="1:9" x14ac:dyDescent="0.25">
      <c r="A1274">
        <v>1273</v>
      </c>
      <c r="B1274">
        <v>154.49467900000002</v>
      </c>
      <c r="C1274">
        <v>8.0561290000000003</v>
      </c>
    </row>
    <row r="1275" spans="1:9" x14ac:dyDescent="0.25">
      <c r="A1275">
        <v>1274</v>
      </c>
      <c r="B1275">
        <v>154.49467900000002</v>
      </c>
      <c r="C1275">
        <v>8.0561290000000003</v>
      </c>
    </row>
    <row r="1276" spans="1:9" x14ac:dyDescent="0.25">
      <c r="A1276">
        <v>1275</v>
      </c>
    </row>
    <row r="1277" spans="1:9" x14ac:dyDescent="0.25">
      <c r="A1277">
        <v>1276</v>
      </c>
      <c r="F1277">
        <v>155.37419</v>
      </c>
      <c r="G1277">
        <v>8.869173</v>
      </c>
      <c r="H1277">
        <v>154.45070800000002</v>
      </c>
      <c r="I1277">
        <v>6.1564220000000001</v>
      </c>
    </row>
    <row r="1278" spans="1:9" x14ac:dyDescent="0.25">
      <c r="A1278">
        <v>1277</v>
      </c>
      <c r="F1278">
        <v>155.35740699999999</v>
      </c>
      <c r="G1278">
        <v>8.8595319999999997</v>
      </c>
      <c r="H1278">
        <v>154.478509</v>
      </c>
      <c r="I1278">
        <v>6.1407619999999996</v>
      </c>
    </row>
    <row r="1279" spans="1:9" x14ac:dyDescent="0.25">
      <c r="A1279">
        <v>1278</v>
      </c>
      <c r="F1279">
        <v>155.32675</v>
      </c>
      <c r="G1279">
        <v>8.7517490000000002</v>
      </c>
      <c r="H1279">
        <v>154.435711</v>
      </c>
      <c r="I1279">
        <v>6.1406599999999996</v>
      </c>
    </row>
    <row r="1280" spans="1:9" x14ac:dyDescent="0.25">
      <c r="A1280">
        <v>1279</v>
      </c>
      <c r="F1280">
        <v>155.324659</v>
      </c>
      <c r="G1280">
        <v>8.7461389999999994</v>
      </c>
      <c r="H1280">
        <v>154.38929300000001</v>
      </c>
      <c r="I1280">
        <v>6.1379060000000001</v>
      </c>
    </row>
    <row r="1281" spans="1:9" x14ac:dyDescent="0.25">
      <c r="A1281">
        <v>1280</v>
      </c>
      <c r="F1281">
        <v>155.30450999999999</v>
      </c>
      <c r="G1281">
        <v>8.7592470000000002</v>
      </c>
      <c r="H1281">
        <v>154.34455700000001</v>
      </c>
      <c r="I1281">
        <v>6.1788660000000002</v>
      </c>
    </row>
    <row r="1282" spans="1:9" x14ac:dyDescent="0.25">
      <c r="A1282">
        <v>1281</v>
      </c>
      <c r="F1282">
        <v>155.35868299999998</v>
      </c>
      <c r="G1282">
        <v>8.8322939999999992</v>
      </c>
      <c r="H1282">
        <v>154.32563200000001</v>
      </c>
      <c r="I1282">
        <v>6.1760609999999998</v>
      </c>
    </row>
    <row r="1283" spans="1:9" x14ac:dyDescent="0.25">
      <c r="A1283">
        <v>1282</v>
      </c>
      <c r="F1283">
        <v>155.215192</v>
      </c>
      <c r="G1283">
        <v>8.9210510000000003</v>
      </c>
      <c r="H1283">
        <v>154.31247200000001</v>
      </c>
      <c r="I1283">
        <v>6.1567790000000002</v>
      </c>
    </row>
    <row r="1284" spans="1:9" x14ac:dyDescent="0.25">
      <c r="A1284">
        <v>1283</v>
      </c>
      <c r="F1284">
        <v>155.37419</v>
      </c>
      <c r="G1284">
        <v>8.869173</v>
      </c>
      <c r="H1284">
        <v>154.45070800000002</v>
      </c>
      <c r="I1284">
        <v>6.1564220000000001</v>
      </c>
    </row>
    <row r="1285" spans="1:9" x14ac:dyDescent="0.25">
      <c r="A1285">
        <v>1284</v>
      </c>
      <c r="F1285">
        <v>155.37419</v>
      </c>
      <c r="G1285">
        <v>8.869173</v>
      </c>
    </row>
    <row r="1286" spans="1:9" x14ac:dyDescent="0.25">
      <c r="A1286">
        <v>1285</v>
      </c>
    </row>
    <row r="1287" spans="1:9" x14ac:dyDescent="0.25">
      <c r="A1287">
        <v>1286</v>
      </c>
    </row>
    <row r="1288" spans="1:9" x14ac:dyDescent="0.25">
      <c r="A1288">
        <v>1287</v>
      </c>
    </row>
    <row r="1289" spans="1:9" x14ac:dyDescent="0.25">
      <c r="A1289">
        <v>1288</v>
      </c>
      <c r="D1289">
        <v>175.71480200000002</v>
      </c>
      <c r="E1289">
        <v>7.3054680000000003</v>
      </c>
    </row>
    <row r="1290" spans="1:9" x14ac:dyDescent="0.25">
      <c r="A1290">
        <v>1289</v>
      </c>
      <c r="D1290">
        <v>175.74882500000001</v>
      </c>
      <c r="E1290">
        <v>7.3278109999999996</v>
      </c>
    </row>
    <row r="1291" spans="1:9" x14ac:dyDescent="0.25">
      <c r="A1291">
        <v>1290</v>
      </c>
      <c r="D1291">
        <v>175.74107000000001</v>
      </c>
      <c r="E1291">
        <v>7.3467349999999998</v>
      </c>
    </row>
    <row r="1292" spans="1:9" x14ac:dyDescent="0.25">
      <c r="A1292">
        <v>1291</v>
      </c>
      <c r="B1292">
        <v>181.67249100000001</v>
      </c>
      <c r="C1292">
        <v>8.425694</v>
      </c>
      <c r="D1292">
        <v>175.73872599999999</v>
      </c>
      <c r="E1292">
        <v>7.310314</v>
      </c>
    </row>
    <row r="1293" spans="1:9" x14ac:dyDescent="0.25">
      <c r="A1293">
        <v>1292</v>
      </c>
      <c r="B1293">
        <v>181.67249100000001</v>
      </c>
      <c r="C1293">
        <v>8.425694</v>
      </c>
      <c r="D1293">
        <v>175.71260699999999</v>
      </c>
      <c r="E1293">
        <v>7.2962870000000004</v>
      </c>
    </row>
    <row r="1294" spans="1:9" x14ac:dyDescent="0.25">
      <c r="A1294">
        <v>1293</v>
      </c>
      <c r="B1294">
        <v>181.707686</v>
      </c>
      <c r="C1294">
        <v>8.4029950000000007</v>
      </c>
      <c r="D1294">
        <v>175.71480200000002</v>
      </c>
      <c r="E1294">
        <v>7.3054680000000003</v>
      </c>
    </row>
    <row r="1295" spans="1:9" x14ac:dyDescent="0.25">
      <c r="A1295">
        <v>1294</v>
      </c>
      <c r="B1295">
        <v>181.69779</v>
      </c>
      <c r="C1295">
        <v>8.3820300000000003</v>
      </c>
      <c r="D1295">
        <v>175.71480200000002</v>
      </c>
      <c r="E1295">
        <v>7.3054680000000003</v>
      </c>
    </row>
    <row r="1296" spans="1:9" x14ac:dyDescent="0.25">
      <c r="A1296">
        <v>1295</v>
      </c>
      <c r="B1296">
        <v>181.70013700000001</v>
      </c>
      <c r="C1296">
        <v>8.3917219999999997</v>
      </c>
    </row>
    <row r="1297" spans="1:9" x14ac:dyDescent="0.25">
      <c r="A1297">
        <v>1296</v>
      </c>
      <c r="B1297">
        <v>181.72243</v>
      </c>
      <c r="C1297">
        <v>8.4074340000000003</v>
      </c>
    </row>
    <row r="1298" spans="1:9" x14ac:dyDescent="0.25">
      <c r="A1298">
        <v>1297</v>
      </c>
      <c r="B1298">
        <v>181.616175</v>
      </c>
      <c r="C1298">
        <v>8.4210010000000004</v>
      </c>
    </row>
    <row r="1299" spans="1:9" x14ac:dyDescent="0.25">
      <c r="A1299">
        <v>1298</v>
      </c>
      <c r="B1299">
        <v>181.67249100000001</v>
      </c>
      <c r="C1299">
        <v>8.425694</v>
      </c>
      <c r="H1299">
        <v>181.01395300000001</v>
      </c>
      <c r="I1299">
        <v>6.196771</v>
      </c>
    </row>
    <row r="1300" spans="1:9" x14ac:dyDescent="0.25">
      <c r="A1300">
        <v>1299</v>
      </c>
      <c r="F1300">
        <v>181.863978</v>
      </c>
      <c r="G1300">
        <v>9.4765979999999992</v>
      </c>
      <c r="H1300">
        <v>181.137396</v>
      </c>
      <c r="I1300">
        <v>6.2461989999999998</v>
      </c>
    </row>
    <row r="1301" spans="1:9" x14ac:dyDescent="0.25">
      <c r="A1301">
        <v>1300</v>
      </c>
      <c r="F1301">
        <v>181.80669599999999</v>
      </c>
      <c r="G1301">
        <v>9.4095200000000006</v>
      </c>
      <c r="H1301">
        <v>181.10470000000001</v>
      </c>
      <c r="I1301">
        <v>6.2185519999999999</v>
      </c>
    </row>
    <row r="1302" spans="1:9" x14ac:dyDescent="0.25">
      <c r="A1302">
        <v>1301</v>
      </c>
      <c r="F1302">
        <v>181.76088900000002</v>
      </c>
      <c r="G1302">
        <v>9.4220690000000005</v>
      </c>
      <c r="H1302">
        <v>181.008341</v>
      </c>
      <c r="I1302">
        <v>6.1797339999999998</v>
      </c>
    </row>
    <row r="1303" spans="1:9" x14ac:dyDescent="0.25">
      <c r="A1303">
        <v>1302</v>
      </c>
      <c r="F1303">
        <v>181.758849</v>
      </c>
      <c r="G1303">
        <v>9.4309949999999994</v>
      </c>
      <c r="H1303">
        <v>181.013544</v>
      </c>
      <c r="I1303">
        <v>6.1558099999999998</v>
      </c>
    </row>
    <row r="1304" spans="1:9" x14ac:dyDescent="0.25">
      <c r="A1304">
        <v>1303</v>
      </c>
      <c r="F1304">
        <v>181.73670799999999</v>
      </c>
      <c r="G1304">
        <v>9.4354840000000006</v>
      </c>
      <c r="H1304">
        <v>181.04389800000001</v>
      </c>
      <c r="I1304">
        <v>6.1759079999999997</v>
      </c>
    </row>
    <row r="1305" spans="1:9" x14ac:dyDescent="0.25">
      <c r="A1305">
        <v>1304</v>
      </c>
      <c r="F1305">
        <v>181.756148</v>
      </c>
      <c r="G1305">
        <v>9.4593059999999998</v>
      </c>
      <c r="H1305">
        <v>180.98171500000001</v>
      </c>
      <c r="I1305">
        <v>6.2408939999999999</v>
      </c>
    </row>
    <row r="1306" spans="1:9" x14ac:dyDescent="0.25">
      <c r="A1306">
        <v>1305</v>
      </c>
      <c r="F1306">
        <v>181.769102</v>
      </c>
      <c r="G1306">
        <v>9.4569080000000003</v>
      </c>
      <c r="H1306">
        <v>181.01614599999999</v>
      </c>
      <c r="I1306">
        <v>6.202331</v>
      </c>
    </row>
    <row r="1307" spans="1:9" x14ac:dyDescent="0.25">
      <c r="A1307">
        <v>1306</v>
      </c>
      <c r="F1307">
        <v>181.863978</v>
      </c>
      <c r="G1307">
        <v>9.4765979999999992</v>
      </c>
      <c r="H1307">
        <v>181.01395300000001</v>
      </c>
      <c r="I1307">
        <v>6.196771</v>
      </c>
    </row>
    <row r="1308" spans="1:9" x14ac:dyDescent="0.25">
      <c r="A1308">
        <v>1307</v>
      </c>
      <c r="F1308">
        <v>181.863978</v>
      </c>
      <c r="G1308">
        <v>9.4765979999999992</v>
      </c>
    </row>
    <row r="1309" spans="1:9" x14ac:dyDescent="0.25">
      <c r="A1309">
        <v>1308</v>
      </c>
    </row>
    <row r="1310" spans="1:9" x14ac:dyDescent="0.25">
      <c r="A1310">
        <v>1309</v>
      </c>
    </row>
    <row r="1311" spans="1:9" x14ac:dyDescent="0.25">
      <c r="A1311">
        <v>1310</v>
      </c>
      <c r="D1311">
        <v>205.03716500000002</v>
      </c>
      <c r="E1311">
        <v>7.3988160000000001</v>
      </c>
    </row>
    <row r="1312" spans="1:9" x14ac:dyDescent="0.25">
      <c r="A1312">
        <v>1311</v>
      </c>
      <c r="D1312">
        <v>205.088381</v>
      </c>
      <c r="E1312">
        <v>7.3567330000000002</v>
      </c>
    </row>
    <row r="1313" spans="1:9" x14ac:dyDescent="0.25">
      <c r="A1313">
        <v>1312</v>
      </c>
      <c r="D1313">
        <v>205.08098100000001</v>
      </c>
      <c r="E1313">
        <v>7.367394</v>
      </c>
    </row>
    <row r="1314" spans="1:9" x14ac:dyDescent="0.25">
      <c r="A1314">
        <v>1313</v>
      </c>
      <c r="D1314">
        <v>205.04563400000001</v>
      </c>
      <c r="E1314">
        <v>7.3060809999999998</v>
      </c>
    </row>
    <row r="1315" spans="1:9" x14ac:dyDescent="0.25">
      <c r="A1315">
        <v>1314</v>
      </c>
      <c r="D1315">
        <v>205.09093300000001</v>
      </c>
      <c r="E1315">
        <v>7.3747400000000001</v>
      </c>
    </row>
    <row r="1316" spans="1:9" x14ac:dyDescent="0.25">
      <c r="A1316">
        <v>1315</v>
      </c>
      <c r="B1316">
        <v>212.52030999999999</v>
      </c>
      <c r="C1316">
        <v>9.4696390000000008</v>
      </c>
      <c r="D1316">
        <v>205.10909100000001</v>
      </c>
      <c r="E1316">
        <v>7.3380640000000001</v>
      </c>
    </row>
    <row r="1317" spans="1:9" x14ac:dyDescent="0.25">
      <c r="A1317">
        <v>1316</v>
      </c>
      <c r="B1317">
        <v>212.54819599999999</v>
      </c>
      <c r="C1317">
        <v>9.4438150000000007</v>
      </c>
      <c r="D1317">
        <v>205.13897900000001</v>
      </c>
      <c r="E1317">
        <v>7.3168949999999997</v>
      </c>
    </row>
    <row r="1318" spans="1:9" x14ac:dyDescent="0.25">
      <c r="A1318">
        <v>1317</v>
      </c>
      <c r="B1318">
        <v>212.50396900000001</v>
      </c>
      <c r="C1318">
        <v>9.4815459999999998</v>
      </c>
      <c r="D1318">
        <v>205.03716500000002</v>
      </c>
      <c r="E1318">
        <v>7.3988160000000001</v>
      </c>
    </row>
    <row r="1319" spans="1:9" x14ac:dyDescent="0.25">
      <c r="A1319">
        <v>1318</v>
      </c>
      <c r="B1319">
        <v>212.45855699999998</v>
      </c>
      <c r="C1319">
        <v>9.4822170000000003</v>
      </c>
    </row>
    <row r="1320" spans="1:9" x14ac:dyDescent="0.25">
      <c r="A1320">
        <v>1319</v>
      </c>
      <c r="B1320">
        <v>212.52030999999999</v>
      </c>
      <c r="C1320">
        <v>9.4696390000000008</v>
      </c>
    </row>
    <row r="1321" spans="1:9" x14ac:dyDescent="0.25">
      <c r="A1321">
        <v>1320</v>
      </c>
      <c r="B1321">
        <v>212.52030999999999</v>
      </c>
      <c r="C1321">
        <v>9.4696390000000008</v>
      </c>
    </row>
    <row r="1322" spans="1:9" x14ac:dyDescent="0.25">
      <c r="A1322">
        <v>1321</v>
      </c>
      <c r="B1322">
        <v>212.52030999999999</v>
      </c>
      <c r="C1322">
        <v>9.4696390000000008</v>
      </c>
    </row>
    <row r="1323" spans="1:9" x14ac:dyDescent="0.25">
      <c r="A1323">
        <v>1322</v>
      </c>
      <c r="B1323">
        <v>212.52030999999999</v>
      </c>
      <c r="C1323">
        <v>9.4696390000000008</v>
      </c>
      <c r="H1323">
        <v>212.185361</v>
      </c>
      <c r="I1323">
        <v>7.6332990000000001</v>
      </c>
    </row>
    <row r="1324" spans="1:9" x14ac:dyDescent="0.25">
      <c r="A1324">
        <v>1323</v>
      </c>
      <c r="F1324">
        <v>212.79087699999999</v>
      </c>
      <c r="G1324">
        <v>10.232267999999999</v>
      </c>
      <c r="H1324">
        <v>212.185361</v>
      </c>
      <c r="I1324">
        <v>7.6332990000000001</v>
      </c>
    </row>
    <row r="1325" spans="1:9" x14ac:dyDescent="0.25">
      <c r="A1325">
        <v>1324</v>
      </c>
      <c r="F1325">
        <v>212.70314500000001</v>
      </c>
      <c r="G1325">
        <v>10.259331</v>
      </c>
      <c r="H1325">
        <v>212.185361</v>
      </c>
      <c r="I1325">
        <v>7.6332990000000001</v>
      </c>
    </row>
    <row r="1326" spans="1:9" x14ac:dyDescent="0.25">
      <c r="A1326">
        <v>1325</v>
      </c>
      <c r="F1326">
        <v>212.68716499999999</v>
      </c>
      <c r="G1326">
        <v>10.268763999999999</v>
      </c>
      <c r="H1326">
        <v>212.231495</v>
      </c>
      <c r="I1326">
        <v>7.5126289999999996</v>
      </c>
    </row>
    <row r="1327" spans="1:9" x14ac:dyDescent="0.25">
      <c r="A1327">
        <v>1326</v>
      </c>
      <c r="F1327">
        <v>212.643608</v>
      </c>
      <c r="G1327">
        <v>10.34201</v>
      </c>
      <c r="H1327">
        <v>212.142268</v>
      </c>
      <c r="I1327">
        <v>7.4938659999999997</v>
      </c>
    </row>
    <row r="1328" spans="1:9" x14ac:dyDescent="0.25">
      <c r="A1328">
        <v>1327</v>
      </c>
      <c r="F1328">
        <v>212.69438199999999</v>
      </c>
      <c r="G1328">
        <v>10.349124</v>
      </c>
      <c r="H1328">
        <v>212.164176</v>
      </c>
      <c r="I1328">
        <v>7.5232479999999997</v>
      </c>
    </row>
    <row r="1329" spans="1:9" x14ac:dyDescent="0.25">
      <c r="A1329">
        <v>1328</v>
      </c>
      <c r="F1329">
        <v>212.702371</v>
      </c>
      <c r="G1329">
        <v>10.376856</v>
      </c>
      <c r="H1329">
        <v>212.11603099999999</v>
      </c>
      <c r="I1329">
        <v>7.5496910000000002</v>
      </c>
    </row>
    <row r="1330" spans="1:9" x14ac:dyDescent="0.25">
      <c r="A1330">
        <v>1329</v>
      </c>
      <c r="F1330">
        <v>212.79087699999999</v>
      </c>
      <c r="G1330">
        <v>10.232267999999999</v>
      </c>
      <c r="H1330">
        <v>212.185361</v>
      </c>
      <c r="I1330">
        <v>7.6332990000000001</v>
      </c>
    </row>
    <row r="1331" spans="1:9" x14ac:dyDescent="0.25">
      <c r="A1331">
        <v>1330</v>
      </c>
      <c r="F1331">
        <v>212.79087699999999</v>
      </c>
      <c r="G1331">
        <v>10.232267999999999</v>
      </c>
      <c r="H1331">
        <v>212.185361</v>
      </c>
      <c r="I1331">
        <v>7.6332990000000001</v>
      </c>
    </row>
    <row r="1332" spans="1:9" x14ac:dyDescent="0.25">
      <c r="A1332">
        <v>1331</v>
      </c>
    </row>
    <row r="1333" spans="1:9" x14ac:dyDescent="0.25">
      <c r="A1333">
        <v>1332</v>
      </c>
    </row>
    <row r="1334" spans="1:9" x14ac:dyDescent="0.25">
      <c r="A1334">
        <v>1333</v>
      </c>
      <c r="D1334">
        <v>230.45994999999999</v>
      </c>
      <c r="E1334">
        <v>8.6768549999999998</v>
      </c>
    </row>
    <row r="1335" spans="1:9" x14ac:dyDescent="0.25">
      <c r="A1335">
        <v>1334</v>
      </c>
      <c r="D1335">
        <v>230.528918</v>
      </c>
      <c r="E1335">
        <v>8.6581949999999992</v>
      </c>
    </row>
    <row r="1336" spans="1:9" x14ac:dyDescent="0.25">
      <c r="A1336">
        <v>1335</v>
      </c>
      <c r="D1336">
        <v>230.565516</v>
      </c>
      <c r="E1336">
        <v>8.6048460000000002</v>
      </c>
    </row>
    <row r="1337" spans="1:9" x14ac:dyDescent="0.25">
      <c r="A1337">
        <v>1336</v>
      </c>
      <c r="D1337">
        <v>230.536599</v>
      </c>
      <c r="E1337">
        <v>8.5883500000000002</v>
      </c>
    </row>
    <row r="1338" spans="1:9" x14ac:dyDescent="0.25">
      <c r="A1338">
        <v>1337</v>
      </c>
      <c r="D1338">
        <v>230.52592899999999</v>
      </c>
      <c r="E1338">
        <v>8.6254120000000007</v>
      </c>
    </row>
    <row r="1339" spans="1:9" x14ac:dyDescent="0.25">
      <c r="A1339">
        <v>1338</v>
      </c>
      <c r="D1339">
        <v>230.49334999999999</v>
      </c>
      <c r="E1339">
        <v>8.6218559999999993</v>
      </c>
    </row>
    <row r="1340" spans="1:9" x14ac:dyDescent="0.25">
      <c r="A1340">
        <v>1339</v>
      </c>
      <c r="B1340">
        <v>238.37752599999999</v>
      </c>
      <c r="C1340">
        <v>8.8456709999999994</v>
      </c>
      <c r="D1340">
        <v>230.51649599999999</v>
      </c>
      <c r="E1340">
        <v>8.6643819999999998</v>
      </c>
    </row>
    <row r="1341" spans="1:9" x14ac:dyDescent="0.25">
      <c r="A1341">
        <v>1340</v>
      </c>
      <c r="B1341">
        <v>238.37763100000001</v>
      </c>
      <c r="C1341">
        <v>8.8603609999999993</v>
      </c>
      <c r="D1341">
        <v>230.45994999999999</v>
      </c>
      <c r="E1341">
        <v>8.6768549999999998</v>
      </c>
    </row>
    <row r="1342" spans="1:9" x14ac:dyDescent="0.25">
      <c r="A1342">
        <v>1341</v>
      </c>
      <c r="B1342">
        <v>238.357373</v>
      </c>
      <c r="C1342">
        <v>8.8450520000000008</v>
      </c>
    </row>
    <row r="1343" spans="1:9" x14ac:dyDescent="0.25">
      <c r="A1343">
        <v>1342</v>
      </c>
      <c r="B1343">
        <v>238.358251</v>
      </c>
      <c r="C1343">
        <v>8.9117529999999991</v>
      </c>
    </row>
    <row r="1344" spans="1:9" x14ac:dyDescent="0.25">
      <c r="A1344">
        <v>1343</v>
      </c>
      <c r="B1344">
        <v>238.35427899999999</v>
      </c>
      <c r="C1344">
        <v>8.8952059999999999</v>
      </c>
    </row>
    <row r="1345" spans="1:11" x14ac:dyDescent="0.25">
      <c r="A1345">
        <v>1344</v>
      </c>
      <c r="B1345">
        <v>238.35829999999999</v>
      </c>
      <c r="C1345">
        <v>8.9119589999999995</v>
      </c>
    </row>
    <row r="1346" spans="1:11" x14ac:dyDescent="0.25">
      <c r="A1346">
        <v>1345</v>
      </c>
      <c r="B1346">
        <v>238.33371199999999</v>
      </c>
      <c r="C1346">
        <v>8.9006190000000007</v>
      </c>
    </row>
    <row r="1347" spans="1:11" x14ac:dyDescent="0.25">
      <c r="A1347">
        <v>1346</v>
      </c>
      <c r="B1347">
        <v>238.37752599999999</v>
      </c>
      <c r="C1347">
        <v>8.8456709999999994</v>
      </c>
      <c r="H1347">
        <v>236.69458900000001</v>
      </c>
      <c r="I1347">
        <v>7.4448970000000001</v>
      </c>
    </row>
    <row r="1348" spans="1:11" x14ac:dyDescent="0.25">
      <c r="A1348">
        <v>1347</v>
      </c>
      <c r="H1348">
        <v>236.69458900000001</v>
      </c>
      <c r="I1348">
        <v>7.4448970000000001</v>
      </c>
    </row>
    <row r="1349" spans="1:11" x14ac:dyDescent="0.25">
      <c r="A1349">
        <v>1348</v>
      </c>
      <c r="H1349">
        <v>236.69458900000001</v>
      </c>
      <c r="I1349">
        <v>7.4448970000000001</v>
      </c>
    </row>
    <row r="1350" spans="1:11" x14ac:dyDescent="0.25">
      <c r="A1350">
        <v>1349</v>
      </c>
      <c r="F1350">
        <v>240.404023</v>
      </c>
      <c r="G1350">
        <v>9.8215979999999998</v>
      </c>
      <c r="H1350">
        <v>236.69458900000001</v>
      </c>
      <c r="I1350">
        <v>7.4448970000000001</v>
      </c>
    </row>
    <row r="1351" spans="1:11" x14ac:dyDescent="0.25">
      <c r="A1351">
        <v>1350</v>
      </c>
      <c r="F1351">
        <v>240.343144</v>
      </c>
      <c r="G1351">
        <v>9.8293820000000007</v>
      </c>
      <c r="H1351">
        <v>236.69458900000001</v>
      </c>
      <c r="I1351">
        <v>7.4448970000000001</v>
      </c>
    </row>
    <row r="1352" spans="1:11" x14ac:dyDescent="0.25">
      <c r="A1352">
        <v>1351</v>
      </c>
      <c r="F1352">
        <v>240.371703</v>
      </c>
      <c r="G1352">
        <v>9.8398459999999996</v>
      </c>
      <c r="H1352">
        <v>236.69458900000001</v>
      </c>
      <c r="I1352">
        <v>7.4448970000000001</v>
      </c>
    </row>
    <row r="1353" spans="1:11" x14ac:dyDescent="0.25">
      <c r="A1353">
        <v>1352</v>
      </c>
      <c r="D1353">
        <v>254.513249</v>
      </c>
      <c r="E1353">
        <v>7.1018039999999996</v>
      </c>
      <c r="F1353">
        <v>240.387631</v>
      </c>
      <c r="G1353">
        <v>9.8432999999999993</v>
      </c>
      <c r="H1353">
        <v>236.69458900000001</v>
      </c>
      <c r="I1353">
        <v>7.4448970000000001</v>
      </c>
    </row>
    <row r="1354" spans="1:11" x14ac:dyDescent="0.25">
      <c r="A1354">
        <v>1353</v>
      </c>
      <c r="D1354">
        <v>254.513249</v>
      </c>
      <c r="E1354">
        <v>7.1018039999999996</v>
      </c>
      <c r="F1354">
        <v>240.404023</v>
      </c>
      <c r="G1354">
        <v>9.8215979999999998</v>
      </c>
      <c r="H1354">
        <v>236.69458900000001</v>
      </c>
      <c r="I1354">
        <v>7.4448970000000001</v>
      </c>
      <c r="J1354">
        <v>235.88180399999999</v>
      </c>
      <c r="K1354">
        <v>14.132319000000001</v>
      </c>
    </row>
    <row r="1355" spans="1:11" x14ac:dyDescent="0.25">
      <c r="A1355">
        <v>1354</v>
      </c>
    </row>
    <row r="1356" spans="1:11" x14ac:dyDescent="0.25">
      <c r="A1356">
        <v>1355</v>
      </c>
    </row>
    <row r="1357" spans="1:11" x14ac:dyDescent="0.25">
      <c r="A1357">
        <v>1356</v>
      </c>
    </row>
    <row r="1358" spans="1:11" x14ac:dyDescent="0.25">
      <c r="A1358">
        <v>1357</v>
      </c>
    </row>
    <row r="1359" spans="1:11" x14ac:dyDescent="0.25">
      <c r="A1359">
        <v>1358</v>
      </c>
    </row>
    <row r="1360" spans="1:11" x14ac:dyDescent="0.25">
      <c r="A1360">
        <v>1359</v>
      </c>
    </row>
    <row r="1361" spans="1:1" x14ac:dyDescent="0.25">
      <c r="A1361">
        <v>1360</v>
      </c>
    </row>
    <row r="1362" spans="1:1" x14ac:dyDescent="0.25">
      <c r="A1362">
        <v>1361</v>
      </c>
    </row>
    <row r="1363" spans="1:1" x14ac:dyDescent="0.25">
      <c r="A1363">
        <v>1362</v>
      </c>
    </row>
    <row r="1364" spans="1:1" x14ac:dyDescent="0.25">
      <c r="A1364">
        <v>1363</v>
      </c>
    </row>
    <row r="1365" spans="1:1" x14ac:dyDescent="0.25">
      <c r="A1365">
        <v>1364</v>
      </c>
    </row>
    <row r="1366" spans="1:1" x14ac:dyDescent="0.25">
      <c r="A1366">
        <v>1365</v>
      </c>
    </row>
    <row r="1367" spans="1:1" x14ac:dyDescent="0.25">
      <c r="A1367">
        <v>1366</v>
      </c>
    </row>
    <row r="1368" spans="1:1" x14ac:dyDescent="0.25">
      <c r="A1368">
        <v>1367</v>
      </c>
    </row>
    <row r="1369" spans="1:1" x14ac:dyDescent="0.25">
      <c r="A1369">
        <v>1368</v>
      </c>
    </row>
    <row r="1370" spans="1:1" x14ac:dyDescent="0.25">
      <c r="A1370">
        <v>1369</v>
      </c>
    </row>
    <row r="1371" spans="1:1" x14ac:dyDescent="0.25">
      <c r="A1371">
        <v>1370</v>
      </c>
    </row>
    <row r="1372" spans="1:1" x14ac:dyDescent="0.25">
      <c r="A1372">
        <v>1371</v>
      </c>
    </row>
    <row r="1373" spans="1:1" x14ac:dyDescent="0.25">
      <c r="A1373">
        <v>1372</v>
      </c>
    </row>
    <row r="1374" spans="1:1" x14ac:dyDescent="0.25">
      <c r="A1374">
        <v>1373</v>
      </c>
    </row>
    <row r="1375" spans="1:1" x14ac:dyDescent="0.25">
      <c r="A1375">
        <v>1374</v>
      </c>
    </row>
    <row r="1376" spans="1:1" x14ac:dyDescent="0.25">
      <c r="A1376">
        <v>1375</v>
      </c>
    </row>
    <row r="1377" spans="1:11" x14ac:dyDescent="0.25">
      <c r="A1377">
        <v>1376</v>
      </c>
    </row>
    <row r="1378" spans="1:11" x14ac:dyDescent="0.25">
      <c r="A1378">
        <v>1377</v>
      </c>
    </row>
    <row r="1379" spans="1:11" x14ac:dyDescent="0.25">
      <c r="A1379">
        <v>1378</v>
      </c>
    </row>
    <row r="1380" spans="1:11" x14ac:dyDescent="0.25">
      <c r="A1380">
        <v>1379</v>
      </c>
    </row>
    <row r="1381" spans="1:11" x14ac:dyDescent="0.25">
      <c r="A1381">
        <v>1380</v>
      </c>
    </row>
    <row r="1382" spans="1:11" x14ac:dyDescent="0.25">
      <c r="A1382">
        <v>1381</v>
      </c>
    </row>
    <row r="1383" spans="1:11" x14ac:dyDescent="0.25">
      <c r="A1383">
        <v>1382</v>
      </c>
    </row>
    <row r="1384" spans="1:11" x14ac:dyDescent="0.25">
      <c r="A1384">
        <v>1383</v>
      </c>
    </row>
    <row r="1385" spans="1:11" x14ac:dyDescent="0.25">
      <c r="A1385">
        <v>1384</v>
      </c>
    </row>
    <row r="1386" spans="1:11" x14ac:dyDescent="0.25">
      <c r="A1386">
        <v>1385</v>
      </c>
    </row>
    <row r="1387" spans="1:11" x14ac:dyDescent="0.25">
      <c r="A1387">
        <v>1386</v>
      </c>
    </row>
    <row r="1388" spans="1:11" x14ac:dyDescent="0.25">
      <c r="A1388">
        <v>1387</v>
      </c>
    </row>
    <row r="1389" spans="1:11" x14ac:dyDescent="0.25">
      <c r="A1389">
        <v>1388</v>
      </c>
    </row>
    <row r="1390" spans="1:11" x14ac:dyDescent="0.25">
      <c r="A1390">
        <v>1389</v>
      </c>
      <c r="J1390">
        <v>236.053763</v>
      </c>
      <c r="K1390">
        <v>14.175257999999999</v>
      </c>
    </row>
    <row r="1391" spans="1:11" x14ac:dyDescent="0.25">
      <c r="A1391">
        <v>1390</v>
      </c>
      <c r="B1391">
        <v>250.434586</v>
      </c>
      <c r="C1391">
        <v>4.4441750000000004</v>
      </c>
    </row>
    <row r="1392" spans="1:11" x14ac:dyDescent="0.25">
      <c r="A1392">
        <v>1391</v>
      </c>
      <c r="B1392">
        <v>250.454587</v>
      </c>
      <c r="C1392">
        <v>4.4003610000000002</v>
      </c>
    </row>
    <row r="1393" spans="1:9" x14ac:dyDescent="0.25">
      <c r="A1393">
        <v>1392</v>
      </c>
      <c r="B1393">
        <v>250.45819599999999</v>
      </c>
      <c r="C1393">
        <v>4.424639</v>
      </c>
    </row>
    <row r="1394" spans="1:9" x14ac:dyDescent="0.25">
      <c r="A1394">
        <v>1393</v>
      </c>
      <c r="B1394">
        <v>250.43814599999999</v>
      </c>
      <c r="C1394">
        <v>4.4213399999999998</v>
      </c>
    </row>
    <row r="1395" spans="1:9" x14ac:dyDescent="0.25">
      <c r="A1395">
        <v>1394</v>
      </c>
      <c r="B1395">
        <v>250.44072399999999</v>
      </c>
      <c r="C1395">
        <v>4.389278</v>
      </c>
    </row>
    <row r="1396" spans="1:9" x14ac:dyDescent="0.25">
      <c r="A1396">
        <v>1395</v>
      </c>
      <c r="B1396">
        <v>250.42742200000001</v>
      </c>
      <c r="C1396">
        <v>4.4298460000000004</v>
      </c>
      <c r="H1396">
        <v>258.31824999999998</v>
      </c>
      <c r="I1396">
        <v>5.5907730000000004</v>
      </c>
    </row>
    <row r="1397" spans="1:9" x14ac:dyDescent="0.25">
      <c r="A1397">
        <v>1396</v>
      </c>
      <c r="B1397">
        <v>250.43933200000001</v>
      </c>
      <c r="C1397">
        <v>4.4178350000000002</v>
      </c>
      <c r="H1397">
        <v>258.33196299999997</v>
      </c>
      <c r="I1397">
        <v>5.5763920000000002</v>
      </c>
    </row>
    <row r="1398" spans="1:9" x14ac:dyDescent="0.25">
      <c r="A1398">
        <v>1397</v>
      </c>
      <c r="B1398">
        <v>250.461804</v>
      </c>
      <c r="C1398">
        <v>4.3829900000000004</v>
      </c>
      <c r="H1398">
        <v>258.30695800000001</v>
      </c>
      <c r="I1398">
        <v>5.5741240000000003</v>
      </c>
    </row>
    <row r="1399" spans="1:9" x14ac:dyDescent="0.25">
      <c r="A1399">
        <v>1398</v>
      </c>
      <c r="B1399">
        <v>250.457322</v>
      </c>
      <c r="C1399">
        <v>4.3847420000000001</v>
      </c>
      <c r="H1399">
        <v>258.27108499999997</v>
      </c>
      <c r="I1399">
        <v>5.585</v>
      </c>
    </row>
    <row r="1400" spans="1:9" x14ac:dyDescent="0.25">
      <c r="A1400">
        <v>1399</v>
      </c>
      <c r="B1400">
        <v>250.434586</v>
      </c>
      <c r="C1400">
        <v>4.4441750000000004</v>
      </c>
      <c r="H1400">
        <v>258.21123599999999</v>
      </c>
      <c r="I1400">
        <v>5.5909789999999999</v>
      </c>
    </row>
    <row r="1401" spans="1:9" x14ac:dyDescent="0.25">
      <c r="A1401">
        <v>1400</v>
      </c>
      <c r="B1401">
        <v>250.45603299999999</v>
      </c>
      <c r="C1401">
        <v>4.4014949999999997</v>
      </c>
      <c r="H1401">
        <v>258.23329999999999</v>
      </c>
      <c r="I1401">
        <v>5.6349489999999998</v>
      </c>
    </row>
    <row r="1402" spans="1:9" x14ac:dyDescent="0.25">
      <c r="A1402">
        <v>1401</v>
      </c>
      <c r="H1402">
        <v>258.280415</v>
      </c>
      <c r="I1402">
        <v>5.5824230000000004</v>
      </c>
    </row>
    <row r="1403" spans="1:9" x14ac:dyDescent="0.25">
      <c r="A1403">
        <v>1402</v>
      </c>
      <c r="F1403">
        <v>250.85134199999999</v>
      </c>
      <c r="G1403">
        <v>4.6148449999999999</v>
      </c>
      <c r="H1403">
        <v>258.25613499999997</v>
      </c>
      <c r="I1403">
        <v>5.563866</v>
      </c>
    </row>
    <row r="1404" spans="1:9" x14ac:dyDescent="0.25">
      <c r="A1404">
        <v>1403</v>
      </c>
      <c r="F1404">
        <v>250.85134199999999</v>
      </c>
      <c r="G1404">
        <v>4.6148449999999999</v>
      </c>
      <c r="H1404">
        <v>258.19783899999999</v>
      </c>
      <c r="I1404">
        <v>5.6004639999999997</v>
      </c>
    </row>
    <row r="1405" spans="1:9" x14ac:dyDescent="0.25">
      <c r="A1405">
        <v>1404</v>
      </c>
      <c r="F1405">
        <v>250.87448599999999</v>
      </c>
      <c r="G1405">
        <v>4.6475770000000001</v>
      </c>
      <c r="H1405">
        <v>258.31824999999998</v>
      </c>
      <c r="I1405">
        <v>5.5907730000000004</v>
      </c>
    </row>
    <row r="1406" spans="1:9" x14ac:dyDescent="0.25">
      <c r="A1406">
        <v>1405</v>
      </c>
      <c r="F1406">
        <v>250.86907300000001</v>
      </c>
      <c r="G1406">
        <v>4.6626289999999999</v>
      </c>
    </row>
    <row r="1407" spans="1:9" x14ac:dyDescent="0.25">
      <c r="A1407">
        <v>1406</v>
      </c>
      <c r="F1407">
        <v>250.88989699999999</v>
      </c>
      <c r="G1407">
        <v>4.6162369999999999</v>
      </c>
    </row>
    <row r="1408" spans="1:9" x14ac:dyDescent="0.25">
      <c r="A1408">
        <v>1407</v>
      </c>
      <c r="D1408">
        <v>233.504176</v>
      </c>
      <c r="E1408">
        <v>7.946186</v>
      </c>
      <c r="F1408">
        <v>250.885312</v>
      </c>
      <c r="G1408">
        <v>4.6422169999999996</v>
      </c>
    </row>
    <row r="1409" spans="1:9" x14ac:dyDescent="0.25">
      <c r="A1409">
        <v>1408</v>
      </c>
      <c r="D1409">
        <v>233.368403</v>
      </c>
      <c r="E1409">
        <v>7.8829890000000002</v>
      </c>
      <c r="F1409">
        <v>250.88335499999999</v>
      </c>
      <c r="G1409">
        <v>4.6081450000000004</v>
      </c>
    </row>
    <row r="1410" spans="1:9" x14ac:dyDescent="0.25">
      <c r="A1410">
        <v>1409</v>
      </c>
      <c r="D1410">
        <v>233.454331</v>
      </c>
      <c r="E1410">
        <v>7.942577</v>
      </c>
      <c r="F1410">
        <v>250.75360999999998</v>
      </c>
      <c r="G1410">
        <v>4.6606189999999996</v>
      </c>
    </row>
    <row r="1411" spans="1:9" x14ac:dyDescent="0.25">
      <c r="A1411">
        <v>1410</v>
      </c>
      <c r="D1411">
        <v>233.461804</v>
      </c>
      <c r="E1411">
        <v>7.9864430000000004</v>
      </c>
      <c r="F1411">
        <v>250.85134199999999</v>
      </c>
      <c r="G1411">
        <v>4.6148449999999999</v>
      </c>
    </row>
    <row r="1412" spans="1:9" x14ac:dyDescent="0.25">
      <c r="A1412">
        <v>1411</v>
      </c>
      <c r="D1412">
        <v>233.46252699999999</v>
      </c>
      <c r="E1412">
        <v>7.9594329999999998</v>
      </c>
    </row>
    <row r="1413" spans="1:9" x14ac:dyDescent="0.25">
      <c r="A1413">
        <v>1412</v>
      </c>
      <c r="D1413">
        <v>233.48391799999999</v>
      </c>
      <c r="E1413">
        <v>7.9399490000000004</v>
      </c>
    </row>
    <row r="1414" spans="1:9" x14ac:dyDescent="0.25">
      <c r="A1414">
        <v>1413</v>
      </c>
      <c r="D1414">
        <v>233.52170100000001</v>
      </c>
      <c r="E1414">
        <v>7.9190209999999999</v>
      </c>
    </row>
    <row r="1415" spans="1:9" x14ac:dyDescent="0.25">
      <c r="A1415">
        <v>1414</v>
      </c>
      <c r="D1415">
        <v>233.49288799999999</v>
      </c>
      <c r="E1415">
        <v>7.899743</v>
      </c>
    </row>
    <row r="1416" spans="1:9" x14ac:dyDescent="0.25">
      <c r="A1416">
        <v>1415</v>
      </c>
      <c r="B1416">
        <v>226.62850599999999</v>
      </c>
      <c r="C1416">
        <v>7.5712890000000002</v>
      </c>
      <c r="D1416">
        <v>233.45866100000001</v>
      </c>
      <c r="E1416">
        <v>7.9424739999999998</v>
      </c>
    </row>
    <row r="1417" spans="1:9" x14ac:dyDescent="0.25">
      <c r="A1417">
        <v>1416</v>
      </c>
      <c r="B1417">
        <v>226.669073</v>
      </c>
      <c r="C1417">
        <v>7.5595359999999996</v>
      </c>
      <c r="D1417">
        <v>233.504176</v>
      </c>
      <c r="E1417">
        <v>7.946186</v>
      </c>
    </row>
    <row r="1418" spans="1:9" x14ac:dyDescent="0.25">
      <c r="A1418">
        <v>1417</v>
      </c>
      <c r="B1418">
        <v>226.621702</v>
      </c>
      <c r="C1418">
        <v>7.5435049999999997</v>
      </c>
    </row>
    <row r="1419" spans="1:9" x14ac:dyDescent="0.25">
      <c r="A1419">
        <v>1418</v>
      </c>
      <c r="B1419">
        <v>226.64525900000001</v>
      </c>
      <c r="C1419">
        <v>7.5113919999999998</v>
      </c>
    </row>
    <row r="1420" spans="1:9" x14ac:dyDescent="0.25">
      <c r="A1420">
        <v>1419</v>
      </c>
      <c r="B1420">
        <v>226.66082599999999</v>
      </c>
      <c r="C1420">
        <v>7.5341750000000003</v>
      </c>
    </row>
    <row r="1421" spans="1:9" x14ac:dyDescent="0.25">
      <c r="A1421">
        <v>1420</v>
      </c>
      <c r="B1421">
        <v>226.65098</v>
      </c>
      <c r="C1421">
        <v>7.5983510000000001</v>
      </c>
      <c r="H1421">
        <v>229.84077500000001</v>
      </c>
      <c r="I1421">
        <v>9.4199490000000008</v>
      </c>
    </row>
    <row r="1422" spans="1:9" x14ac:dyDescent="0.25">
      <c r="A1422">
        <v>1421</v>
      </c>
      <c r="B1422">
        <v>226.62850599999999</v>
      </c>
      <c r="C1422">
        <v>7.5712890000000002</v>
      </c>
      <c r="H1422">
        <v>229.804227</v>
      </c>
      <c r="I1422">
        <v>9.4301549999999992</v>
      </c>
    </row>
    <row r="1423" spans="1:9" x14ac:dyDescent="0.25">
      <c r="A1423">
        <v>1422</v>
      </c>
      <c r="F1423">
        <v>226.88664900000001</v>
      </c>
      <c r="G1423">
        <v>6.4885570000000001</v>
      </c>
      <c r="H1423">
        <v>229.84051600000001</v>
      </c>
      <c r="I1423">
        <v>9.4069590000000005</v>
      </c>
    </row>
    <row r="1424" spans="1:9" x14ac:dyDescent="0.25">
      <c r="A1424">
        <v>1423</v>
      </c>
      <c r="F1424">
        <v>226.983146</v>
      </c>
      <c r="G1424">
        <v>6.5793809999999997</v>
      </c>
      <c r="H1424">
        <v>229.791495</v>
      </c>
      <c r="I1424">
        <v>9.4211340000000003</v>
      </c>
    </row>
    <row r="1425" spans="1:9" x14ac:dyDescent="0.25">
      <c r="A1425">
        <v>1424</v>
      </c>
      <c r="F1425">
        <v>226.99577400000001</v>
      </c>
      <c r="G1425">
        <v>6.5971650000000004</v>
      </c>
      <c r="H1425">
        <v>229.819692</v>
      </c>
      <c r="I1425">
        <v>9.4620619999999995</v>
      </c>
    </row>
    <row r="1426" spans="1:9" x14ac:dyDescent="0.25">
      <c r="A1426">
        <v>1425</v>
      </c>
      <c r="F1426">
        <v>226.92721800000001</v>
      </c>
      <c r="G1426">
        <v>6.5655159999999997</v>
      </c>
      <c r="H1426">
        <v>229.77453700000001</v>
      </c>
      <c r="I1426">
        <v>9.4682469999999999</v>
      </c>
    </row>
    <row r="1427" spans="1:9" x14ac:dyDescent="0.25">
      <c r="A1427">
        <v>1426</v>
      </c>
      <c r="F1427">
        <v>226.91912400000001</v>
      </c>
      <c r="G1427">
        <v>6.5154120000000004</v>
      </c>
      <c r="H1427">
        <v>229.804744</v>
      </c>
      <c r="I1427">
        <v>9.4557730000000006</v>
      </c>
    </row>
    <row r="1428" spans="1:9" x14ac:dyDescent="0.25">
      <c r="A1428">
        <v>1427</v>
      </c>
      <c r="F1428">
        <v>226.85242399999998</v>
      </c>
      <c r="G1428">
        <v>6.4923200000000003</v>
      </c>
      <c r="H1428">
        <v>229.79355699999999</v>
      </c>
      <c r="I1428">
        <v>9.4948969999999999</v>
      </c>
    </row>
    <row r="1429" spans="1:9" x14ac:dyDescent="0.25">
      <c r="A1429">
        <v>1428</v>
      </c>
      <c r="F1429">
        <v>226.88938200000001</v>
      </c>
      <c r="G1429">
        <v>6.5659789999999996</v>
      </c>
      <c r="H1429">
        <v>229.84077500000001</v>
      </c>
      <c r="I1429">
        <v>9.4199490000000008</v>
      </c>
    </row>
    <row r="1430" spans="1:9" x14ac:dyDescent="0.25">
      <c r="A1430">
        <v>1429</v>
      </c>
      <c r="F1430">
        <v>226.909898</v>
      </c>
      <c r="G1430">
        <v>6.5582989999999999</v>
      </c>
    </row>
    <row r="1431" spans="1:9" x14ac:dyDescent="0.25">
      <c r="A1431">
        <v>1430</v>
      </c>
      <c r="F1431">
        <v>226.88664900000001</v>
      </c>
      <c r="G1431">
        <v>6.4885570000000001</v>
      </c>
    </row>
    <row r="1432" spans="1:9" x14ac:dyDescent="0.25">
      <c r="A1432">
        <v>1431</v>
      </c>
      <c r="D1432">
        <v>209.38794200000001</v>
      </c>
      <c r="E1432">
        <v>8.6461079999999999</v>
      </c>
    </row>
    <row r="1433" spans="1:9" x14ac:dyDescent="0.25">
      <c r="A1433">
        <v>1432</v>
      </c>
      <c r="D1433">
        <v>209.37070299999999</v>
      </c>
      <c r="E1433">
        <v>8.6636550000000003</v>
      </c>
    </row>
    <row r="1434" spans="1:9" x14ac:dyDescent="0.25">
      <c r="A1434">
        <v>1433</v>
      </c>
      <c r="D1434">
        <v>209.37891200000001</v>
      </c>
      <c r="E1434">
        <v>8.6634510000000002</v>
      </c>
    </row>
    <row r="1435" spans="1:9" x14ac:dyDescent="0.25">
      <c r="A1435">
        <v>1434</v>
      </c>
      <c r="D1435">
        <v>209.43170800000001</v>
      </c>
      <c r="E1435">
        <v>8.6611560000000001</v>
      </c>
    </row>
    <row r="1436" spans="1:9" x14ac:dyDescent="0.25">
      <c r="A1436">
        <v>1435</v>
      </c>
      <c r="D1436">
        <v>209.420794</v>
      </c>
      <c r="E1436">
        <v>8.6279489999999992</v>
      </c>
    </row>
    <row r="1437" spans="1:9" x14ac:dyDescent="0.25">
      <c r="A1437">
        <v>1436</v>
      </c>
      <c r="D1437">
        <v>209.41824600000001</v>
      </c>
      <c r="E1437">
        <v>8.6261109999999999</v>
      </c>
    </row>
    <row r="1438" spans="1:9" x14ac:dyDescent="0.25">
      <c r="A1438">
        <v>1437</v>
      </c>
      <c r="D1438">
        <v>209.48195100000001</v>
      </c>
      <c r="E1438">
        <v>8.6441180000000006</v>
      </c>
    </row>
    <row r="1439" spans="1:9" x14ac:dyDescent="0.25">
      <c r="A1439">
        <v>1438</v>
      </c>
      <c r="B1439">
        <v>202.96632199999999</v>
      </c>
      <c r="C1439">
        <v>7.564343</v>
      </c>
      <c r="D1439">
        <v>209.32193599999999</v>
      </c>
      <c r="E1439">
        <v>8.6626349999999999</v>
      </c>
    </row>
    <row r="1440" spans="1:9" x14ac:dyDescent="0.25">
      <c r="A1440">
        <v>1439</v>
      </c>
      <c r="B1440">
        <v>203.01712600000002</v>
      </c>
      <c r="C1440">
        <v>7.50359</v>
      </c>
      <c r="D1440">
        <v>209.38794200000001</v>
      </c>
      <c r="E1440">
        <v>8.6461079999999999</v>
      </c>
    </row>
    <row r="1441" spans="1:9" x14ac:dyDescent="0.25">
      <c r="A1441">
        <v>1440</v>
      </c>
      <c r="B1441">
        <v>203.04431400000001</v>
      </c>
      <c r="C1441">
        <v>7.5241470000000001</v>
      </c>
    </row>
    <row r="1442" spans="1:9" x14ac:dyDescent="0.25">
      <c r="A1442">
        <v>1441</v>
      </c>
      <c r="B1442">
        <v>203.029776</v>
      </c>
      <c r="C1442">
        <v>7.4918579999999997</v>
      </c>
    </row>
    <row r="1443" spans="1:9" x14ac:dyDescent="0.25">
      <c r="A1443">
        <v>1442</v>
      </c>
      <c r="B1443">
        <v>203.090735</v>
      </c>
      <c r="C1443">
        <v>7.5067529999999998</v>
      </c>
    </row>
    <row r="1444" spans="1:9" x14ac:dyDescent="0.25">
      <c r="A1444">
        <v>1443</v>
      </c>
      <c r="B1444">
        <v>203.047732</v>
      </c>
      <c r="C1444">
        <v>7.562252</v>
      </c>
      <c r="H1444">
        <v>206.266245</v>
      </c>
      <c r="I1444">
        <v>9.4582850000000001</v>
      </c>
    </row>
    <row r="1445" spans="1:9" x14ac:dyDescent="0.25">
      <c r="A1445">
        <v>1444</v>
      </c>
      <c r="B1445">
        <v>202.96632199999999</v>
      </c>
      <c r="C1445">
        <v>7.564343</v>
      </c>
      <c r="H1445">
        <v>206.25742200000002</v>
      </c>
      <c r="I1445">
        <v>9.4352280000000004</v>
      </c>
    </row>
    <row r="1446" spans="1:9" x14ac:dyDescent="0.25">
      <c r="A1446">
        <v>1445</v>
      </c>
      <c r="F1446">
        <v>203.62990400000001</v>
      </c>
      <c r="G1446">
        <v>6.550014</v>
      </c>
      <c r="H1446">
        <v>206.30292700000001</v>
      </c>
      <c r="I1446">
        <v>9.4521639999999998</v>
      </c>
    </row>
    <row r="1447" spans="1:9" x14ac:dyDescent="0.25">
      <c r="A1447">
        <v>1446</v>
      </c>
      <c r="F1447">
        <v>203.59593000000001</v>
      </c>
      <c r="G1447">
        <v>6.5439429999999996</v>
      </c>
      <c r="H1447">
        <v>206.31847999999999</v>
      </c>
      <c r="I1447">
        <v>9.4498180000000005</v>
      </c>
    </row>
    <row r="1448" spans="1:9" x14ac:dyDescent="0.25">
      <c r="A1448">
        <v>1447</v>
      </c>
      <c r="F1448">
        <v>203.62633700000001</v>
      </c>
      <c r="G1448">
        <v>6.515072</v>
      </c>
      <c r="H1448">
        <v>206.28052700000001</v>
      </c>
      <c r="I1448">
        <v>9.4540000000000006</v>
      </c>
    </row>
    <row r="1449" spans="1:9" x14ac:dyDescent="0.25">
      <c r="A1449">
        <v>1448</v>
      </c>
      <c r="F1449">
        <v>203.63199800000001</v>
      </c>
      <c r="G1449">
        <v>6.5295079999999999</v>
      </c>
      <c r="H1449">
        <v>206.24334200000001</v>
      </c>
      <c r="I1449">
        <v>9.4443599999999996</v>
      </c>
    </row>
    <row r="1450" spans="1:9" x14ac:dyDescent="0.25">
      <c r="A1450">
        <v>1449</v>
      </c>
      <c r="F1450">
        <v>203.61563000000001</v>
      </c>
      <c r="G1450">
        <v>6.4527890000000001</v>
      </c>
      <c r="H1450">
        <v>206.24610000000001</v>
      </c>
      <c r="I1450">
        <v>9.4538989999999998</v>
      </c>
    </row>
    <row r="1451" spans="1:9" x14ac:dyDescent="0.25">
      <c r="A1451">
        <v>1450</v>
      </c>
      <c r="F1451">
        <v>203.66796299999999</v>
      </c>
      <c r="G1451">
        <v>6.4825280000000003</v>
      </c>
      <c r="H1451">
        <v>206.266245</v>
      </c>
      <c r="I1451">
        <v>9.4582850000000001</v>
      </c>
    </row>
    <row r="1452" spans="1:9" x14ac:dyDescent="0.25">
      <c r="A1452">
        <v>1451</v>
      </c>
      <c r="F1452">
        <v>203.65204800000001</v>
      </c>
      <c r="G1452">
        <v>6.4957900000000004</v>
      </c>
      <c r="H1452">
        <v>206.266245</v>
      </c>
      <c r="I1452">
        <v>9.4582850000000001</v>
      </c>
    </row>
    <row r="1453" spans="1:9" x14ac:dyDescent="0.25">
      <c r="A1453">
        <v>1452</v>
      </c>
      <c r="F1453">
        <v>203.62990400000001</v>
      </c>
      <c r="G1453">
        <v>6.550014</v>
      </c>
    </row>
    <row r="1454" spans="1:9" x14ac:dyDescent="0.25">
      <c r="A1454">
        <v>1453</v>
      </c>
      <c r="D1454">
        <v>183.38213200000001</v>
      </c>
      <c r="E1454">
        <v>8.3015369999999997</v>
      </c>
    </row>
    <row r="1455" spans="1:9" x14ac:dyDescent="0.25">
      <c r="A1455">
        <v>1454</v>
      </c>
      <c r="D1455">
        <v>183.403403</v>
      </c>
      <c r="E1455">
        <v>8.2591979999999996</v>
      </c>
    </row>
    <row r="1456" spans="1:9" x14ac:dyDescent="0.25">
      <c r="A1456">
        <v>1455</v>
      </c>
      <c r="D1456">
        <v>183.34953899999999</v>
      </c>
      <c r="E1456">
        <v>8.2882230000000003</v>
      </c>
    </row>
    <row r="1457" spans="1:9" x14ac:dyDescent="0.25">
      <c r="A1457">
        <v>1456</v>
      </c>
      <c r="D1457">
        <v>183.38121599999999</v>
      </c>
      <c r="E1457">
        <v>8.2990879999999994</v>
      </c>
    </row>
    <row r="1458" spans="1:9" x14ac:dyDescent="0.25">
      <c r="A1458">
        <v>1457</v>
      </c>
      <c r="D1458">
        <v>183.362189</v>
      </c>
      <c r="E1458">
        <v>8.2830200000000005</v>
      </c>
    </row>
    <row r="1459" spans="1:9" x14ac:dyDescent="0.25">
      <c r="A1459">
        <v>1458</v>
      </c>
      <c r="D1459">
        <v>183.343874</v>
      </c>
      <c r="E1459">
        <v>8.2766950000000001</v>
      </c>
    </row>
    <row r="1460" spans="1:9" x14ac:dyDescent="0.25">
      <c r="A1460">
        <v>1459</v>
      </c>
      <c r="D1460">
        <v>183.328879</v>
      </c>
      <c r="E1460">
        <v>8.2586370000000002</v>
      </c>
    </row>
    <row r="1461" spans="1:9" x14ac:dyDescent="0.25">
      <c r="A1461">
        <v>1460</v>
      </c>
      <c r="B1461">
        <v>176.91409300000001</v>
      </c>
      <c r="C1461">
        <v>6.8859130000000004</v>
      </c>
      <c r="D1461">
        <v>183.35331200000002</v>
      </c>
      <c r="E1461">
        <v>8.2626670000000004</v>
      </c>
    </row>
    <row r="1462" spans="1:9" x14ac:dyDescent="0.25">
      <c r="A1462">
        <v>1461</v>
      </c>
      <c r="B1462">
        <v>176.95275900000001</v>
      </c>
      <c r="C1462">
        <v>6.8950940000000003</v>
      </c>
      <c r="D1462">
        <v>183.403403</v>
      </c>
      <c r="E1462">
        <v>8.2591979999999996</v>
      </c>
    </row>
    <row r="1463" spans="1:9" x14ac:dyDescent="0.25">
      <c r="A1463">
        <v>1462</v>
      </c>
      <c r="B1463">
        <v>176.95071799999999</v>
      </c>
      <c r="C1463">
        <v>6.8816290000000002</v>
      </c>
    </row>
    <row r="1464" spans="1:9" x14ac:dyDescent="0.25">
      <c r="A1464">
        <v>1463</v>
      </c>
      <c r="B1464">
        <v>176.95556300000001</v>
      </c>
      <c r="C1464">
        <v>6.8962680000000001</v>
      </c>
    </row>
    <row r="1465" spans="1:9" x14ac:dyDescent="0.25">
      <c r="A1465">
        <v>1464</v>
      </c>
      <c r="B1465">
        <v>176.95633000000001</v>
      </c>
      <c r="C1465">
        <v>6.8783130000000003</v>
      </c>
    </row>
    <row r="1466" spans="1:9" x14ac:dyDescent="0.25">
      <c r="A1466">
        <v>1465</v>
      </c>
      <c r="B1466">
        <v>176.967907</v>
      </c>
      <c r="C1466">
        <v>6.9568669999999999</v>
      </c>
    </row>
    <row r="1467" spans="1:9" x14ac:dyDescent="0.25">
      <c r="A1467">
        <v>1466</v>
      </c>
      <c r="B1467">
        <v>176.91409300000001</v>
      </c>
      <c r="C1467">
        <v>6.8859130000000004</v>
      </c>
      <c r="H1467">
        <v>178.03773699999999</v>
      </c>
      <c r="I1467">
        <v>9.2908720000000002</v>
      </c>
    </row>
    <row r="1468" spans="1:9" x14ac:dyDescent="0.25">
      <c r="A1468">
        <v>1467</v>
      </c>
      <c r="H1468">
        <v>177.97678000000002</v>
      </c>
      <c r="I1468">
        <v>9.2829650000000008</v>
      </c>
    </row>
    <row r="1469" spans="1:9" x14ac:dyDescent="0.25">
      <c r="A1469">
        <v>1468</v>
      </c>
      <c r="F1469">
        <v>176.39098799999999</v>
      </c>
      <c r="G1469">
        <v>6.1380590000000002</v>
      </c>
      <c r="H1469">
        <v>177.98718500000001</v>
      </c>
      <c r="I1469">
        <v>9.3012770000000007</v>
      </c>
    </row>
    <row r="1470" spans="1:9" x14ac:dyDescent="0.25">
      <c r="A1470">
        <v>1469</v>
      </c>
      <c r="F1470">
        <v>176.396242</v>
      </c>
      <c r="G1470">
        <v>6.1542289999999999</v>
      </c>
      <c r="H1470">
        <v>178.006775</v>
      </c>
      <c r="I1470">
        <v>9.3133669999999995</v>
      </c>
    </row>
    <row r="1471" spans="1:9" x14ac:dyDescent="0.25">
      <c r="A1471">
        <v>1470</v>
      </c>
      <c r="F1471">
        <v>176.37527700000001</v>
      </c>
      <c r="G1471">
        <v>6.097404</v>
      </c>
      <c r="H1471">
        <v>177.96096599999998</v>
      </c>
      <c r="I1471">
        <v>9.3285160000000005</v>
      </c>
    </row>
    <row r="1472" spans="1:9" x14ac:dyDescent="0.25">
      <c r="A1472">
        <v>1471</v>
      </c>
      <c r="F1472">
        <v>176.38379500000002</v>
      </c>
      <c r="G1472">
        <v>6.0868450000000003</v>
      </c>
      <c r="H1472">
        <v>177.94117599999998</v>
      </c>
      <c r="I1472">
        <v>9.3181100000000008</v>
      </c>
    </row>
    <row r="1473" spans="1:9" x14ac:dyDescent="0.25">
      <c r="A1473">
        <v>1472</v>
      </c>
      <c r="F1473">
        <v>176.39445499999999</v>
      </c>
      <c r="G1473">
        <v>6.1169399999999996</v>
      </c>
      <c r="H1473">
        <v>177.916945</v>
      </c>
      <c r="I1473">
        <v>9.3013279999999998</v>
      </c>
    </row>
    <row r="1474" spans="1:9" x14ac:dyDescent="0.25">
      <c r="A1474">
        <v>1473</v>
      </c>
      <c r="F1474">
        <v>176.391955</v>
      </c>
      <c r="G1474">
        <v>6.1700929999999996</v>
      </c>
      <c r="H1474">
        <v>177.877669</v>
      </c>
      <c r="I1474">
        <v>9.261234</v>
      </c>
    </row>
    <row r="1475" spans="1:9" x14ac:dyDescent="0.25">
      <c r="A1475">
        <v>1474</v>
      </c>
      <c r="F1475">
        <v>176.35023000000001</v>
      </c>
      <c r="G1475">
        <v>6.1508620000000001</v>
      </c>
      <c r="H1475">
        <v>178.03773699999999</v>
      </c>
      <c r="I1475">
        <v>9.2908720000000002</v>
      </c>
    </row>
    <row r="1476" spans="1:9" x14ac:dyDescent="0.25">
      <c r="A1476">
        <v>1475</v>
      </c>
      <c r="D1476">
        <v>159.75832800000001</v>
      </c>
      <c r="E1476">
        <v>7.9117699999999997</v>
      </c>
      <c r="F1476">
        <v>176.39098799999999</v>
      </c>
      <c r="G1476">
        <v>6.1380590000000002</v>
      </c>
    </row>
    <row r="1477" spans="1:9" x14ac:dyDescent="0.25">
      <c r="A1477">
        <v>1476</v>
      </c>
      <c r="D1477">
        <v>159.646004</v>
      </c>
      <c r="E1477">
        <v>7.991193</v>
      </c>
    </row>
    <row r="1478" spans="1:9" x14ac:dyDescent="0.25">
      <c r="A1478">
        <v>1477</v>
      </c>
      <c r="D1478">
        <v>159.65845000000002</v>
      </c>
      <c r="E1478">
        <v>7.9345210000000002</v>
      </c>
    </row>
    <row r="1479" spans="1:9" x14ac:dyDescent="0.25">
      <c r="A1479">
        <v>1478</v>
      </c>
      <c r="D1479">
        <v>159.666664</v>
      </c>
      <c r="E1479">
        <v>7.9854799999999999</v>
      </c>
    </row>
    <row r="1480" spans="1:9" x14ac:dyDescent="0.25">
      <c r="A1480">
        <v>1479</v>
      </c>
      <c r="D1480">
        <v>159.656665</v>
      </c>
      <c r="E1480">
        <v>7.9645659999999996</v>
      </c>
    </row>
    <row r="1481" spans="1:9" x14ac:dyDescent="0.25">
      <c r="A1481">
        <v>1480</v>
      </c>
      <c r="D1481">
        <v>159.680487</v>
      </c>
      <c r="E1481">
        <v>7.957986</v>
      </c>
    </row>
    <row r="1482" spans="1:9" x14ac:dyDescent="0.25">
      <c r="A1482">
        <v>1481</v>
      </c>
      <c r="B1482">
        <v>154.74396400000001</v>
      </c>
      <c r="C1482">
        <v>6.8810669999999998</v>
      </c>
      <c r="D1482">
        <v>159.69706600000001</v>
      </c>
      <c r="E1482">
        <v>7.9486509999999999</v>
      </c>
    </row>
    <row r="1483" spans="1:9" x14ac:dyDescent="0.25">
      <c r="A1483">
        <v>1482</v>
      </c>
      <c r="B1483">
        <v>154.74141299999999</v>
      </c>
      <c r="C1483">
        <v>6.9298320000000002</v>
      </c>
      <c r="D1483">
        <v>159.68446599999999</v>
      </c>
      <c r="E1483">
        <v>7.9705339999999998</v>
      </c>
    </row>
    <row r="1484" spans="1:9" x14ac:dyDescent="0.25">
      <c r="A1484">
        <v>1483</v>
      </c>
      <c r="B1484">
        <v>154.688874</v>
      </c>
      <c r="C1484">
        <v>6.9373820000000004</v>
      </c>
      <c r="D1484">
        <v>159.75832800000001</v>
      </c>
      <c r="E1484">
        <v>7.9117699999999997</v>
      </c>
    </row>
    <row r="1485" spans="1:9" x14ac:dyDescent="0.25">
      <c r="A1485">
        <v>1484</v>
      </c>
      <c r="B1485">
        <v>154.71167500000001</v>
      </c>
      <c r="C1485">
        <v>6.9141209999999997</v>
      </c>
    </row>
    <row r="1486" spans="1:9" x14ac:dyDescent="0.25">
      <c r="A1486">
        <v>1485</v>
      </c>
      <c r="B1486">
        <v>154.71636799999999</v>
      </c>
      <c r="C1486">
        <v>6.8853010000000001</v>
      </c>
    </row>
    <row r="1487" spans="1:9" x14ac:dyDescent="0.25">
      <c r="A1487">
        <v>1486</v>
      </c>
      <c r="B1487">
        <v>154.719224</v>
      </c>
      <c r="C1487">
        <v>6.8928500000000001</v>
      </c>
    </row>
    <row r="1488" spans="1:9" x14ac:dyDescent="0.25">
      <c r="A1488">
        <v>1487</v>
      </c>
      <c r="B1488">
        <v>154.74396400000001</v>
      </c>
      <c r="C1488">
        <v>6.8810669999999998</v>
      </c>
    </row>
    <row r="1489" spans="1:9" x14ac:dyDescent="0.25">
      <c r="A1489">
        <v>1488</v>
      </c>
      <c r="B1489">
        <v>154.74396400000001</v>
      </c>
      <c r="C1489">
        <v>6.8810669999999998</v>
      </c>
      <c r="H1489">
        <v>155.067162</v>
      </c>
      <c r="I1489">
        <v>8.6384059999999998</v>
      </c>
    </row>
    <row r="1490" spans="1:9" x14ac:dyDescent="0.25">
      <c r="A1490">
        <v>1489</v>
      </c>
      <c r="H1490">
        <v>154.91224500000001</v>
      </c>
      <c r="I1490">
        <v>8.6485559999999992</v>
      </c>
    </row>
    <row r="1491" spans="1:9" x14ac:dyDescent="0.25">
      <c r="A1491">
        <v>1490</v>
      </c>
      <c r="F1491">
        <v>154.17846900000001</v>
      </c>
      <c r="G1491">
        <v>6.0158899999999997</v>
      </c>
      <c r="H1491">
        <v>154.929945</v>
      </c>
      <c r="I1491">
        <v>8.6439140000000005</v>
      </c>
    </row>
    <row r="1492" spans="1:9" x14ac:dyDescent="0.25">
      <c r="A1492">
        <v>1491</v>
      </c>
      <c r="F1492">
        <v>154.16051400000001</v>
      </c>
      <c r="G1492">
        <v>6.0404260000000001</v>
      </c>
      <c r="H1492">
        <v>154.904492</v>
      </c>
      <c r="I1492">
        <v>8.6397820000000003</v>
      </c>
    </row>
    <row r="1493" spans="1:9" x14ac:dyDescent="0.25">
      <c r="A1493">
        <v>1492</v>
      </c>
      <c r="F1493">
        <v>154.173317</v>
      </c>
      <c r="G1493">
        <v>6.0546059999999997</v>
      </c>
      <c r="H1493">
        <v>154.912857</v>
      </c>
      <c r="I1493">
        <v>8.6425879999999999</v>
      </c>
    </row>
    <row r="1494" spans="1:9" x14ac:dyDescent="0.25">
      <c r="A1494">
        <v>1493</v>
      </c>
      <c r="F1494">
        <v>154.18907899999999</v>
      </c>
      <c r="G1494">
        <v>6.0176239999999996</v>
      </c>
      <c r="H1494">
        <v>154.941168</v>
      </c>
      <c r="I1494">
        <v>8.6590129999999998</v>
      </c>
    </row>
    <row r="1495" spans="1:9" x14ac:dyDescent="0.25">
      <c r="A1495">
        <v>1494</v>
      </c>
      <c r="F1495">
        <v>154.14822100000001</v>
      </c>
      <c r="G1495">
        <v>5.9885999999999999</v>
      </c>
      <c r="H1495">
        <v>154.89301399999999</v>
      </c>
      <c r="I1495">
        <v>8.7335890000000003</v>
      </c>
    </row>
    <row r="1496" spans="1:9" x14ac:dyDescent="0.25">
      <c r="A1496">
        <v>1495</v>
      </c>
      <c r="F1496">
        <v>154.19341500000002</v>
      </c>
      <c r="G1496">
        <v>5.9989549999999996</v>
      </c>
      <c r="H1496">
        <v>154.935709</v>
      </c>
      <c r="I1496">
        <v>8.7111450000000001</v>
      </c>
    </row>
    <row r="1497" spans="1:9" x14ac:dyDescent="0.25">
      <c r="A1497">
        <v>1496</v>
      </c>
      <c r="F1497">
        <v>154.21320700000001</v>
      </c>
      <c r="G1497">
        <v>5.9977819999999999</v>
      </c>
      <c r="H1497">
        <v>154.967489</v>
      </c>
      <c r="I1497">
        <v>8.7168580000000002</v>
      </c>
    </row>
    <row r="1498" spans="1:9" x14ac:dyDescent="0.25">
      <c r="A1498">
        <v>1497</v>
      </c>
      <c r="F1498">
        <v>154.17846900000001</v>
      </c>
      <c r="G1498">
        <v>6.0158899999999997</v>
      </c>
      <c r="H1498">
        <v>155.067162</v>
      </c>
      <c r="I1498">
        <v>8.6384059999999998</v>
      </c>
    </row>
    <row r="1499" spans="1:9" x14ac:dyDescent="0.25">
      <c r="A1499">
        <v>1498</v>
      </c>
      <c r="D1499">
        <v>129.12727100000001</v>
      </c>
      <c r="E1499">
        <v>6.8939389999999996</v>
      </c>
      <c r="F1499">
        <v>154.17846900000001</v>
      </c>
      <c r="G1499">
        <v>6.0158899999999997</v>
      </c>
    </row>
    <row r="1500" spans="1:9" x14ac:dyDescent="0.25">
      <c r="A1500">
        <v>1499</v>
      </c>
      <c r="D1500">
        <v>129.129895</v>
      </c>
      <c r="E1500">
        <v>6.8860099999999997</v>
      </c>
    </row>
    <row r="1501" spans="1:9" x14ac:dyDescent="0.25">
      <c r="A1501">
        <v>1500</v>
      </c>
      <c r="D1501">
        <v>129.12111000000002</v>
      </c>
      <c r="E1501">
        <v>6.8559089999999996</v>
      </c>
    </row>
    <row r="1502" spans="1:9" x14ac:dyDescent="0.25">
      <c r="A1502">
        <v>1501</v>
      </c>
      <c r="D1502">
        <v>129.10500100000002</v>
      </c>
      <c r="E1502">
        <v>6.9233830000000003</v>
      </c>
    </row>
    <row r="1503" spans="1:9" x14ac:dyDescent="0.25">
      <c r="A1503">
        <v>1502</v>
      </c>
      <c r="D1503">
        <v>129.12020200000001</v>
      </c>
      <c r="E1503">
        <v>6.9164640000000004</v>
      </c>
    </row>
    <row r="1504" spans="1:9" x14ac:dyDescent="0.25">
      <c r="A1504">
        <v>1503</v>
      </c>
      <c r="D1504">
        <v>129.13626600000001</v>
      </c>
      <c r="E1504">
        <v>6.8932830000000003</v>
      </c>
    </row>
    <row r="1505" spans="1:9" x14ac:dyDescent="0.25">
      <c r="A1505">
        <v>1504</v>
      </c>
      <c r="B1505">
        <v>122.55338400000001</v>
      </c>
      <c r="C1505">
        <v>6.1287370000000001</v>
      </c>
      <c r="D1505">
        <v>129.161565</v>
      </c>
      <c r="E1505">
        <v>6.8999499999999996</v>
      </c>
    </row>
    <row r="1506" spans="1:9" x14ac:dyDescent="0.25">
      <c r="A1506">
        <v>1505</v>
      </c>
      <c r="B1506">
        <v>122.573587</v>
      </c>
      <c r="C1506">
        <v>6.1478279999999996</v>
      </c>
      <c r="D1506">
        <v>129.15853200000001</v>
      </c>
      <c r="E1506">
        <v>6.8757580000000003</v>
      </c>
    </row>
    <row r="1507" spans="1:9" x14ac:dyDescent="0.25">
      <c r="A1507">
        <v>1506</v>
      </c>
      <c r="B1507">
        <v>122.56247400000001</v>
      </c>
      <c r="C1507">
        <v>6.1530300000000002</v>
      </c>
      <c r="D1507">
        <v>129.08429100000001</v>
      </c>
      <c r="E1507">
        <v>6.8645959999999997</v>
      </c>
    </row>
    <row r="1508" spans="1:9" x14ac:dyDescent="0.25">
      <c r="A1508">
        <v>1507</v>
      </c>
      <c r="B1508">
        <v>122.556611</v>
      </c>
      <c r="C1508">
        <v>6.1480300000000003</v>
      </c>
      <c r="D1508">
        <v>129.12727100000001</v>
      </c>
      <c r="E1508">
        <v>6.8939389999999996</v>
      </c>
    </row>
    <row r="1509" spans="1:9" x14ac:dyDescent="0.25">
      <c r="A1509">
        <v>1508</v>
      </c>
      <c r="B1509">
        <v>122.56298200000001</v>
      </c>
      <c r="C1509">
        <v>6.129899</v>
      </c>
    </row>
    <row r="1510" spans="1:9" x14ac:dyDescent="0.25">
      <c r="A1510">
        <v>1509</v>
      </c>
      <c r="B1510">
        <v>122.55510000000001</v>
      </c>
      <c r="C1510">
        <v>6.1508589999999996</v>
      </c>
    </row>
    <row r="1511" spans="1:9" x14ac:dyDescent="0.25">
      <c r="A1511">
        <v>1510</v>
      </c>
      <c r="B1511">
        <v>122.57323600000001</v>
      </c>
      <c r="C1511">
        <v>6.1402530000000004</v>
      </c>
    </row>
    <row r="1512" spans="1:9" x14ac:dyDescent="0.25">
      <c r="A1512">
        <v>1511</v>
      </c>
      <c r="B1512">
        <v>122.63747500000001</v>
      </c>
      <c r="C1512">
        <v>6.1204039999999997</v>
      </c>
    </row>
    <row r="1513" spans="1:9" x14ac:dyDescent="0.25">
      <c r="A1513">
        <v>1512</v>
      </c>
      <c r="B1513">
        <v>122.55338400000001</v>
      </c>
      <c r="C1513">
        <v>6.1287370000000001</v>
      </c>
    </row>
    <row r="1514" spans="1:9" x14ac:dyDescent="0.25">
      <c r="A1514">
        <v>1513</v>
      </c>
      <c r="B1514">
        <v>122.55338400000001</v>
      </c>
      <c r="C1514">
        <v>6.1287370000000001</v>
      </c>
      <c r="H1514">
        <v>124.69232700000001</v>
      </c>
      <c r="I1514">
        <v>7.7061109999999999</v>
      </c>
    </row>
    <row r="1515" spans="1:9" x14ac:dyDescent="0.25">
      <c r="A1515">
        <v>1514</v>
      </c>
      <c r="F1515">
        <v>122.41353700000001</v>
      </c>
      <c r="G1515">
        <v>5.2286869999999999</v>
      </c>
      <c r="H1515">
        <v>124.628434</v>
      </c>
      <c r="I1515">
        <v>7.7440910000000001</v>
      </c>
    </row>
    <row r="1516" spans="1:9" x14ac:dyDescent="0.25">
      <c r="A1516">
        <v>1515</v>
      </c>
      <c r="F1516">
        <v>122.46621400000001</v>
      </c>
      <c r="G1516">
        <v>5.2019190000000002</v>
      </c>
      <c r="H1516">
        <v>124.656667</v>
      </c>
      <c r="I1516">
        <v>7.7651000000000003</v>
      </c>
    </row>
    <row r="1517" spans="1:9" x14ac:dyDescent="0.25">
      <c r="A1517">
        <v>1516</v>
      </c>
      <c r="F1517">
        <v>122.48141600000001</v>
      </c>
      <c r="G1517">
        <v>5.2295959999999999</v>
      </c>
      <c r="H1517">
        <v>124.61954600000001</v>
      </c>
      <c r="I1517">
        <v>7.7754539999999999</v>
      </c>
    </row>
    <row r="1518" spans="1:9" x14ac:dyDescent="0.25">
      <c r="A1518">
        <v>1517</v>
      </c>
      <c r="F1518">
        <v>122.43818000000002</v>
      </c>
      <c r="G1518">
        <v>5.2206060000000001</v>
      </c>
      <c r="H1518">
        <v>124.607122</v>
      </c>
      <c r="I1518">
        <v>7.7238389999999999</v>
      </c>
    </row>
    <row r="1519" spans="1:9" x14ac:dyDescent="0.25">
      <c r="A1519">
        <v>1518</v>
      </c>
      <c r="F1519">
        <v>122.44591200000001</v>
      </c>
      <c r="G1519">
        <v>5.2317679999999998</v>
      </c>
      <c r="H1519">
        <v>124.67798000000001</v>
      </c>
      <c r="I1519">
        <v>7.6897979999999997</v>
      </c>
    </row>
    <row r="1520" spans="1:9" x14ac:dyDescent="0.25">
      <c r="A1520">
        <v>1519</v>
      </c>
      <c r="F1520">
        <v>122.43591000000001</v>
      </c>
      <c r="G1520">
        <v>5.1931820000000002</v>
      </c>
      <c r="H1520">
        <v>124.70318300000001</v>
      </c>
      <c r="I1520">
        <v>7.749949</v>
      </c>
    </row>
    <row r="1521" spans="1:9" x14ac:dyDescent="0.25">
      <c r="A1521">
        <v>1520</v>
      </c>
      <c r="F1521">
        <v>122.44474500000001</v>
      </c>
      <c r="G1521">
        <v>5.1950000000000003</v>
      </c>
      <c r="H1521">
        <v>124.642629</v>
      </c>
      <c r="I1521">
        <v>7.7032819999999997</v>
      </c>
    </row>
    <row r="1522" spans="1:9" x14ac:dyDescent="0.25">
      <c r="A1522">
        <v>1521</v>
      </c>
      <c r="F1522">
        <v>122.359948</v>
      </c>
      <c r="G1522">
        <v>5.2024749999999997</v>
      </c>
      <c r="H1522">
        <v>124.69232700000001</v>
      </c>
      <c r="I1522">
        <v>7.7061109999999999</v>
      </c>
    </row>
    <row r="1523" spans="1:9" x14ac:dyDescent="0.25">
      <c r="A1523">
        <v>1522</v>
      </c>
      <c r="F1523">
        <v>122.41353700000001</v>
      </c>
      <c r="G1523">
        <v>5.2286869999999999</v>
      </c>
    </row>
    <row r="1524" spans="1:9" x14ac:dyDescent="0.25">
      <c r="A1524">
        <v>1523</v>
      </c>
      <c r="F1524">
        <v>122.41353700000001</v>
      </c>
      <c r="G1524">
        <v>5.2286869999999999</v>
      </c>
    </row>
    <row r="1525" spans="1:9" x14ac:dyDescent="0.25">
      <c r="A1525">
        <v>1524</v>
      </c>
    </row>
    <row r="1526" spans="1:9" x14ac:dyDescent="0.25">
      <c r="A1526">
        <v>1525</v>
      </c>
    </row>
    <row r="1527" spans="1:9" x14ac:dyDescent="0.25">
      <c r="A1527">
        <v>1526</v>
      </c>
    </row>
    <row r="1528" spans="1:9" x14ac:dyDescent="0.25">
      <c r="A1528">
        <v>1527</v>
      </c>
    </row>
    <row r="1529" spans="1:9" x14ac:dyDescent="0.25">
      <c r="A1529">
        <v>1528</v>
      </c>
      <c r="D1529">
        <v>98.105405000000005</v>
      </c>
      <c r="E1529">
        <v>7.5630800000000002</v>
      </c>
    </row>
    <row r="1530" spans="1:9" x14ac:dyDescent="0.25">
      <c r="A1530">
        <v>1529</v>
      </c>
      <c r="D1530">
        <v>98.105405000000005</v>
      </c>
      <c r="E1530">
        <v>7.5630800000000002</v>
      </c>
    </row>
    <row r="1531" spans="1:9" x14ac:dyDescent="0.25">
      <c r="A1531">
        <v>1530</v>
      </c>
      <c r="D1531">
        <v>98.160455000000013</v>
      </c>
      <c r="E1531">
        <v>7.5470709999999999</v>
      </c>
    </row>
    <row r="1532" spans="1:9" x14ac:dyDescent="0.25">
      <c r="A1532">
        <v>1531</v>
      </c>
      <c r="B1532">
        <v>94.14076</v>
      </c>
      <c r="C1532">
        <v>6.3182320000000001</v>
      </c>
      <c r="D1532">
        <v>98.175706000000005</v>
      </c>
      <c r="E1532">
        <v>7.5310610000000002</v>
      </c>
    </row>
    <row r="1533" spans="1:9" x14ac:dyDescent="0.25">
      <c r="A1533">
        <v>1532</v>
      </c>
      <c r="B1533">
        <v>94.12196800000001</v>
      </c>
      <c r="C1533">
        <v>6.287121</v>
      </c>
      <c r="D1533">
        <v>98.146314000000004</v>
      </c>
      <c r="E1533">
        <v>7.5372219999999999</v>
      </c>
    </row>
    <row r="1534" spans="1:9" x14ac:dyDescent="0.25">
      <c r="A1534">
        <v>1533</v>
      </c>
      <c r="B1534">
        <v>94.123788000000005</v>
      </c>
      <c r="C1534">
        <v>6.2553029999999996</v>
      </c>
      <c r="D1534">
        <v>98.177222</v>
      </c>
      <c r="E1534">
        <v>7.5291410000000001</v>
      </c>
    </row>
    <row r="1535" spans="1:9" x14ac:dyDescent="0.25">
      <c r="A1535">
        <v>1534</v>
      </c>
      <c r="B1535">
        <v>94.128688000000011</v>
      </c>
      <c r="C1535">
        <v>6.2943939999999996</v>
      </c>
      <c r="D1535">
        <v>98.145251000000002</v>
      </c>
      <c r="E1535">
        <v>7.5518179999999999</v>
      </c>
    </row>
    <row r="1536" spans="1:9" x14ac:dyDescent="0.25">
      <c r="A1536">
        <v>1535</v>
      </c>
      <c r="B1536">
        <v>94.151513000000008</v>
      </c>
      <c r="C1536">
        <v>6.3082320000000003</v>
      </c>
      <c r="D1536">
        <v>98.085052000000005</v>
      </c>
      <c r="E1536">
        <v>7.5874240000000004</v>
      </c>
    </row>
    <row r="1537" spans="1:9" x14ac:dyDescent="0.25">
      <c r="A1537">
        <v>1536</v>
      </c>
      <c r="B1537">
        <v>94.162223000000012</v>
      </c>
      <c r="C1537">
        <v>6.304646</v>
      </c>
      <c r="D1537">
        <v>98.105405000000005</v>
      </c>
      <c r="E1537">
        <v>7.5630800000000002</v>
      </c>
    </row>
    <row r="1538" spans="1:9" x14ac:dyDescent="0.25">
      <c r="A1538">
        <v>1537</v>
      </c>
      <c r="B1538">
        <v>94.164748000000003</v>
      </c>
      <c r="C1538">
        <v>6.2358580000000003</v>
      </c>
    </row>
    <row r="1539" spans="1:9" x14ac:dyDescent="0.25">
      <c r="A1539">
        <v>1538</v>
      </c>
      <c r="B1539">
        <v>94.14076</v>
      </c>
      <c r="C1539">
        <v>6.3182320000000001</v>
      </c>
    </row>
    <row r="1540" spans="1:9" x14ac:dyDescent="0.25">
      <c r="A1540">
        <v>1539</v>
      </c>
      <c r="B1540">
        <v>94.14076</v>
      </c>
      <c r="C1540">
        <v>6.3182320000000001</v>
      </c>
      <c r="F1540">
        <v>94.735910000000004</v>
      </c>
      <c r="G1540">
        <v>5.5358080000000003</v>
      </c>
      <c r="H1540">
        <v>94.912171000000001</v>
      </c>
      <c r="I1540">
        <v>8.3831310000000006</v>
      </c>
    </row>
    <row r="1541" spans="1:9" x14ac:dyDescent="0.25">
      <c r="A1541">
        <v>1540</v>
      </c>
      <c r="F1541">
        <v>94.709443000000007</v>
      </c>
      <c r="G1541">
        <v>5.5187879999999998</v>
      </c>
      <c r="H1541">
        <v>94.91156500000001</v>
      </c>
      <c r="I1541">
        <v>8.3835350000000002</v>
      </c>
    </row>
    <row r="1542" spans="1:9" x14ac:dyDescent="0.25">
      <c r="A1542">
        <v>1541</v>
      </c>
      <c r="F1542">
        <v>94.770909000000003</v>
      </c>
      <c r="G1542">
        <v>5.5328280000000003</v>
      </c>
      <c r="H1542">
        <v>94.892829000000006</v>
      </c>
      <c r="I1542">
        <v>8.3745449999999995</v>
      </c>
    </row>
    <row r="1543" spans="1:9" x14ac:dyDescent="0.25">
      <c r="A1543">
        <v>1542</v>
      </c>
      <c r="F1543">
        <v>94.748736000000008</v>
      </c>
      <c r="G1543">
        <v>5.5384349999999998</v>
      </c>
      <c r="H1543">
        <v>94.941262000000009</v>
      </c>
      <c r="I1543">
        <v>8.3781309999999998</v>
      </c>
    </row>
    <row r="1544" spans="1:9" x14ac:dyDescent="0.25">
      <c r="A1544">
        <v>1543</v>
      </c>
      <c r="F1544">
        <v>94.754039000000006</v>
      </c>
      <c r="G1544">
        <v>5.5720200000000002</v>
      </c>
      <c r="H1544">
        <v>94.927728000000002</v>
      </c>
      <c r="I1544">
        <v>8.4035349999999998</v>
      </c>
    </row>
    <row r="1545" spans="1:9" x14ac:dyDescent="0.25">
      <c r="A1545">
        <v>1544</v>
      </c>
      <c r="F1545">
        <v>94.771163000000001</v>
      </c>
      <c r="G1545">
        <v>5.5540909999999997</v>
      </c>
      <c r="H1545">
        <v>94.874192000000008</v>
      </c>
      <c r="I1545">
        <v>8.4778789999999997</v>
      </c>
    </row>
    <row r="1546" spans="1:9" x14ac:dyDescent="0.25">
      <c r="A1546">
        <v>1545</v>
      </c>
      <c r="F1546">
        <v>94.763585000000006</v>
      </c>
      <c r="G1546">
        <v>5.5563640000000003</v>
      </c>
      <c r="H1546">
        <v>94.86712</v>
      </c>
      <c r="I1546">
        <v>8.4965150000000005</v>
      </c>
    </row>
    <row r="1547" spans="1:9" x14ac:dyDescent="0.25">
      <c r="A1547">
        <v>1546</v>
      </c>
      <c r="F1547">
        <v>94.689040000000006</v>
      </c>
      <c r="G1547">
        <v>5.5384349999999998</v>
      </c>
      <c r="H1547">
        <v>94.869241000000002</v>
      </c>
      <c r="I1547">
        <v>8.4194949999999995</v>
      </c>
    </row>
    <row r="1548" spans="1:9" x14ac:dyDescent="0.25">
      <c r="A1548">
        <v>1547</v>
      </c>
      <c r="F1548">
        <v>94.735910000000004</v>
      </c>
      <c r="G1548">
        <v>5.5358080000000003</v>
      </c>
      <c r="H1548">
        <v>94.912171000000001</v>
      </c>
      <c r="I1548">
        <v>8.3831310000000006</v>
      </c>
    </row>
    <row r="1549" spans="1:9" x14ac:dyDescent="0.25">
      <c r="A1549">
        <v>1548</v>
      </c>
    </row>
    <row r="1550" spans="1:9" x14ac:dyDescent="0.25">
      <c r="A1550">
        <v>1549</v>
      </c>
    </row>
    <row r="1551" spans="1:9" x14ac:dyDescent="0.25">
      <c r="A1551">
        <v>1550</v>
      </c>
      <c r="D1551">
        <v>75.133848999999998</v>
      </c>
      <c r="E1551">
        <v>7.6239090000000003</v>
      </c>
    </row>
    <row r="1552" spans="1:9" x14ac:dyDescent="0.25">
      <c r="A1552">
        <v>1551</v>
      </c>
      <c r="D1552">
        <v>75.789242000000002</v>
      </c>
      <c r="E1552">
        <v>8.3872219999999995</v>
      </c>
    </row>
    <row r="1553" spans="1:9" x14ac:dyDescent="0.25">
      <c r="A1553">
        <v>1552</v>
      </c>
      <c r="D1553">
        <v>75.736515000000011</v>
      </c>
      <c r="E1553">
        <v>8.3637370000000004</v>
      </c>
    </row>
    <row r="1554" spans="1:9" x14ac:dyDescent="0.25">
      <c r="A1554">
        <v>1553</v>
      </c>
      <c r="D1554">
        <v>75.685808000000009</v>
      </c>
      <c r="E1554">
        <v>8.3731810000000007</v>
      </c>
    </row>
    <row r="1555" spans="1:9" x14ac:dyDescent="0.25">
      <c r="A1555">
        <v>1554</v>
      </c>
      <c r="D1555">
        <v>75.74555500000001</v>
      </c>
      <c r="E1555">
        <v>8.3384850000000004</v>
      </c>
    </row>
    <row r="1556" spans="1:9" x14ac:dyDescent="0.25">
      <c r="A1556">
        <v>1555</v>
      </c>
      <c r="D1556">
        <v>75.748636000000005</v>
      </c>
      <c r="E1556">
        <v>8.3304539999999996</v>
      </c>
    </row>
    <row r="1557" spans="1:9" x14ac:dyDescent="0.25">
      <c r="A1557">
        <v>1556</v>
      </c>
      <c r="D1557">
        <v>75.712575000000001</v>
      </c>
      <c r="E1557">
        <v>8.3400499999999997</v>
      </c>
    </row>
    <row r="1558" spans="1:9" x14ac:dyDescent="0.25">
      <c r="A1558">
        <v>1557</v>
      </c>
      <c r="B1558">
        <v>70.816969</v>
      </c>
      <c r="C1558">
        <v>7.9163129999999997</v>
      </c>
      <c r="D1558">
        <v>75.715858000000011</v>
      </c>
      <c r="E1558">
        <v>8.3586860000000005</v>
      </c>
    </row>
    <row r="1559" spans="1:9" x14ac:dyDescent="0.25">
      <c r="A1559">
        <v>1558</v>
      </c>
      <c r="B1559">
        <v>70.807727</v>
      </c>
      <c r="C1559">
        <v>7.8609090000000004</v>
      </c>
      <c r="D1559">
        <v>75.789242000000002</v>
      </c>
      <c r="E1559">
        <v>8.3872219999999995</v>
      </c>
    </row>
    <row r="1560" spans="1:9" x14ac:dyDescent="0.25">
      <c r="A1560">
        <v>1559</v>
      </c>
      <c r="B1560">
        <v>70.789747000000006</v>
      </c>
      <c r="C1560">
        <v>7.8640400000000001</v>
      </c>
    </row>
    <row r="1561" spans="1:9" x14ac:dyDescent="0.25">
      <c r="A1561">
        <v>1560</v>
      </c>
      <c r="B1561">
        <v>70.77156500000001</v>
      </c>
      <c r="C1561">
        <v>7.8650500000000001</v>
      </c>
    </row>
    <row r="1562" spans="1:9" x14ac:dyDescent="0.25">
      <c r="A1562">
        <v>1561</v>
      </c>
      <c r="B1562">
        <v>70.77378800000001</v>
      </c>
      <c r="C1562">
        <v>7.8586869999999998</v>
      </c>
    </row>
    <row r="1563" spans="1:9" x14ac:dyDescent="0.25">
      <c r="A1563">
        <v>1562</v>
      </c>
      <c r="B1563">
        <v>70.802677000000003</v>
      </c>
      <c r="C1563">
        <v>7.9138380000000002</v>
      </c>
      <c r="H1563">
        <v>72.735455000000002</v>
      </c>
      <c r="I1563">
        <v>9.6959590000000002</v>
      </c>
    </row>
    <row r="1564" spans="1:9" x14ac:dyDescent="0.25">
      <c r="A1564">
        <v>1563</v>
      </c>
      <c r="B1564">
        <v>70.870303000000007</v>
      </c>
      <c r="C1564">
        <v>7.9067170000000004</v>
      </c>
      <c r="H1564">
        <v>72.71565600000001</v>
      </c>
      <c r="I1564">
        <v>9.7819190000000003</v>
      </c>
    </row>
    <row r="1565" spans="1:9" x14ac:dyDescent="0.25">
      <c r="A1565">
        <v>1564</v>
      </c>
      <c r="B1565">
        <v>70.816969</v>
      </c>
      <c r="C1565">
        <v>7.9163129999999997</v>
      </c>
      <c r="H1565">
        <v>72.717879000000011</v>
      </c>
      <c r="I1565">
        <v>9.7413129999999999</v>
      </c>
    </row>
    <row r="1566" spans="1:9" x14ac:dyDescent="0.25">
      <c r="A1566">
        <v>1565</v>
      </c>
      <c r="F1566">
        <v>71.028232000000003</v>
      </c>
      <c r="G1566">
        <v>7.6135849999999996</v>
      </c>
      <c r="H1566">
        <v>72.736970000000014</v>
      </c>
      <c r="I1566">
        <v>9.7563130000000005</v>
      </c>
    </row>
    <row r="1567" spans="1:9" x14ac:dyDescent="0.25">
      <c r="A1567">
        <v>1566</v>
      </c>
      <c r="F1567">
        <v>70.944192000000001</v>
      </c>
      <c r="G1567">
        <v>7.5681820000000002</v>
      </c>
      <c r="H1567">
        <v>72.763282000000004</v>
      </c>
      <c r="I1567">
        <v>9.7734850000000009</v>
      </c>
    </row>
    <row r="1568" spans="1:9" x14ac:dyDescent="0.25">
      <c r="A1568">
        <v>1567</v>
      </c>
      <c r="F1568">
        <v>71.028737000000007</v>
      </c>
      <c r="G1568">
        <v>7.6271209999999998</v>
      </c>
      <c r="H1568">
        <v>72.757929000000004</v>
      </c>
      <c r="I1568">
        <v>9.7570709999999998</v>
      </c>
    </row>
    <row r="1569" spans="1:9" x14ac:dyDescent="0.25">
      <c r="A1569">
        <v>1568</v>
      </c>
      <c r="F1569">
        <v>71.015252000000004</v>
      </c>
      <c r="G1569">
        <v>7.5890909999999998</v>
      </c>
      <c r="H1569">
        <v>72.76803000000001</v>
      </c>
      <c r="I1569">
        <v>9.7443930000000005</v>
      </c>
    </row>
    <row r="1570" spans="1:9" x14ac:dyDescent="0.25">
      <c r="A1570">
        <v>1569</v>
      </c>
      <c r="F1570">
        <v>70.971818000000013</v>
      </c>
      <c r="G1570">
        <v>7.6058079999999997</v>
      </c>
      <c r="H1570">
        <v>72.756969000000012</v>
      </c>
      <c r="I1570">
        <v>9.7764640000000007</v>
      </c>
    </row>
    <row r="1571" spans="1:9" x14ac:dyDescent="0.25">
      <c r="A1571">
        <v>1570</v>
      </c>
      <c r="F1571">
        <v>70.993485000000007</v>
      </c>
      <c r="G1571">
        <v>7.603485</v>
      </c>
      <c r="H1571">
        <v>72.688889000000003</v>
      </c>
      <c r="I1571">
        <v>9.7821219999999993</v>
      </c>
    </row>
    <row r="1572" spans="1:9" x14ac:dyDescent="0.25">
      <c r="A1572">
        <v>1571</v>
      </c>
      <c r="F1572">
        <v>70.974747000000008</v>
      </c>
      <c r="G1572">
        <v>7.593788</v>
      </c>
      <c r="H1572">
        <v>72.735455000000002</v>
      </c>
      <c r="I1572">
        <v>9.6959590000000002</v>
      </c>
    </row>
    <row r="1573" spans="1:9" x14ac:dyDescent="0.25">
      <c r="A1573">
        <v>1572</v>
      </c>
      <c r="F1573">
        <v>70.960808</v>
      </c>
      <c r="G1573">
        <v>7.5672220000000001</v>
      </c>
    </row>
    <row r="1574" spans="1:9" x14ac:dyDescent="0.25">
      <c r="A1574">
        <v>1573</v>
      </c>
      <c r="D1574">
        <v>51.157287000000004</v>
      </c>
      <c r="E1574">
        <v>8.5416190000000007</v>
      </c>
      <c r="F1574">
        <v>71.028232000000003</v>
      </c>
      <c r="G1574">
        <v>7.6135849999999996</v>
      </c>
    </row>
    <row r="1575" spans="1:9" x14ac:dyDescent="0.25">
      <c r="A1575">
        <v>1574</v>
      </c>
      <c r="D1575">
        <v>51.244365000000002</v>
      </c>
      <c r="E1575">
        <v>8.6796849999999992</v>
      </c>
    </row>
    <row r="1576" spans="1:9" x14ac:dyDescent="0.25">
      <c r="A1576">
        <v>1575</v>
      </c>
      <c r="D1576">
        <v>51.152652000000003</v>
      </c>
      <c r="E1576">
        <v>8.5507340000000003</v>
      </c>
    </row>
    <row r="1577" spans="1:9" x14ac:dyDescent="0.25">
      <c r="A1577">
        <v>1576</v>
      </c>
      <c r="D1577">
        <v>51.153175000000005</v>
      </c>
      <c r="E1577">
        <v>8.6014599999999994</v>
      </c>
    </row>
    <row r="1578" spans="1:9" x14ac:dyDescent="0.25">
      <c r="A1578">
        <v>1577</v>
      </c>
      <c r="D1578">
        <v>51.224159</v>
      </c>
      <c r="E1578">
        <v>8.5583899999999993</v>
      </c>
    </row>
    <row r="1579" spans="1:9" x14ac:dyDescent="0.25">
      <c r="A1579">
        <v>1578</v>
      </c>
      <c r="D1579">
        <v>51.151664000000004</v>
      </c>
      <c r="E1579">
        <v>8.5177669999999992</v>
      </c>
    </row>
    <row r="1580" spans="1:9" x14ac:dyDescent="0.25">
      <c r="A1580">
        <v>1579</v>
      </c>
      <c r="D1580">
        <v>51.142185000000005</v>
      </c>
      <c r="E1580">
        <v>8.4943310000000007</v>
      </c>
    </row>
    <row r="1581" spans="1:9" x14ac:dyDescent="0.25">
      <c r="A1581">
        <v>1580</v>
      </c>
      <c r="D1581">
        <v>51.173587000000005</v>
      </c>
      <c r="E1581">
        <v>8.4947470000000003</v>
      </c>
    </row>
    <row r="1582" spans="1:9" x14ac:dyDescent="0.25">
      <c r="A1582">
        <v>1581</v>
      </c>
      <c r="D1582">
        <v>51.175308000000001</v>
      </c>
      <c r="E1582">
        <v>8.5260479999999994</v>
      </c>
    </row>
    <row r="1583" spans="1:9" x14ac:dyDescent="0.25">
      <c r="A1583">
        <v>1582</v>
      </c>
      <c r="B1583">
        <v>43.739200000000004</v>
      </c>
      <c r="C1583">
        <v>7.85473</v>
      </c>
      <c r="D1583">
        <v>51.198119000000005</v>
      </c>
      <c r="E1583">
        <v>8.5008409999999994</v>
      </c>
    </row>
    <row r="1584" spans="1:9" x14ac:dyDescent="0.25">
      <c r="A1584">
        <v>1583</v>
      </c>
      <c r="B1584">
        <v>43.749824000000004</v>
      </c>
      <c r="C1584">
        <v>7.8235340000000004</v>
      </c>
      <c r="D1584">
        <v>51.157287000000004</v>
      </c>
      <c r="E1584">
        <v>8.5416190000000007</v>
      </c>
    </row>
    <row r="1585" spans="1:11" x14ac:dyDescent="0.25">
      <c r="A1585">
        <v>1584</v>
      </c>
      <c r="B1585">
        <v>43.729407999999999</v>
      </c>
      <c r="C1585">
        <v>7.816503</v>
      </c>
      <c r="D1585">
        <v>51.157287000000004</v>
      </c>
      <c r="E1585">
        <v>8.5416190000000007</v>
      </c>
    </row>
    <row r="1586" spans="1:11" x14ac:dyDescent="0.25">
      <c r="A1586">
        <v>1585</v>
      </c>
      <c r="B1586">
        <v>43.780498000000001</v>
      </c>
      <c r="C1586">
        <v>7.785984</v>
      </c>
    </row>
    <row r="1587" spans="1:11" x14ac:dyDescent="0.25">
      <c r="A1587">
        <v>1586</v>
      </c>
      <c r="B1587">
        <v>43.772479000000004</v>
      </c>
      <c r="C1587">
        <v>7.7989519999999999</v>
      </c>
    </row>
    <row r="1588" spans="1:11" x14ac:dyDescent="0.25">
      <c r="A1588">
        <v>1587</v>
      </c>
      <c r="B1588">
        <v>43.775550000000003</v>
      </c>
      <c r="C1588">
        <v>7.7528610000000002</v>
      </c>
      <c r="H1588">
        <v>47.336192000000004</v>
      </c>
      <c r="I1588">
        <v>9.5202650000000002</v>
      </c>
    </row>
    <row r="1589" spans="1:11" x14ac:dyDescent="0.25">
      <c r="A1589">
        <v>1588</v>
      </c>
      <c r="B1589">
        <v>43.792945000000003</v>
      </c>
      <c r="C1589">
        <v>7.887124</v>
      </c>
      <c r="H1589">
        <v>47.304790000000004</v>
      </c>
      <c r="I1589">
        <v>9.5500019999999992</v>
      </c>
    </row>
    <row r="1590" spans="1:11" x14ac:dyDescent="0.25">
      <c r="A1590">
        <v>1589</v>
      </c>
      <c r="B1590">
        <v>43.739200000000004</v>
      </c>
      <c r="C1590">
        <v>7.85473</v>
      </c>
      <c r="H1590">
        <v>47.294059000000004</v>
      </c>
      <c r="I1590">
        <v>9.5012039999999995</v>
      </c>
    </row>
    <row r="1591" spans="1:11" x14ac:dyDescent="0.25">
      <c r="A1591">
        <v>1590</v>
      </c>
      <c r="H1591">
        <v>47.31541</v>
      </c>
      <c r="I1591">
        <v>9.5170349999999999</v>
      </c>
    </row>
    <row r="1592" spans="1:11" x14ac:dyDescent="0.25">
      <c r="A1592">
        <v>1591</v>
      </c>
      <c r="F1592">
        <v>43.136993000000004</v>
      </c>
      <c r="G1592">
        <v>7.0864390000000004</v>
      </c>
      <c r="H1592">
        <v>47.320361000000005</v>
      </c>
      <c r="I1592">
        <v>9.5498469999999998</v>
      </c>
    </row>
    <row r="1593" spans="1:11" x14ac:dyDescent="0.25">
      <c r="A1593">
        <v>1592</v>
      </c>
      <c r="F1593">
        <v>43.163394000000004</v>
      </c>
      <c r="G1593">
        <v>7.090865</v>
      </c>
      <c r="H1593">
        <v>47.332340000000002</v>
      </c>
      <c r="I1593">
        <v>9.5389610000000005</v>
      </c>
    </row>
    <row r="1594" spans="1:11" x14ac:dyDescent="0.25">
      <c r="A1594">
        <v>1593</v>
      </c>
      <c r="F1594">
        <v>43.101367000000003</v>
      </c>
      <c r="G1594">
        <v>7.0702930000000004</v>
      </c>
      <c r="H1594">
        <v>47.350512999999999</v>
      </c>
      <c r="I1594">
        <v>9.5360969999999998</v>
      </c>
    </row>
    <row r="1595" spans="1:11" x14ac:dyDescent="0.25">
      <c r="A1595">
        <v>1594</v>
      </c>
      <c r="F1595">
        <v>43.084133000000001</v>
      </c>
      <c r="G1595">
        <v>7.0920629999999996</v>
      </c>
      <c r="H1595">
        <v>47.370773</v>
      </c>
      <c r="I1595">
        <v>9.5464610000000008</v>
      </c>
    </row>
    <row r="1596" spans="1:11" x14ac:dyDescent="0.25">
      <c r="A1596">
        <v>1595</v>
      </c>
      <c r="F1596">
        <v>43.078975</v>
      </c>
      <c r="G1596">
        <v>7.1066979999999997</v>
      </c>
      <c r="H1596">
        <v>47.339786000000004</v>
      </c>
      <c r="I1596">
        <v>9.515943</v>
      </c>
    </row>
    <row r="1597" spans="1:11" x14ac:dyDescent="0.25">
      <c r="A1597">
        <v>1596</v>
      </c>
      <c r="D1597">
        <v>28.904065000000003</v>
      </c>
      <c r="E1597">
        <v>9.399438</v>
      </c>
      <c r="F1597">
        <v>43.111419000000005</v>
      </c>
      <c r="G1597">
        <v>7.1398210000000004</v>
      </c>
      <c r="H1597">
        <v>47.312236000000006</v>
      </c>
      <c r="I1597">
        <v>9.5239619999999992</v>
      </c>
    </row>
    <row r="1598" spans="1:11" x14ac:dyDescent="0.25">
      <c r="A1598">
        <v>1597</v>
      </c>
      <c r="D1598">
        <v>28.904065000000003</v>
      </c>
      <c r="E1598">
        <v>9.399438</v>
      </c>
      <c r="F1598">
        <v>43.034808000000005</v>
      </c>
      <c r="G1598">
        <v>7.1419560000000004</v>
      </c>
      <c r="H1598">
        <v>47.336192000000004</v>
      </c>
      <c r="I1598">
        <v>9.5202650000000002</v>
      </c>
    </row>
    <row r="1599" spans="1:11" x14ac:dyDescent="0.25">
      <c r="A1599">
        <v>1598</v>
      </c>
      <c r="D1599">
        <v>28.904065000000003</v>
      </c>
      <c r="E1599">
        <v>9.399438</v>
      </c>
      <c r="F1599">
        <v>43.041736</v>
      </c>
      <c r="G1599">
        <v>7.1584139999999996</v>
      </c>
    </row>
    <row r="1600" spans="1:11" x14ac:dyDescent="0.25">
      <c r="A1600">
        <v>1599</v>
      </c>
      <c r="D1600">
        <v>28.904065000000003</v>
      </c>
      <c r="E1600">
        <v>9.399438</v>
      </c>
      <c r="F1600">
        <v>43.136993000000004</v>
      </c>
      <c r="G1600">
        <v>7.0864390000000004</v>
      </c>
      <c r="J1600">
        <v>38.066593000000005</v>
      </c>
      <c r="K1600">
        <v>13.83977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1" x14ac:dyDescent="0.25">
      <c r="A1633">
        <v>1632</v>
      </c>
      <c r="J1633">
        <v>38.066593000000005</v>
      </c>
      <c r="K1633">
        <v>14.057361999999999</v>
      </c>
    </row>
    <row r="1634" spans="1:11" x14ac:dyDescent="0.25">
      <c r="A1634">
        <v>1633</v>
      </c>
      <c r="B1634">
        <v>33.198102000000006</v>
      </c>
      <c r="C1634">
        <v>7.4323050000000004</v>
      </c>
    </row>
    <row r="1635" spans="1:11" x14ac:dyDescent="0.25">
      <c r="A1635">
        <v>1634</v>
      </c>
      <c r="B1635">
        <v>33.203208000000004</v>
      </c>
      <c r="C1635">
        <v>7.3884530000000002</v>
      </c>
    </row>
    <row r="1636" spans="1:11" x14ac:dyDescent="0.25">
      <c r="A1636">
        <v>1635</v>
      </c>
      <c r="B1636">
        <v>33.206022000000004</v>
      </c>
      <c r="C1636">
        <v>7.3970469999999997</v>
      </c>
    </row>
    <row r="1637" spans="1:11" x14ac:dyDescent="0.25">
      <c r="A1637">
        <v>1636</v>
      </c>
      <c r="B1637">
        <v>33.219665000000006</v>
      </c>
      <c r="C1637">
        <v>7.4137120000000003</v>
      </c>
    </row>
    <row r="1638" spans="1:11" x14ac:dyDescent="0.25">
      <c r="A1638">
        <v>1637</v>
      </c>
      <c r="B1638">
        <v>33.212270000000004</v>
      </c>
      <c r="C1638">
        <v>7.43241</v>
      </c>
    </row>
    <row r="1639" spans="1:11" x14ac:dyDescent="0.25">
      <c r="A1639">
        <v>1638</v>
      </c>
      <c r="B1639">
        <v>33.218625000000003</v>
      </c>
      <c r="C1639">
        <v>7.4206390000000004</v>
      </c>
    </row>
    <row r="1640" spans="1:11" x14ac:dyDescent="0.25">
      <c r="A1640">
        <v>1639</v>
      </c>
      <c r="B1640">
        <v>33.210395000000005</v>
      </c>
      <c r="C1640">
        <v>7.3991300000000004</v>
      </c>
    </row>
    <row r="1641" spans="1:11" x14ac:dyDescent="0.25">
      <c r="A1641">
        <v>1640</v>
      </c>
      <c r="B1641">
        <v>33.232374000000007</v>
      </c>
      <c r="C1641">
        <v>7.4089729999999996</v>
      </c>
    </row>
    <row r="1642" spans="1:11" x14ac:dyDescent="0.25">
      <c r="A1642">
        <v>1641</v>
      </c>
      <c r="B1642">
        <v>33.179406</v>
      </c>
      <c r="C1642">
        <v>7.4267849999999997</v>
      </c>
    </row>
    <row r="1643" spans="1:11" x14ac:dyDescent="0.25">
      <c r="A1643">
        <v>1642</v>
      </c>
      <c r="B1643">
        <v>33.171962000000001</v>
      </c>
      <c r="C1643">
        <v>7.4326699999999999</v>
      </c>
      <c r="D1643">
        <v>39.125335</v>
      </c>
      <c r="E1643">
        <v>6.2807009999999996</v>
      </c>
    </row>
    <row r="1644" spans="1:11" x14ac:dyDescent="0.25">
      <c r="A1644">
        <v>1643</v>
      </c>
      <c r="B1644">
        <v>33.198102000000006</v>
      </c>
      <c r="C1644">
        <v>7.4323050000000004</v>
      </c>
      <c r="D1644">
        <v>39.162936999999999</v>
      </c>
      <c r="E1644">
        <v>6.2336200000000002</v>
      </c>
    </row>
    <row r="1645" spans="1:11" x14ac:dyDescent="0.25">
      <c r="A1645">
        <v>1644</v>
      </c>
      <c r="D1645">
        <v>39.165645000000005</v>
      </c>
      <c r="E1645">
        <v>6.2358589999999996</v>
      </c>
    </row>
    <row r="1646" spans="1:11" x14ac:dyDescent="0.25">
      <c r="A1646">
        <v>1645</v>
      </c>
      <c r="D1646">
        <v>39.146530000000006</v>
      </c>
      <c r="E1646">
        <v>6.2458590000000003</v>
      </c>
    </row>
    <row r="1647" spans="1:11" x14ac:dyDescent="0.25">
      <c r="A1647">
        <v>1646</v>
      </c>
      <c r="D1647">
        <v>39.161895000000001</v>
      </c>
      <c r="E1647">
        <v>6.2478379999999998</v>
      </c>
      <c r="F1647">
        <v>35.087063999999998</v>
      </c>
      <c r="G1647">
        <v>8.6713520000000006</v>
      </c>
    </row>
    <row r="1648" spans="1:11" x14ac:dyDescent="0.25">
      <c r="A1648">
        <v>1647</v>
      </c>
      <c r="D1648">
        <v>39.094608000000001</v>
      </c>
      <c r="E1648">
        <v>6.2804409999999997</v>
      </c>
      <c r="F1648">
        <v>35.045400000000001</v>
      </c>
      <c r="G1648">
        <v>8.6920280000000005</v>
      </c>
    </row>
    <row r="1649" spans="1:9" x14ac:dyDescent="0.25">
      <c r="A1649">
        <v>1648</v>
      </c>
      <c r="D1649">
        <v>39.125335</v>
      </c>
      <c r="E1649">
        <v>6.2807009999999996</v>
      </c>
      <c r="F1649">
        <v>35.071387999999999</v>
      </c>
      <c r="G1649">
        <v>8.6758830000000007</v>
      </c>
      <c r="H1649">
        <v>37.813949000000001</v>
      </c>
      <c r="I1649">
        <v>5.514284</v>
      </c>
    </row>
    <row r="1650" spans="1:9" x14ac:dyDescent="0.25">
      <c r="A1650">
        <v>1649</v>
      </c>
      <c r="F1650">
        <v>35.044774000000004</v>
      </c>
      <c r="G1650">
        <v>8.6865070000000006</v>
      </c>
      <c r="H1650">
        <v>37.782493000000002</v>
      </c>
      <c r="I1650">
        <v>5.5443340000000001</v>
      </c>
    </row>
    <row r="1651" spans="1:9" x14ac:dyDescent="0.25">
      <c r="A1651">
        <v>1650</v>
      </c>
      <c r="F1651">
        <v>35.017589000000001</v>
      </c>
      <c r="G1651">
        <v>8.7069749999999999</v>
      </c>
      <c r="H1651">
        <v>37.808322000000004</v>
      </c>
      <c r="I1651">
        <v>5.566573</v>
      </c>
    </row>
    <row r="1652" spans="1:9" x14ac:dyDescent="0.25">
      <c r="A1652">
        <v>1651</v>
      </c>
      <c r="F1652">
        <v>35.073158000000006</v>
      </c>
      <c r="G1652">
        <v>8.7157769999999992</v>
      </c>
      <c r="H1652">
        <v>37.752234999999999</v>
      </c>
      <c r="I1652">
        <v>5.5956859999999997</v>
      </c>
    </row>
    <row r="1653" spans="1:9" x14ac:dyDescent="0.25">
      <c r="A1653">
        <v>1652</v>
      </c>
      <c r="F1653">
        <v>35.061075000000002</v>
      </c>
      <c r="G1653">
        <v>8.6945289999999993</v>
      </c>
      <c r="H1653">
        <v>37.768379000000003</v>
      </c>
      <c r="I1653">
        <v>5.5831350000000004</v>
      </c>
    </row>
    <row r="1654" spans="1:9" x14ac:dyDescent="0.25">
      <c r="A1654">
        <v>1653</v>
      </c>
      <c r="F1654">
        <v>35.104303000000002</v>
      </c>
      <c r="G1654">
        <v>8.6879650000000002</v>
      </c>
      <c r="H1654">
        <v>37.763168</v>
      </c>
      <c r="I1654">
        <v>5.5728749999999998</v>
      </c>
    </row>
    <row r="1655" spans="1:9" x14ac:dyDescent="0.25">
      <c r="A1655">
        <v>1654</v>
      </c>
      <c r="F1655">
        <v>35.074199000000007</v>
      </c>
      <c r="G1655">
        <v>8.6954659999999997</v>
      </c>
      <c r="H1655">
        <v>37.847381000000006</v>
      </c>
      <c r="I1655">
        <v>5.5039720000000001</v>
      </c>
    </row>
    <row r="1656" spans="1:9" x14ac:dyDescent="0.25">
      <c r="A1656">
        <v>1655</v>
      </c>
      <c r="F1656">
        <v>35.087063999999998</v>
      </c>
      <c r="G1656">
        <v>8.6713520000000006</v>
      </c>
      <c r="H1656">
        <v>37.855506000000005</v>
      </c>
      <c r="I1656">
        <v>5.5228770000000003</v>
      </c>
    </row>
    <row r="1657" spans="1:9" x14ac:dyDescent="0.25">
      <c r="A1657">
        <v>1656</v>
      </c>
      <c r="H1657">
        <v>37.842697000000001</v>
      </c>
      <c r="I1657">
        <v>5.5793850000000003</v>
      </c>
    </row>
    <row r="1658" spans="1:9" x14ac:dyDescent="0.25">
      <c r="A1658">
        <v>1657</v>
      </c>
      <c r="H1658">
        <v>37.813949000000001</v>
      </c>
      <c r="I1658">
        <v>5.514284</v>
      </c>
    </row>
    <row r="1659" spans="1:9" x14ac:dyDescent="0.25">
      <c r="A1659">
        <v>1658</v>
      </c>
      <c r="H1659">
        <v>37.813949000000001</v>
      </c>
      <c r="I1659">
        <v>5.514284</v>
      </c>
    </row>
    <row r="1660" spans="1:9" x14ac:dyDescent="0.25">
      <c r="A1660">
        <v>1659</v>
      </c>
    </row>
    <row r="1661" spans="1:9" x14ac:dyDescent="0.25">
      <c r="A1661">
        <v>1660</v>
      </c>
    </row>
    <row r="1662" spans="1:9" x14ac:dyDescent="0.25">
      <c r="A1662">
        <v>1661</v>
      </c>
      <c r="B1662">
        <v>61.213405000000002</v>
      </c>
      <c r="C1662">
        <v>7.8744680000000002</v>
      </c>
    </row>
    <row r="1663" spans="1:9" x14ac:dyDescent="0.25">
      <c r="A1663">
        <v>1662</v>
      </c>
      <c r="B1663">
        <v>61.230808000000003</v>
      </c>
      <c r="C1663">
        <v>7.8662400000000003</v>
      </c>
    </row>
    <row r="1664" spans="1:9" x14ac:dyDescent="0.25">
      <c r="A1664">
        <v>1663</v>
      </c>
      <c r="B1664">
        <v>61.230437999999999</v>
      </c>
      <c r="C1664">
        <v>7.8639479999999997</v>
      </c>
    </row>
    <row r="1665" spans="1:9" x14ac:dyDescent="0.25">
      <c r="A1665">
        <v>1664</v>
      </c>
      <c r="B1665">
        <v>61.222522000000005</v>
      </c>
      <c r="C1665">
        <v>7.8966029999999998</v>
      </c>
    </row>
    <row r="1666" spans="1:9" x14ac:dyDescent="0.25">
      <c r="A1666">
        <v>1665</v>
      </c>
      <c r="B1666">
        <v>61.235702000000003</v>
      </c>
      <c r="C1666">
        <v>7.8665520000000004</v>
      </c>
    </row>
    <row r="1667" spans="1:9" x14ac:dyDescent="0.25">
      <c r="A1667">
        <v>1666</v>
      </c>
      <c r="B1667">
        <v>61.219863000000004</v>
      </c>
      <c r="C1667">
        <v>7.887645</v>
      </c>
      <c r="D1667">
        <v>65.124397000000002</v>
      </c>
      <c r="E1667">
        <v>6.31799</v>
      </c>
    </row>
    <row r="1668" spans="1:9" x14ac:dyDescent="0.25">
      <c r="A1668">
        <v>1667</v>
      </c>
      <c r="B1668">
        <v>61.224189000000003</v>
      </c>
      <c r="C1668">
        <v>7.8955609999999998</v>
      </c>
      <c r="D1668">
        <v>65.147411000000005</v>
      </c>
      <c r="E1668">
        <v>6.2939290000000003</v>
      </c>
    </row>
    <row r="1669" spans="1:9" x14ac:dyDescent="0.25">
      <c r="A1669">
        <v>1668</v>
      </c>
      <c r="B1669">
        <v>61.268768000000001</v>
      </c>
      <c r="C1669">
        <v>7.8643650000000003</v>
      </c>
      <c r="D1669">
        <v>65.154651000000001</v>
      </c>
      <c r="E1669">
        <v>6.2879399999999999</v>
      </c>
    </row>
    <row r="1670" spans="1:9" x14ac:dyDescent="0.25">
      <c r="A1670">
        <v>1669</v>
      </c>
      <c r="B1670">
        <v>61.213405000000002</v>
      </c>
      <c r="C1670">
        <v>7.8744680000000002</v>
      </c>
      <c r="D1670">
        <v>65.171161000000012</v>
      </c>
      <c r="E1670">
        <v>6.255598</v>
      </c>
    </row>
    <row r="1671" spans="1:9" x14ac:dyDescent="0.25">
      <c r="A1671">
        <v>1670</v>
      </c>
      <c r="D1671">
        <v>65.124187000000006</v>
      </c>
      <c r="E1671">
        <v>6.2363809999999997</v>
      </c>
    </row>
    <row r="1672" spans="1:9" x14ac:dyDescent="0.25">
      <c r="A1672">
        <v>1671</v>
      </c>
      <c r="D1672">
        <v>65.206209999999999</v>
      </c>
      <c r="E1672">
        <v>6.302054</v>
      </c>
    </row>
    <row r="1673" spans="1:9" x14ac:dyDescent="0.25">
      <c r="A1673">
        <v>1672</v>
      </c>
      <c r="D1673">
        <v>65.124397000000002</v>
      </c>
      <c r="E1673">
        <v>6.31799</v>
      </c>
      <c r="F1673">
        <v>63.766082000000004</v>
      </c>
      <c r="G1673">
        <v>9.0437279999999998</v>
      </c>
      <c r="H1673">
        <v>64.864719000000008</v>
      </c>
      <c r="I1673">
        <v>5.830673</v>
      </c>
    </row>
    <row r="1674" spans="1:9" x14ac:dyDescent="0.25">
      <c r="A1674">
        <v>1673</v>
      </c>
      <c r="F1674">
        <v>63.776965000000004</v>
      </c>
      <c r="G1674">
        <v>8.9344110000000008</v>
      </c>
      <c r="H1674">
        <v>64.978465</v>
      </c>
      <c r="I1674">
        <v>5.8334339999999996</v>
      </c>
    </row>
    <row r="1675" spans="1:9" x14ac:dyDescent="0.25">
      <c r="A1675">
        <v>1674</v>
      </c>
      <c r="F1675">
        <v>63.782230000000006</v>
      </c>
      <c r="G1675">
        <v>8.9454519999999995</v>
      </c>
      <c r="H1675">
        <v>64.896174999999999</v>
      </c>
      <c r="I1675">
        <v>5.814997</v>
      </c>
    </row>
    <row r="1676" spans="1:9" x14ac:dyDescent="0.25">
      <c r="A1676">
        <v>1675</v>
      </c>
      <c r="F1676">
        <v>63.788059000000004</v>
      </c>
      <c r="G1676">
        <v>8.9631600000000002</v>
      </c>
      <c r="H1676">
        <v>64.906539000000009</v>
      </c>
      <c r="I1676">
        <v>5.8299440000000002</v>
      </c>
    </row>
    <row r="1677" spans="1:9" x14ac:dyDescent="0.25">
      <c r="A1677">
        <v>1676</v>
      </c>
      <c r="F1677">
        <v>63.747024000000003</v>
      </c>
      <c r="G1677">
        <v>8.993938</v>
      </c>
      <c r="H1677">
        <v>64.935344000000001</v>
      </c>
      <c r="I1677">
        <v>5.8234859999999999</v>
      </c>
    </row>
    <row r="1678" spans="1:9" x14ac:dyDescent="0.25">
      <c r="A1678">
        <v>1677</v>
      </c>
      <c r="F1678">
        <v>63.758479000000001</v>
      </c>
      <c r="G1678">
        <v>8.9940949999999997</v>
      </c>
      <c r="H1678">
        <v>64.873312999999996</v>
      </c>
      <c r="I1678">
        <v>5.8042160000000003</v>
      </c>
    </row>
    <row r="1679" spans="1:9" x14ac:dyDescent="0.25">
      <c r="A1679">
        <v>1678</v>
      </c>
      <c r="F1679">
        <v>63.781027999999999</v>
      </c>
      <c r="G1679">
        <v>8.9816479999999999</v>
      </c>
      <c r="H1679">
        <v>64.907580999999993</v>
      </c>
      <c r="I1679">
        <v>5.7864570000000004</v>
      </c>
    </row>
    <row r="1680" spans="1:9" x14ac:dyDescent="0.25">
      <c r="A1680">
        <v>1679</v>
      </c>
      <c r="F1680">
        <v>63.774989000000005</v>
      </c>
      <c r="G1680">
        <v>9.0319579999999995</v>
      </c>
      <c r="H1680">
        <v>64.864719000000008</v>
      </c>
      <c r="I1680">
        <v>5.830673</v>
      </c>
    </row>
    <row r="1681" spans="1:9" x14ac:dyDescent="0.25">
      <c r="A1681">
        <v>1680</v>
      </c>
      <c r="H1681">
        <v>64.864719000000008</v>
      </c>
      <c r="I1681">
        <v>5.830673</v>
      </c>
    </row>
    <row r="1682" spans="1:9" x14ac:dyDescent="0.25">
      <c r="A1682">
        <v>1681</v>
      </c>
    </row>
    <row r="1683" spans="1:9" x14ac:dyDescent="0.25">
      <c r="A1683">
        <v>1682</v>
      </c>
    </row>
    <row r="1684" spans="1:9" x14ac:dyDescent="0.25">
      <c r="A1684">
        <v>1683</v>
      </c>
      <c r="B1684">
        <v>84.11676700000001</v>
      </c>
      <c r="C1684">
        <v>8.236262</v>
      </c>
    </row>
    <row r="1685" spans="1:9" x14ac:dyDescent="0.25">
      <c r="A1685">
        <v>1684</v>
      </c>
      <c r="B1685">
        <v>84.072475000000011</v>
      </c>
      <c r="C1685">
        <v>8.2010109999999994</v>
      </c>
    </row>
    <row r="1686" spans="1:9" x14ac:dyDescent="0.25">
      <c r="A1686">
        <v>1685</v>
      </c>
      <c r="B1686">
        <v>84.112474000000006</v>
      </c>
      <c r="C1686">
        <v>8.2040410000000001</v>
      </c>
    </row>
    <row r="1687" spans="1:9" x14ac:dyDescent="0.25">
      <c r="A1687">
        <v>1686</v>
      </c>
      <c r="B1687">
        <v>84.059797000000003</v>
      </c>
      <c r="C1687">
        <v>8.1712109999999996</v>
      </c>
    </row>
    <row r="1688" spans="1:9" x14ac:dyDescent="0.25">
      <c r="A1688">
        <v>1687</v>
      </c>
      <c r="B1688">
        <v>84.072322000000014</v>
      </c>
      <c r="C1688">
        <v>8.1749500000000008</v>
      </c>
    </row>
    <row r="1689" spans="1:9" x14ac:dyDescent="0.25">
      <c r="A1689">
        <v>1688</v>
      </c>
      <c r="B1689">
        <v>84.027223000000006</v>
      </c>
      <c r="C1689">
        <v>8.226718</v>
      </c>
      <c r="D1689">
        <v>88.009746000000007</v>
      </c>
      <c r="E1689">
        <v>6.6629800000000001</v>
      </c>
    </row>
    <row r="1690" spans="1:9" x14ac:dyDescent="0.25">
      <c r="A1690">
        <v>1689</v>
      </c>
      <c r="B1690">
        <v>83.989899000000008</v>
      </c>
      <c r="C1690">
        <v>8.2063129999999997</v>
      </c>
      <c r="D1690">
        <v>88.04429300000001</v>
      </c>
      <c r="E1690">
        <v>6.6623229999999998</v>
      </c>
    </row>
    <row r="1691" spans="1:9" x14ac:dyDescent="0.25">
      <c r="A1691">
        <v>1690</v>
      </c>
      <c r="B1691">
        <v>84.11676700000001</v>
      </c>
      <c r="C1691">
        <v>8.236262</v>
      </c>
      <c r="D1691">
        <v>88.045453000000009</v>
      </c>
      <c r="E1691">
        <v>6.6379799999999998</v>
      </c>
    </row>
    <row r="1692" spans="1:9" x14ac:dyDescent="0.25">
      <c r="A1692">
        <v>1691</v>
      </c>
      <c r="B1692">
        <v>84.11676700000001</v>
      </c>
      <c r="C1692">
        <v>8.236262</v>
      </c>
      <c r="D1692">
        <v>88.036819000000008</v>
      </c>
      <c r="E1692">
        <v>6.6115659999999998</v>
      </c>
    </row>
    <row r="1693" spans="1:9" x14ac:dyDescent="0.25">
      <c r="A1693">
        <v>1692</v>
      </c>
      <c r="D1693">
        <v>87.976819000000006</v>
      </c>
      <c r="E1693">
        <v>6.625</v>
      </c>
    </row>
    <row r="1694" spans="1:9" x14ac:dyDescent="0.25">
      <c r="A1694">
        <v>1693</v>
      </c>
      <c r="D1694">
        <v>88.009746000000007</v>
      </c>
      <c r="E1694">
        <v>6.6629800000000001</v>
      </c>
    </row>
    <row r="1695" spans="1:9" x14ac:dyDescent="0.25">
      <c r="A1695">
        <v>1694</v>
      </c>
      <c r="D1695">
        <v>88.009746000000007</v>
      </c>
      <c r="E1695">
        <v>6.6629800000000001</v>
      </c>
      <c r="F1695">
        <v>87.491818000000009</v>
      </c>
      <c r="G1695">
        <v>9.3170699999999993</v>
      </c>
    </row>
    <row r="1696" spans="1:9" x14ac:dyDescent="0.25">
      <c r="A1696">
        <v>1695</v>
      </c>
      <c r="F1696">
        <v>87.556617000000003</v>
      </c>
      <c r="G1696">
        <v>9.2396469999999997</v>
      </c>
      <c r="H1696">
        <v>88.82803100000001</v>
      </c>
      <c r="I1696">
        <v>5.9646970000000001</v>
      </c>
    </row>
    <row r="1697" spans="1:9" x14ac:dyDescent="0.25">
      <c r="A1697">
        <v>1696</v>
      </c>
      <c r="F1697">
        <v>87.472171000000003</v>
      </c>
      <c r="G1697">
        <v>9.2317169999999997</v>
      </c>
      <c r="H1697">
        <v>88.854392000000004</v>
      </c>
      <c r="I1697">
        <v>5.9434339999999999</v>
      </c>
    </row>
    <row r="1698" spans="1:9" x14ac:dyDescent="0.25">
      <c r="A1698">
        <v>1697</v>
      </c>
      <c r="F1698">
        <v>87.503181000000012</v>
      </c>
      <c r="G1698">
        <v>9.2669189999999997</v>
      </c>
      <c r="H1698">
        <v>88.847980000000007</v>
      </c>
      <c r="I1698">
        <v>5.9972219999999998</v>
      </c>
    </row>
    <row r="1699" spans="1:9" x14ac:dyDescent="0.25">
      <c r="A1699">
        <v>1698</v>
      </c>
      <c r="F1699">
        <v>87.484595000000013</v>
      </c>
      <c r="G1699">
        <v>9.2630300000000005</v>
      </c>
      <c r="H1699">
        <v>88.797879000000009</v>
      </c>
      <c r="I1699">
        <v>6.0135350000000001</v>
      </c>
    </row>
    <row r="1700" spans="1:9" x14ac:dyDescent="0.25">
      <c r="A1700">
        <v>1699</v>
      </c>
      <c r="F1700">
        <v>87.469293000000008</v>
      </c>
      <c r="G1700">
        <v>9.2848480000000002</v>
      </c>
      <c r="H1700">
        <v>88.795100000000005</v>
      </c>
      <c r="I1700">
        <v>5.9890400000000001</v>
      </c>
    </row>
    <row r="1701" spans="1:9" x14ac:dyDescent="0.25">
      <c r="A1701">
        <v>1700</v>
      </c>
      <c r="F1701">
        <v>87.422423000000009</v>
      </c>
      <c r="G1701">
        <v>9.2966160000000002</v>
      </c>
      <c r="H1701">
        <v>88.835252000000011</v>
      </c>
      <c r="I1701">
        <v>5.9261109999999997</v>
      </c>
    </row>
    <row r="1702" spans="1:9" x14ac:dyDescent="0.25">
      <c r="A1702">
        <v>1701</v>
      </c>
      <c r="F1702">
        <v>87.491818000000009</v>
      </c>
      <c r="G1702">
        <v>9.3170699999999993</v>
      </c>
      <c r="H1702">
        <v>88.758081000000004</v>
      </c>
      <c r="I1702">
        <v>5.9377779999999998</v>
      </c>
    </row>
    <row r="1703" spans="1:9" x14ac:dyDescent="0.25">
      <c r="A1703">
        <v>1702</v>
      </c>
      <c r="H1703">
        <v>88.82803100000001</v>
      </c>
      <c r="I1703">
        <v>5.9646970000000001</v>
      </c>
    </row>
    <row r="1704" spans="1:9" x14ac:dyDescent="0.25">
      <c r="A1704">
        <v>1703</v>
      </c>
      <c r="H1704">
        <v>88.82803100000001</v>
      </c>
      <c r="I1704">
        <v>5.9646970000000001</v>
      </c>
    </row>
    <row r="1705" spans="1:9" x14ac:dyDescent="0.25">
      <c r="A1705">
        <v>1704</v>
      </c>
    </row>
    <row r="1706" spans="1:9" x14ac:dyDescent="0.25">
      <c r="A1706">
        <v>1705</v>
      </c>
      <c r="B1706">
        <v>111.706513</v>
      </c>
      <c r="C1706">
        <v>7.7945460000000004</v>
      </c>
    </row>
    <row r="1707" spans="1:9" x14ac:dyDescent="0.25">
      <c r="A1707">
        <v>1706</v>
      </c>
      <c r="B1707">
        <v>111.73999900000001</v>
      </c>
      <c r="C1707">
        <v>7.8130300000000004</v>
      </c>
    </row>
    <row r="1708" spans="1:9" x14ac:dyDescent="0.25">
      <c r="A1708">
        <v>1707</v>
      </c>
      <c r="B1708">
        <v>111.737325</v>
      </c>
      <c r="C1708">
        <v>7.78</v>
      </c>
    </row>
    <row r="1709" spans="1:9" x14ac:dyDescent="0.25">
      <c r="A1709">
        <v>1708</v>
      </c>
      <c r="B1709">
        <v>111.723432</v>
      </c>
      <c r="C1709">
        <v>7.7784849999999999</v>
      </c>
    </row>
    <row r="1710" spans="1:9" x14ac:dyDescent="0.25">
      <c r="A1710">
        <v>1709</v>
      </c>
      <c r="B1710">
        <v>111.75515100000001</v>
      </c>
      <c r="C1710">
        <v>7.7641410000000004</v>
      </c>
    </row>
    <row r="1711" spans="1:9" x14ac:dyDescent="0.25">
      <c r="A1711">
        <v>1710</v>
      </c>
      <c r="B1711">
        <v>111.775102</v>
      </c>
      <c r="C1711">
        <v>7.7829290000000002</v>
      </c>
    </row>
    <row r="1712" spans="1:9" x14ac:dyDescent="0.25">
      <c r="A1712">
        <v>1711</v>
      </c>
      <c r="B1712">
        <v>111.75838200000001</v>
      </c>
      <c r="C1712">
        <v>7.802727</v>
      </c>
      <c r="D1712">
        <v>117.86858500000001</v>
      </c>
      <c r="E1712">
        <v>6.2043429999999997</v>
      </c>
    </row>
    <row r="1713" spans="1:9" x14ac:dyDescent="0.25">
      <c r="A1713">
        <v>1712</v>
      </c>
      <c r="B1713">
        <v>111.706513</v>
      </c>
      <c r="C1713">
        <v>7.7945460000000004</v>
      </c>
      <c r="D1713">
        <v>117.92833000000002</v>
      </c>
      <c r="E1713">
        <v>6.1459089999999996</v>
      </c>
    </row>
    <row r="1714" spans="1:9" x14ac:dyDescent="0.25">
      <c r="A1714">
        <v>1713</v>
      </c>
      <c r="D1714">
        <v>117.92126200000001</v>
      </c>
      <c r="E1714">
        <v>6.1353030000000004</v>
      </c>
    </row>
    <row r="1715" spans="1:9" x14ac:dyDescent="0.25">
      <c r="A1715">
        <v>1714</v>
      </c>
      <c r="D1715">
        <v>117.914697</v>
      </c>
      <c r="E1715">
        <v>6.145505</v>
      </c>
    </row>
    <row r="1716" spans="1:9" x14ac:dyDescent="0.25">
      <c r="A1716">
        <v>1715</v>
      </c>
      <c r="D1716">
        <v>117.88833300000002</v>
      </c>
      <c r="E1716">
        <v>6.1684850000000004</v>
      </c>
    </row>
    <row r="1717" spans="1:9" x14ac:dyDescent="0.25">
      <c r="A1717">
        <v>1716</v>
      </c>
      <c r="D1717">
        <v>117.86858500000001</v>
      </c>
      <c r="E1717">
        <v>6.2043429999999997</v>
      </c>
    </row>
    <row r="1718" spans="1:9" x14ac:dyDescent="0.25">
      <c r="A1718">
        <v>1717</v>
      </c>
      <c r="F1718">
        <v>117.198735</v>
      </c>
      <c r="G1718">
        <v>8.9889899999999994</v>
      </c>
      <c r="H1718">
        <v>118.105557</v>
      </c>
      <c r="I1718">
        <v>5.7541919999999998</v>
      </c>
    </row>
    <row r="1719" spans="1:9" x14ac:dyDescent="0.25">
      <c r="A1719">
        <v>1718</v>
      </c>
      <c r="F1719">
        <v>117.206765</v>
      </c>
      <c r="G1719">
        <v>8.9792419999999993</v>
      </c>
      <c r="H1719">
        <v>118.238889</v>
      </c>
      <c r="I1719">
        <v>5.6381309999999996</v>
      </c>
    </row>
    <row r="1720" spans="1:9" x14ac:dyDescent="0.25">
      <c r="A1720">
        <v>1719</v>
      </c>
      <c r="F1720">
        <v>117.25707</v>
      </c>
      <c r="G1720">
        <v>8.9999490000000009</v>
      </c>
      <c r="H1720">
        <v>118.11570800000001</v>
      </c>
      <c r="I1720">
        <v>5.7587380000000001</v>
      </c>
    </row>
    <row r="1721" spans="1:9" x14ac:dyDescent="0.25">
      <c r="A1721">
        <v>1720</v>
      </c>
      <c r="F1721">
        <v>117.23343400000002</v>
      </c>
      <c r="G1721">
        <v>9.0296959999999995</v>
      </c>
      <c r="H1721">
        <v>118.12600800000001</v>
      </c>
      <c r="I1721">
        <v>5.7751010000000003</v>
      </c>
    </row>
    <row r="1722" spans="1:9" x14ac:dyDescent="0.25">
      <c r="A1722">
        <v>1721</v>
      </c>
      <c r="F1722">
        <v>117.23121400000001</v>
      </c>
      <c r="G1722">
        <v>9.0265660000000008</v>
      </c>
      <c r="H1722">
        <v>118.12399000000001</v>
      </c>
      <c r="I1722">
        <v>5.7287879999999998</v>
      </c>
    </row>
    <row r="1723" spans="1:9" x14ac:dyDescent="0.25">
      <c r="A1723">
        <v>1722</v>
      </c>
      <c r="F1723">
        <v>117.23555500000001</v>
      </c>
      <c r="G1723">
        <v>9.0199499999999997</v>
      </c>
      <c r="H1723">
        <v>118.16075600000001</v>
      </c>
      <c r="I1723">
        <v>5.7107570000000001</v>
      </c>
    </row>
    <row r="1724" spans="1:9" x14ac:dyDescent="0.25">
      <c r="A1724">
        <v>1723</v>
      </c>
      <c r="F1724">
        <v>117.257676</v>
      </c>
      <c r="G1724">
        <v>9.0172220000000003</v>
      </c>
      <c r="H1724">
        <v>118.16833200000001</v>
      </c>
      <c r="I1724">
        <v>5.7043429999999997</v>
      </c>
    </row>
    <row r="1725" spans="1:9" x14ac:dyDescent="0.25">
      <c r="A1725">
        <v>1724</v>
      </c>
      <c r="F1725">
        <v>117.18434200000002</v>
      </c>
      <c r="G1725">
        <v>9.0434850000000004</v>
      </c>
      <c r="H1725">
        <v>118.225808</v>
      </c>
      <c r="I1725">
        <v>5.7057070000000003</v>
      </c>
    </row>
    <row r="1726" spans="1:9" x14ac:dyDescent="0.25">
      <c r="A1726">
        <v>1725</v>
      </c>
      <c r="H1726">
        <v>118.105557</v>
      </c>
      <c r="I1726">
        <v>5.7541919999999998</v>
      </c>
    </row>
    <row r="1727" spans="1:9" x14ac:dyDescent="0.25">
      <c r="A1727">
        <v>1726</v>
      </c>
      <c r="B1727">
        <v>136.7501</v>
      </c>
      <c r="C1727">
        <v>7.1131820000000001</v>
      </c>
    </row>
    <row r="1728" spans="1:9" x14ac:dyDescent="0.25">
      <c r="A1728">
        <v>1727</v>
      </c>
      <c r="B1728">
        <v>136.7501</v>
      </c>
      <c r="C1728">
        <v>7.1131820000000001</v>
      </c>
    </row>
    <row r="1729" spans="1:9" x14ac:dyDescent="0.25">
      <c r="A1729">
        <v>1728</v>
      </c>
      <c r="B1729">
        <v>136.7501</v>
      </c>
      <c r="C1729">
        <v>7.1131820000000001</v>
      </c>
    </row>
    <row r="1730" spans="1:9" x14ac:dyDescent="0.25">
      <c r="A1730">
        <v>1729</v>
      </c>
      <c r="B1730">
        <v>136.7501</v>
      </c>
      <c r="C1730">
        <v>7.1131820000000001</v>
      </c>
    </row>
    <row r="1731" spans="1:9" x14ac:dyDescent="0.25">
      <c r="A1731">
        <v>1730</v>
      </c>
      <c r="B1731">
        <v>136.7501</v>
      </c>
      <c r="C1731">
        <v>7.1131820000000001</v>
      </c>
    </row>
    <row r="1732" spans="1:9" x14ac:dyDescent="0.25">
      <c r="A1732">
        <v>1731</v>
      </c>
      <c r="B1732">
        <v>136.7501</v>
      </c>
      <c r="C1732">
        <v>7.1131820000000001</v>
      </c>
      <c r="D1732">
        <v>151.958268</v>
      </c>
      <c r="E1732">
        <v>6.6395359999999997</v>
      </c>
    </row>
    <row r="1733" spans="1:9" x14ac:dyDescent="0.25">
      <c r="A1733">
        <v>1732</v>
      </c>
      <c r="B1733">
        <v>136.7501</v>
      </c>
      <c r="C1733">
        <v>7.1131820000000001</v>
      </c>
      <c r="D1733">
        <v>151.958268</v>
      </c>
      <c r="E1733">
        <v>6.6395359999999997</v>
      </c>
    </row>
    <row r="1734" spans="1:9" x14ac:dyDescent="0.25">
      <c r="A1734">
        <v>1733</v>
      </c>
      <c r="B1734">
        <v>136.7501</v>
      </c>
      <c r="C1734">
        <v>7.1131820000000001</v>
      </c>
      <c r="D1734">
        <v>151.958268</v>
      </c>
      <c r="E1734">
        <v>6.6395359999999997</v>
      </c>
    </row>
    <row r="1735" spans="1:9" x14ac:dyDescent="0.25">
      <c r="A1735">
        <v>1734</v>
      </c>
      <c r="D1735">
        <v>151.958268</v>
      </c>
      <c r="E1735">
        <v>6.6395359999999997</v>
      </c>
    </row>
    <row r="1736" spans="1:9" x14ac:dyDescent="0.25">
      <c r="A1736">
        <v>1735</v>
      </c>
      <c r="D1736">
        <v>151.958268</v>
      </c>
      <c r="E1736">
        <v>6.6395359999999997</v>
      </c>
    </row>
    <row r="1737" spans="1:9" x14ac:dyDescent="0.25">
      <c r="A1737">
        <v>1736</v>
      </c>
      <c r="D1737">
        <v>151.958268</v>
      </c>
      <c r="E1737">
        <v>6.6395359999999997</v>
      </c>
    </row>
    <row r="1738" spans="1:9" x14ac:dyDescent="0.25">
      <c r="A1738">
        <v>1737</v>
      </c>
    </row>
    <row r="1739" spans="1:9" x14ac:dyDescent="0.25">
      <c r="A1739">
        <v>1738</v>
      </c>
      <c r="F1739">
        <v>152.58823899999999</v>
      </c>
      <c r="G1739">
        <v>8.8924850000000006</v>
      </c>
    </row>
    <row r="1740" spans="1:9" x14ac:dyDescent="0.25">
      <c r="A1740">
        <v>1739</v>
      </c>
      <c r="F1740">
        <v>152.60476600000001</v>
      </c>
      <c r="G1740">
        <v>8.8989630000000002</v>
      </c>
      <c r="H1740">
        <v>153.01738399999999</v>
      </c>
      <c r="I1740">
        <v>6.0447110000000004</v>
      </c>
    </row>
    <row r="1741" spans="1:9" x14ac:dyDescent="0.25">
      <c r="A1741">
        <v>1740</v>
      </c>
      <c r="F1741">
        <v>152.586556</v>
      </c>
      <c r="G1741">
        <v>8.8716740000000005</v>
      </c>
      <c r="H1741">
        <v>152.96280400000001</v>
      </c>
      <c r="I1741">
        <v>6.0876099999999997</v>
      </c>
    </row>
    <row r="1742" spans="1:9" x14ac:dyDescent="0.25">
      <c r="A1742">
        <v>1741</v>
      </c>
      <c r="F1742">
        <v>152.58711700000001</v>
      </c>
      <c r="G1742">
        <v>8.9089600000000004</v>
      </c>
      <c r="H1742">
        <v>152.96938399999999</v>
      </c>
      <c r="I1742">
        <v>6.0786319999999998</v>
      </c>
    </row>
    <row r="1743" spans="1:9" x14ac:dyDescent="0.25">
      <c r="A1743">
        <v>1742</v>
      </c>
      <c r="F1743">
        <v>152.588188</v>
      </c>
      <c r="G1743">
        <v>8.9010540000000002</v>
      </c>
      <c r="H1743">
        <v>152.915007</v>
      </c>
      <c r="I1743">
        <v>6.00732</v>
      </c>
    </row>
    <row r="1744" spans="1:9" x14ac:dyDescent="0.25">
      <c r="A1744">
        <v>1743</v>
      </c>
      <c r="F1744">
        <v>152.55125700000002</v>
      </c>
      <c r="G1744">
        <v>8.877948</v>
      </c>
      <c r="H1744">
        <v>152.847114</v>
      </c>
      <c r="I1744">
        <v>6.0124209999999998</v>
      </c>
    </row>
    <row r="1745" spans="1:9" x14ac:dyDescent="0.25">
      <c r="A1745">
        <v>1744</v>
      </c>
      <c r="F1745">
        <v>152.51289800000001</v>
      </c>
      <c r="G1745">
        <v>8.9248250000000002</v>
      </c>
      <c r="H1745">
        <v>152.75932599999999</v>
      </c>
      <c r="I1745">
        <v>5.9766640000000004</v>
      </c>
    </row>
    <row r="1746" spans="1:9" x14ac:dyDescent="0.25">
      <c r="A1746">
        <v>1745</v>
      </c>
      <c r="F1746">
        <v>152.58823899999999</v>
      </c>
      <c r="G1746">
        <v>8.8924850000000006</v>
      </c>
      <c r="H1746">
        <v>152.77544499999999</v>
      </c>
      <c r="I1746">
        <v>6.0260920000000002</v>
      </c>
    </row>
    <row r="1747" spans="1:9" x14ac:dyDescent="0.25">
      <c r="A1747">
        <v>1746</v>
      </c>
      <c r="F1747">
        <v>152.58823899999999</v>
      </c>
      <c r="G1747">
        <v>8.8924850000000006</v>
      </c>
      <c r="H1747">
        <v>153.01738399999999</v>
      </c>
      <c r="I1747">
        <v>6.0447110000000004</v>
      </c>
    </row>
    <row r="1748" spans="1:9" x14ac:dyDescent="0.25">
      <c r="A1748">
        <v>1747</v>
      </c>
    </row>
    <row r="1749" spans="1:9" x14ac:dyDescent="0.25">
      <c r="A1749">
        <v>1748</v>
      </c>
    </row>
    <row r="1750" spans="1:9" x14ac:dyDescent="0.25">
      <c r="A1750">
        <v>1749</v>
      </c>
      <c r="B1750">
        <v>170.47512699999999</v>
      </c>
      <c r="C1750">
        <v>7.2842989999999999</v>
      </c>
    </row>
    <row r="1751" spans="1:9" x14ac:dyDescent="0.25">
      <c r="A1751">
        <v>1750</v>
      </c>
      <c r="B1751">
        <v>170.466353</v>
      </c>
      <c r="C1751">
        <v>7.2674659999999998</v>
      </c>
    </row>
    <row r="1752" spans="1:9" x14ac:dyDescent="0.25">
      <c r="A1752">
        <v>1751</v>
      </c>
      <c r="B1752">
        <v>170.45273400000002</v>
      </c>
      <c r="C1752">
        <v>7.2523669999999996</v>
      </c>
    </row>
    <row r="1753" spans="1:9" x14ac:dyDescent="0.25">
      <c r="A1753">
        <v>1752</v>
      </c>
      <c r="B1753">
        <v>170.46512999999999</v>
      </c>
      <c r="C1753">
        <v>7.2475719999999999</v>
      </c>
    </row>
    <row r="1754" spans="1:9" x14ac:dyDescent="0.25">
      <c r="A1754">
        <v>1753</v>
      </c>
      <c r="B1754">
        <v>170.469618</v>
      </c>
      <c r="C1754">
        <v>7.2583349999999998</v>
      </c>
    </row>
    <row r="1755" spans="1:9" x14ac:dyDescent="0.25">
      <c r="A1755">
        <v>1754</v>
      </c>
      <c r="B1755">
        <v>170.415547</v>
      </c>
      <c r="C1755">
        <v>7.2652729999999996</v>
      </c>
    </row>
    <row r="1756" spans="1:9" x14ac:dyDescent="0.25">
      <c r="A1756">
        <v>1755</v>
      </c>
      <c r="B1756">
        <v>170.394226</v>
      </c>
      <c r="C1756">
        <v>7.277158</v>
      </c>
      <c r="D1756">
        <v>176.53483599999998</v>
      </c>
      <c r="E1756">
        <v>5.672339</v>
      </c>
    </row>
    <row r="1757" spans="1:9" x14ac:dyDescent="0.25">
      <c r="A1757">
        <v>1756</v>
      </c>
      <c r="B1757">
        <v>170.47512699999999</v>
      </c>
      <c r="C1757">
        <v>7.2842989999999999</v>
      </c>
      <c r="D1757">
        <v>176.54406599999999</v>
      </c>
      <c r="E1757">
        <v>5.6949360000000002</v>
      </c>
    </row>
    <row r="1758" spans="1:9" x14ac:dyDescent="0.25">
      <c r="A1758">
        <v>1757</v>
      </c>
      <c r="D1758">
        <v>176.566971</v>
      </c>
      <c r="E1758">
        <v>5.6600970000000004</v>
      </c>
    </row>
    <row r="1759" spans="1:9" x14ac:dyDescent="0.25">
      <c r="A1759">
        <v>1758</v>
      </c>
      <c r="D1759">
        <v>176.55177</v>
      </c>
      <c r="E1759">
        <v>5.6561690000000002</v>
      </c>
    </row>
    <row r="1760" spans="1:9" x14ac:dyDescent="0.25">
      <c r="A1760">
        <v>1759</v>
      </c>
      <c r="D1760">
        <v>176.555802</v>
      </c>
      <c r="E1760">
        <v>5.6138820000000003</v>
      </c>
    </row>
    <row r="1761" spans="1:9" x14ac:dyDescent="0.25">
      <c r="A1761">
        <v>1760</v>
      </c>
      <c r="D1761">
        <v>176.59752700000001</v>
      </c>
      <c r="E1761">
        <v>5.5848570000000004</v>
      </c>
    </row>
    <row r="1762" spans="1:9" x14ac:dyDescent="0.25">
      <c r="A1762">
        <v>1761</v>
      </c>
      <c r="D1762">
        <v>176.53483599999998</v>
      </c>
      <c r="E1762">
        <v>5.672339</v>
      </c>
      <c r="F1762">
        <v>175.88063500000001</v>
      </c>
      <c r="G1762">
        <v>8.2389980000000005</v>
      </c>
    </row>
    <row r="1763" spans="1:9" x14ac:dyDescent="0.25">
      <c r="A1763">
        <v>1762</v>
      </c>
      <c r="F1763">
        <v>175.880585</v>
      </c>
      <c r="G1763">
        <v>8.2288990000000002</v>
      </c>
      <c r="H1763">
        <v>176.73887500000001</v>
      </c>
      <c r="I1763">
        <v>5.3826039999999997</v>
      </c>
    </row>
    <row r="1764" spans="1:9" x14ac:dyDescent="0.25">
      <c r="A1764">
        <v>1763</v>
      </c>
      <c r="F1764">
        <v>175.86890299999999</v>
      </c>
      <c r="G1764">
        <v>8.2661870000000004</v>
      </c>
      <c r="H1764">
        <v>176.817633</v>
      </c>
      <c r="I1764">
        <v>5.3438869999999996</v>
      </c>
    </row>
    <row r="1765" spans="1:9" x14ac:dyDescent="0.25">
      <c r="A1765">
        <v>1764</v>
      </c>
      <c r="F1765">
        <v>175.88206300000002</v>
      </c>
      <c r="G1765">
        <v>8.2590959999999995</v>
      </c>
      <c r="H1765">
        <v>176.75173000000001</v>
      </c>
      <c r="I1765">
        <v>5.3921929999999998</v>
      </c>
    </row>
    <row r="1766" spans="1:9" x14ac:dyDescent="0.25">
      <c r="A1766">
        <v>1765</v>
      </c>
      <c r="F1766">
        <v>175.84105099999999</v>
      </c>
      <c r="G1766">
        <v>8.2993430000000004</v>
      </c>
      <c r="H1766">
        <v>176.69852500000002</v>
      </c>
      <c r="I1766">
        <v>5.3697489999999997</v>
      </c>
    </row>
    <row r="1767" spans="1:9" x14ac:dyDescent="0.25">
      <c r="A1767">
        <v>1766</v>
      </c>
      <c r="F1767">
        <v>175.82942200000002</v>
      </c>
      <c r="G1767">
        <v>8.2957730000000005</v>
      </c>
      <c r="H1767">
        <v>176.705614</v>
      </c>
      <c r="I1767">
        <v>5.374187</v>
      </c>
    </row>
    <row r="1768" spans="1:9" x14ac:dyDescent="0.25">
      <c r="A1768">
        <v>1767</v>
      </c>
      <c r="F1768">
        <v>175.836817</v>
      </c>
      <c r="G1768">
        <v>8.2409879999999998</v>
      </c>
      <c r="H1768">
        <v>176.694851</v>
      </c>
      <c r="I1768">
        <v>5.3889800000000001</v>
      </c>
    </row>
    <row r="1769" spans="1:9" x14ac:dyDescent="0.25">
      <c r="A1769">
        <v>1768</v>
      </c>
      <c r="F1769">
        <v>175.901905</v>
      </c>
      <c r="G1769">
        <v>8.2389980000000005</v>
      </c>
      <c r="H1769">
        <v>176.69143500000001</v>
      </c>
      <c r="I1769">
        <v>5.3596490000000001</v>
      </c>
    </row>
    <row r="1770" spans="1:9" x14ac:dyDescent="0.25">
      <c r="A1770">
        <v>1769</v>
      </c>
      <c r="F1770">
        <v>175.901905</v>
      </c>
      <c r="G1770">
        <v>8.2389980000000005</v>
      </c>
      <c r="H1770">
        <v>176.664196</v>
      </c>
      <c r="I1770">
        <v>5.3656170000000003</v>
      </c>
    </row>
    <row r="1771" spans="1:9" x14ac:dyDescent="0.25">
      <c r="A1771">
        <v>1770</v>
      </c>
      <c r="H1771">
        <v>176.73887500000001</v>
      </c>
      <c r="I1771">
        <v>5.3826039999999997</v>
      </c>
    </row>
    <row r="1772" spans="1:9" x14ac:dyDescent="0.25">
      <c r="A1772">
        <v>1771</v>
      </c>
    </row>
    <row r="1773" spans="1:9" x14ac:dyDescent="0.25">
      <c r="A1773">
        <v>1772</v>
      </c>
      <c r="B1773">
        <v>198.30030300000001</v>
      </c>
      <c r="C1773">
        <v>5.9947210000000002</v>
      </c>
    </row>
    <row r="1774" spans="1:9" x14ac:dyDescent="0.25">
      <c r="A1774">
        <v>1773</v>
      </c>
      <c r="B1774">
        <v>198.38564100000002</v>
      </c>
      <c r="C1774">
        <v>5.9314179999999999</v>
      </c>
    </row>
    <row r="1775" spans="1:9" x14ac:dyDescent="0.25">
      <c r="A1775">
        <v>1774</v>
      </c>
      <c r="B1775">
        <v>198.38487499999999</v>
      </c>
      <c r="C1775">
        <v>5.9938029999999998</v>
      </c>
    </row>
    <row r="1776" spans="1:9" x14ac:dyDescent="0.25">
      <c r="A1776">
        <v>1775</v>
      </c>
      <c r="B1776">
        <v>198.326674</v>
      </c>
      <c r="C1776">
        <v>6.0193079999999997</v>
      </c>
    </row>
    <row r="1777" spans="1:9" x14ac:dyDescent="0.25">
      <c r="A1777">
        <v>1776</v>
      </c>
      <c r="B1777">
        <v>198.32545300000001</v>
      </c>
      <c r="C1777">
        <v>6.005484</v>
      </c>
    </row>
    <row r="1778" spans="1:9" x14ac:dyDescent="0.25">
      <c r="A1778">
        <v>1777</v>
      </c>
      <c r="B1778">
        <v>198.340395</v>
      </c>
      <c r="C1778">
        <v>6.0032909999999999</v>
      </c>
    </row>
    <row r="1779" spans="1:9" x14ac:dyDescent="0.25">
      <c r="A1779">
        <v>1778</v>
      </c>
      <c r="B1779">
        <v>198.38844900000001</v>
      </c>
      <c r="C1779">
        <v>5.9950270000000003</v>
      </c>
      <c r="D1779">
        <v>204.29742300000001</v>
      </c>
      <c r="E1779">
        <v>4.8793410000000002</v>
      </c>
    </row>
    <row r="1780" spans="1:9" x14ac:dyDescent="0.25">
      <c r="A1780">
        <v>1779</v>
      </c>
      <c r="B1780">
        <v>198.40313900000001</v>
      </c>
      <c r="C1780">
        <v>6.0069119999999998</v>
      </c>
      <c r="D1780">
        <v>204.28038600000002</v>
      </c>
      <c r="E1780">
        <v>4.8649050000000003</v>
      </c>
    </row>
    <row r="1781" spans="1:9" x14ac:dyDescent="0.25">
      <c r="A1781">
        <v>1780</v>
      </c>
      <c r="B1781">
        <v>198.30030300000001</v>
      </c>
      <c r="C1781">
        <v>5.9947210000000002</v>
      </c>
      <c r="D1781">
        <v>204.28160700000001</v>
      </c>
      <c r="E1781">
        <v>4.8538870000000003</v>
      </c>
    </row>
    <row r="1782" spans="1:9" x14ac:dyDescent="0.25">
      <c r="A1782">
        <v>1781</v>
      </c>
      <c r="D1782">
        <v>204.239272</v>
      </c>
      <c r="E1782">
        <v>4.8557740000000003</v>
      </c>
    </row>
    <row r="1783" spans="1:9" x14ac:dyDescent="0.25">
      <c r="A1783">
        <v>1782</v>
      </c>
      <c r="D1783">
        <v>204.262888</v>
      </c>
      <c r="E1783">
        <v>4.8288409999999997</v>
      </c>
    </row>
    <row r="1784" spans="1:9" x14ac:dyDescent="0.25">
      <c r="A1784">
        <v>1783</v>
      </c>
      <c r="D1784">
        <v>204.345831</v>
      </c>
      <c r="E1784">
        <v>4.8465930000000004</v>
      </c>
    </row>
    <row r="1785" spans="1:9" x14ac:dyDescent="0.25">
      <c r="A1785">
        <v>1784</v>
      </c>
      <c r="D1785">
        <v>204.29742300000001</v>
      </c>
      <c r="E1785">
        <v>4.8793410000000002</v>
      </c>
    </row>
    <row r="1786" spans="1:9" x14ac:dyDescent="0.25">
      <c r="A1786">
        <v>1785</v>
      </c>
      <c r="D1786">
        <v>204.29742300000001</v>
      </c>
      <c r="E1786">
        <v>4.8793410000000002</v>
      </c>
      <c r="F1786">
        <v>204.042372</v>
      </c>
      <c r="G1786">
        <v>7.1101010000000002</v>
      </c>
      <c r="H1786">
        <v>203.89321699999999</v>
      </c>
      <c r="I1786">
        <v>4.5646100000000001</v>
      </c>
    </row>
    <row r="1787" spans="1:9" x14ac:dyDescent="0.25">
      <c r="A1787">
        <v>1786</v>
      </c>
      <c r="F1787">
        <v>203.99416600000001</v>
      </c>
      <c r="G1787">
        <v>7.0576619999999997</v>
      </c>
      <c r="H1787">
        <v>203.88062100000002</v>
      </c>
      <c r="I1787">
        <v>4.4471350000000003</v>
      </c>
    </row>
    <row r="1788" spans="1:9" x14ac:dyDescent="0.25">
      <c r="A1788">
        <v>1787</v>
      </c>
      <c r="F1788">
        <v>204.01549399999999</v>
      </c>
      <c r="G1788">
        <v>7.0421560000000003</v>
      </c>
      <c r="H1788">
        <v>203.93974500000002</v>
      </c>
      <c r="I1788">
        <v>4.5339029999999996</v>
      </c>
    </row>
    <row r="1789" spans="1:9" x14ac:dyDescent="0.25">
      <c r="A1789">
        <v>1788</v>
      </c>
      <c r="F1789">
        <v>204.001768</v>
      </c>
      <c r="G1789">
        <v>7.063682</v>
      </c>
      <c r="H1789">
        <v>203.912756</v>
      </c>
      <c r="I1789">
        <v>4.560683</v>
      </c>
    </row>
    <row r="1790" spans="1:9" x14ac:dyDescent="0.25">
      <c r="A1790">
        <v>1789</v>
      </c>
      <c r="F1790">
        <v>204.024416</v>
      </c>
      <c r="G1790">
        <v>7.0814329999999996</v>
      </c>
      <c r="H1790">
        <v>203.88740799999999</v>
      </c>
      <c r="I1790">
        <v>4.5700180000000001</v>
      </c>
    </row>
    <row r="1791" spans="1:9" x14ac:dyDescent="0.25">
      <c r="A1791">
        <v>1790</v>
      </c>
      <c r="F1791">
        <v>203.99478400000001</v>
      </c>
      <c r="G1791">
        <v>7.1016329999999996</v>
      </c>
      <c r="H1791">
        <v>203.91760099999999</v>
      </c>
      <c r="I1791">
        <v>4.5719560000000001</v>
      </c>
    </row>
    <row r="1792" spans="1:9" x14ac:dyDescent="0.25">
      <c r="A1792">
        <v>1791</v>
      </c>
      <c r="F1792">
        <v>203.99508900000001</v>
      </c>
      <c r="G1792">
        <v>7.0739859999999997</v>
      </c>
      <c r="H1792">
        <v>203.87863400000001</v>
      </c>
      <c r="I1792">
        <v>4.5686920000000004</v>
      </c>
    </row>
    <row r="1793" spans="1:9" x14ac:dyDescent="0.25">
      <c r="A1793">
        <v>1792</v>
      </c>
      <c r="F1793">
        <v>204.024317</v>
      </c>
      <c r="G1793">
        <v>7.1013270000000004</v>
      </c>
      <c r="H1793">
        <v>203.86261200000001</v>
      </c>
      <c r="I1793">
        <v>4.5512969999999999</v>
      </c>
    </row>
    <row r="1794" spans="1:9" x14ac:dyDescent="0.25">
      <c r="A1794">
        <v>1793</v>
      </c>
      <c r="F1794">
        <v>204.042372</v>
      </c>
      <c r="G1794">
        <v>7.1101010000000002</v>
      </c>
      <c r="H1794">
        <v>203.887968</v>
      </c>
      <c r="I1794">
        <v>4.5227830000000004</v>
      </c>
    </row>
    <row r="1795" spans="1:9" x14ac:dyDescent="0.25">
      <c r="A1795">
        <v>1794</v>
      </c>
      <c r="F1795">
        <v>204.084914</v>
      </c>
      <c r="G1795">
        <v>7.1101010000000002</v>
      </c>
      <c r="H1795">
        <v>203.89321699999999</v>
      </c>
      <c r="I1795">
        <v>4.5646100000000001</v>
      </c>
    </row>
    <row r="1796" spans="1:9" x14ac:dyDescent="0.25">
      <c r="A1796">
        <v>1795</v>
      </c>
    </row>
    <row r="1797" spans="1:9" x14ac:dyDescent="0.25">
      <c r="A1797">
        <v>1796</v>
      </c>
    </row>
    <row r="1798" spans="1:9" x14ac:dyDescent="0.25">
      <c r="A1798">
        <v>1797</v>
      </c>
      <c r="B1798">
        <v>222.34020699999999</v>
      </c>
      <c r="C1798">
        <v>7.5302059999999997</v>
      </c>
    </row>
    <row r="1799" spans="1:9" x14ac:dyDescent="0.25">
      <c r="A1799">
        <v>1798</v>
      </c>
      <c r="B1799">
        <v>222.354175</v>
      </c>
      <c r="C1799">
        <v>7.4830420000000002</v>
      </c>
    </row>
    <row r="1800" spans="1:9" x14ac:dyDescent="0.25">
      <c r="A1800">
        <v>1799</v>
      </c>
      <c r="B1800">
        <v>222.364846</v>
      </c>
      <c r="C1800">
        <v>7.5344329999999999</v>
      </c>
    </row>
    <row r="1801" spans="1:9" x14ac:dyDescent="0.25">
      <c r="A1801">
        <v>1800</v>
      </c>
      <c r="B1801">
        <v>222.30165</v>
      </c>
      <c r="C1801">
        <v>7.5228869999999999</v>
      </c>
    </row>
    <row r="1802" spans="1:9" x14ac:dyDescent="0.25">
      <c r="A1802">
        <v>1801</v>
      </c>
      <c r="B1802">
        <v>222.285877</v>
      </c>
      <c r="C1802">
        <v>7.4887119999999996</v>
      </c>
    </row>
    <row r="1803" spans="1:9" x14ac:dyDescent="0.25">
      <c r="A1803">
        <v>1802</v>
      </c>
      <c r="B1803">
        <v>222.264847</v>
      </c>
      <c r="C1803">
        <v>7.5062379999999997</v>
      </c>
      <c r="D1803">
        <v>227.24809400000001</v>
      </c>
      <c r="E1803">
        <v>6.5578349999999999</v>
      </c>
    </row>
    <row r="1804" spans="1:9" x14ac:dyDescent="0.25">
      <c r="A1804">
        <v>1803</v>
      </c>
      <c r="B1804">
        <v>222.34020699999999</v>
      </c>
      <c r="C1804">
        <v>7.5302059999999997</v>
      </c>
      <c r="D1804">
        <v>227.24164999999999</v>
      </c>
      <c r="E1804">
        <v>6.5397939999999997</v>
      </c>
    </row>
    <row r="1805" spans="1:9" x14ac:dyDescent="0.25">
      <c r="A1805">
        <v>1804</v>
      </c>
      <c r="B1805">
        <v>222.34020699999999</v>
      </c>
      <c r="C1805">
        <v>7.5302059999999997</v>
      </c>
      <c r="D1805">
        <v>227.22546499999999</v>
      </c>
      <c r="E1805">
        <v>6.5273190000000003</v>
      </c>
    </row>
    <row r="1806" spans="1:9" x14ac:dyDescent="0.25">
      <c r="A1806">
        <v>1805</v>
      </c>
      <c r="D1806">
        <v>227.269589</v>
      </c>
      <c r="E1806">
        <v>6.4872160000000001</v>
      </c>
    </row>
    <row r="1807" spans="1:9" x14ac:dyDescent="0.25">
      <c r="A1807">
        <v>1806</v>
      </c>
      <c r="D1807">
        <v>227.25201100000001</v>
      </c>
      <c r="E1807">
        <v>6.51701</v>
      </c>
    </row>
    <row r="1808" spans="1:9" x14ac:dyDescent="0.25">
      <c r="A1808">
        <v>1807</v>
      </c>
      <c r="D1808">
        <v>227.198815</v>
      </c>
      <c r="E1808">
        <v>6.4427320000000003</v>
      </c>
    </row>
    <row r="1809" spans="1:9" x14ac:dyDescent="0.25">
      <c r="A1809">
        <v>1808</v>
      </c>
      <c r="D1809">
        <v>227.161599</v>
      </c>
      <c r="E1809">
        <v>6.4475769999999999</v>
      </c>
    </row>
    <row r="1810" spans="1:9" x14ac:dyDescent="0.25">
      <c r="A1810">
        <v>1809</v>
      </c>
      <c r="D1810">
        <v>227.26953599999999</v>
      </c>
      <c r="E1810">
        <v>6.5578349999999999</v>
      </c>
    </row>
    <row r="1811" spans="1:9" x14ac:dyDescent="0.25">
      <c r="A1811">
        <v>1810</v>
      </c>
      <c r="F1811">
        <v>226.96448599999999</v>
      </c>
      <c r="G1811">
        <v>8.7372680000000003</v>
      </c>
      <c r="H1811">
        <v>227.03768199999999</v>
      </c>
      <c r="I1811">
        <v>6.2929380000000004</v>
      </c>
    </row>
    <row r="1812" spans="1:9" x14ac:dyDescent="0.25">
      <c r="A1812">
        <v>1811</v>
      </c>
      <c r="F1812">
        <v>227.041135</v>
      </c>
      <c r="G1812">
        <v>8.7263920000000006</v>
      </c>
      <c r="H1812">
        <v>227.05685499999998</v>
      </c>
      <c r="I1812">
        <v>6.2264949999999999</v>
      </c>
    </row>
    <row r="1813" spans="1:9" x14ac:dyDescent="0.25">
      <c r="A1813">
        <v>1812</v>
      </c>
      <c r="F1813">
        <v>227.02005299999999</v>
      </c>
      <c r="G1813">
        <v>8.7138659999999994</v>
      </c>
      <c r="H1813">
        <v>227.038196</v>
      </c>
      <c r="I1813">
        <v>6.2697419999999999</v>
      </c>
    </row>
    <row r="1814" spans="1:9" x14ac:dyDescent="0.25">
      <c r="A1814">
        <v>1813</v>
      </c>
      <c r="F1814">
        <v>226.993506</v>
      </c>
      <c r="G1814">
        <v>8.6854639999999996</v>
      </c>
      <c r="H1814">
        <v>227.02773199999999</v>
      </c>
      <c r="I1814">
        <v>6.2936079999999999</v>
      </c>
    </row>
    <row r="1815" spans="1:9" x14ac:dyDescent="0.25">
      <c r="A1815">
        <v>1814</v>
      </c>
      <c r="F1815">
        <v>226.99139299999999</v>
      </c>
      <c r="G1815">
        <v>8.6831960000000006</v>
      </c>
      <c r="H1815">
        <v>227.02494899999999</v>
      </c>
      <c r="I1815">
        <v>6.2824229999999996</v>
      </c>
    </row>
    <row r="1816" spans="1:9" x14ac:dyDescent="0.25">
      <c r="A1816">
        <v>1815</v>
      </c>
      <c r="F1816">
        <v>227.020104</v>
      </c>
      <c r="G1816">
        <v>8.6849489999999996</v>
      </c>
      <c r="H1816">
        <v>226.96922799999999</v>
      </c>
      <c r="I1816">
        <v>6.2945359999999999</v>
      </c>
    </row>
    <row r="1817" spans="1:9" x14ac:dyDescent="0.25">
      <c r="A1817">
        <v>1816</v>
      </c>
      <c r="F1817">
        <v>226.99928</v>
      </c>
      <c r="G1817">
        <v>8.6505670000000006</v>
      </c>
      <c r="H1817">
        <v>227.021804</v>
      </c>
      <c r="I1817">
        <v>6.3007220000000004</v>
      </c>
    </row>
    <row r="1818" spans="1:9" x14ac:dyDescent="0.25">
      <c r="A1818">
        <v>1817</v>
      </c>
      <c r="F1818">
        <v>226.98129</v>
      </c>
      <c r="G1818">
        <v>8.7047939999999997</v>
      </c>
      <c r="H1818">
        <v>227.034898</v>
      </c>
      <c r="I1818">
        <v>6.2717520000000002</v>
      </c>
    </row>
    <row r="1819" spans="1:9" x14ac:dyDescent="0.25">
      <c r="A1819">
        <v>1818</v>
      </c>
      <c r="F1819">
        <v>226.90494999999999</v>
      </c>
      <c r="G1819">
        <v>8.7797420000000006</v>
      </c>
      <c r="H1819">
        <v>226.92799099999999</v>
      </c>
      <c r="I1819">
        <v>6.2130409999999996</v>
      </c>
    </row>
    <row r="1820" spans="1:9" x14ac:dyDescent="0.25">
      <c r="A1820">
        <v>1819</v>
      </c>
      <c r="F1820">
        <v>226.96448599999999</v>
      </c>
      <c r="G1820">
        <v>8.7372680000000003</v>
      </c>
      <c r="H1820">
        <v>226.91010399999999</v>
      </c>
      <c r="I1820">
        <v>6.2053089999999997</v>
      </c>
    </row>
    <row r="1821" spans="1:9" x14ac:dyDescent="0.25">
      <c r="A1821">
        <v>1820</v>
      </c>
      <c r="B1821">
        <v>244.470517</v>
      </c>
      <c r="C1821">
        <v>8.6128350000000005</v>
      </c>
      <c r="H1821">
        <v>227.03768199999999</v>
      </c>
      <c r="I1821">
        <v>6.2929380000000004</v>
      </c>
    </row>
    <row r="1822" spans="1:9" x14ac:dyDescent="0.25">
      <c r="A1822">
        <v>1821</v>
      </c>
      <c r="B1822">
        <v>244.45783700000001</v>
      </c>
      <c r="C1822">
        <v>8.5973710000000008</v>
      </c>
    </row>
    <row r="1823" spans="1:9" x14ac:dyDescent="0.25">
      <c r="A1823">
        <v>1822</v>
      </c>
      <c r="B1823">
        <v>244.50695899999999</v>
      </c>
      <c r="C1823">
        <v>8.5766500000000008</v>
      </c>
    </row>
    <row r="1824" spans="1:9" x14ac:dyDescent="0.25">
      <c r="A1824">
        <v>1823</v>
      </c>
      <c r="B1824">
        <v>244.46098000000001</v>
      </c>
      <c r="C1824">
        <v>8.5865460000000002</v>
      </c>
    </row>
    <row r="1825" spans="1:11" x14ac:dyDescent="0.25">
      <c r="A1825">
        <v>1824</v>
      </c>
      <c r="B1825">
        <v>244.422067</v>
      </c>
      <c r="C1825">
        <v>8.5795349999999999</v>
      </c>
    </row>
    <row r="1826" spans="1:11" x14ac:dyDescent="0.25">
      <c r="A1826">
        <v>1825</v>
      </c>
      <c r="B1826">
        <v>244.41912500000001</v>
      </c>
      <c r="C1826">
        <v>8.6595879999999994</v>
      </c>
    </row>
    <row r="1827" spans="1:11" x14ac:dyDescent="0.25">
      <c r="A1827">
        <v>1826</v>
      </c>
      <c r="B1827">
        <v>244.37175500000001</v>
      </c>
      <c r="C1827">
        <v>8.6439179999999993</v>
      </c>
      <c r="D1827">
        <v>250.78211299999998</v>
      </c>
      <c r="E1827">
        <v>7.5462369999999996</v>
      </c>
    </row>
    <row r="1828" spans="1:11" x14ac:dyDescent="0.25">
      <c r="A1828">
        <v>1827</v>
      </c>
      <c r="B1828">
        <v>244.370206</v>
      </c>
      <c r="C1828">
        <v>8.639742</v>
      </c>
      <c r="D1828">
        <v>250.78211299999998</v>
      </c>
      <c r="E1828">
        <v>7.5462369999999996</v>
      </c>
    </row>
    <row r="1829" spans="1:11" x14ac:dyDescent="0.25">
      <c r="A1829">
        <v>1828</v>
      </c>
      <c r="B1829">
        <v>244.37479500000001</v>
      </c>
      <c r="C1829">
        <v>8.6412370000000003</v>
      </c>
      <c r="D1829">
        <v>250.80237299999999</v>
      </c>
      <c r="E1829">
        <v>7.5088150000000002</v>
      </c>
    </row>
    <row r="1830" spans="1:11" x14ac:dyDescent="0.25">
      <c r="A1830">
        <v>1829</v>
      </c>
      <c r="B1830">
        <v>244.364125</v>
      </c>
      <c r="C1830">
        <v>8.6631959999999992</v>
      </c>
      <c r="D1830">
        <v>250.797833</v>
      </c>
      <c r="E1830">
        <v>7.4997939999999996</v>
      </c>
    </row>
    <row r="1831" spans="1:11" x14ac:dyDescent="0.25">
      <c r="A1831">
        <v>1830</v>
      </c>
      <c r="B1831">
        <v>244.470517</v>
      </c>
      <c r="C1831">
        <v>8.6128350000000005</v>
      </c>
      <c r="D1831">
        <v>250.76685800000001</v>
      </c>
      <c r="E1831">
        <v>7.5419590000000003</v>
      </c>
    </row>
    <row r="1832" spans="1:11" x14ac:dyDescent="0.25">
      <c r="A1832">
        <v>1831</v>
      </c>
      <c r="D1832">
        <v>250.748662</v>
      </c>
      <c r="E1832">
        <v>7.5258770000000004</v>
      </c>
    </row>
    <row r="1833" spans="1:11" x14ac:dyDescent="0.25">
      <c r="A1833">
        <v>1832</v>
      </c>
      <c r="D1833">
        <v>250.731549</v>
      </c>
      <c r="E1833">
        <v>7.532629</v>
      </c>
    </row>
    <row r="1834" spans="1:11" x14ac:dyDescent="0.25">
      <c r="A1834">
        <v>1833</v>
      </c>
      <c r="D1834">
        <v>250.776704</v>
      </c>
      <c r="E1834">
        <v>7.5792780000000004</v>
      </c>
    </row>
    <row r="1835" spans="1:11" x14ac:dyDescent="0.25">
      <c r="A1835">
        <v>1834</v>
      </c>
      <c r="D1835">
        <v>250.76041499999999</v>
      </c>
      <c r="E1835">
        <v>7.5722170000000002</v>
      </c>
    </row>
    <row r="1836" spans="1:11" x14ac:dyDescent="0.25">
      <c r="A1836">
        <v>1835</v>
      </c>
      <c r="D1836">
        <v>250.78237200000001</v>
      </c>
      <c r="E1836">
        <v>7.5966500000000003</v>
      </c>
      <c r="F1836">
        <v>246.88356099999999</v>
      </c>
      <c r="G1836">
        <v>10.230515</v>
      </c>
    </row>
    <row r="1837" spans="1:11" x14ac:dyDescent="0.25">
      <c r="A1837">
        <v>1836</v>
      </c>
      <c r="D1837">
        <v>250.8466</v>
      </c>
      <c r="E1837">
        <v>7.6104640000000003</v>
      </c>
      <c r="F1837">
        <v>246.88356099999999</v>
      </c>
      <c r="G1837">
        <v>10.230515</v>
      </c>
    </row>
    <row r="1838" spans="1:11" x14ac:dyDescent="0.25">
      <c r="A1838">
        <v>1837</v>
      </c>
      <c r="D1838">
        <v>250.78211299999998</v>
      </c>
      <c r="E1838">
        <v>7.5462369999999996</v>
      </c>
      <c r="F1838">
        <v>246.88356099999999</v>
      </c>
      <c r="G1838">
        <v>10.230515</v>
      </c>
    </row>
    <row r="1839" spans="1:11" x14ac:dyDescent="0.25">
      <c r="A1839">
        <v>1838</v>
      </c>
      <c r="F1839">
        <v>246.88356099999999</v>
      </c>
      <c r="G1839">
        <v>10.230515</v>
      </c>
      <c r="H1839">
        <v>248.669793</v>
      </c>
      <c r="I1839">
        <v>7.0857729999999997</v>
      </c>
    </row>
    <row r="1840" spans="1:11" x14ac:dyDescent="0.25">
      <c r="A1840">
        <v>1839</v>
      </c>
      <c r="F1840">
        <v>246.88356099999999</v>
      </c>
      <c r="G1840">
        <v>10.230515</v>
      </c>
      <c r="H1840">
        <v>248.669793</v>
      </c>
      <c r="I1840">
        <v>7.0857729999999997</v>
      </c>
      <c r="J1840">
        <v>235.838866</v>
      </c>
      <c r="K1840">
        <v>14.218197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1" x14ac:dyDescent="0.25">
      <c r="A1873">
        <v>1872</v>
      </c>
      <c r="J1873">
        <v>37.936076</v>
      </c>
      <c r="K1873">
        <v>14.057361999999999</v>
      </c>
    </row>
    <row r="1874" spans="1:11" x14ac:dyDescent="0.25">
      <c r="A1874">
        <v>1873</v>
      </c>
      <c r="B1874">
        <v>39.993205000000003</v>
      </c>
      <c r="C1874">
        <v>8.5033410000000007</v>
      </c>
    </row>
    <row r="1875" spans="1:11" x14ac:dyDescent="0.25">
      <c r="A1875">
        <v>1874</v>
      </c>
      <c r="B1875">
        <v>39.993205000000003</v>
      </c>
      <c r="C1875">
        <v>8.5033410000000007</v>
      </c>
    </row>
    <row r="1876" spans="1:11" x14ac:dyDescent="0.25">
      <c r="A1876">
        <v>1875</v>
      </c>
      <c r="B1876">
        <v>39.957218000000005</v>
      </c>
      <c r="C1876">
        <v>8.5125589999999995</v>
      </c>
    </row>
    <row r="1877" spans="1:11" x14ac:dyDescent="0.25">
      <c r="A1877">
        <v>1876</v>
      </c>
      <c r="B1877">
        <v>39.976749000000005</v>
      </c>
      <c r="C1877">
        <v>8.4870400000000004</v>
      </c>
    </row>
    <row r="1878" spans="1:11" x14ac:dyDescent="0.25">
      <c r="A1878">
        <v>1877</v>
      </c>
      <c r="B1878">
        <v>39.987998000000005</v>
      </c>
      <c r="C1878">
        <v>8.5301100000000005</v>
      </c>
    </row>
    <row r="1879" spans="1:11" x14ac:dyDescent="0.25">
      <c r="A1879">
        <v>1878</v>
      </c>
      <c r="B1879">
        <v>40.016536000000002</v>
      </c>
      <c r="C1879">
        <v>8.5016739999999995</v>
      </c>
      <c r="D1879">
        <v>44.552749000000006</v>
      </c>
      <c r="E1879">
        <v>6.0910760000000002</v>
      </c>
    </row>
    <row r="1880" spans="1:11" x14ac:dyDescent="0.25">
      <c r="A1880">
        <v>1879</v>
      </c>
      <c r="B1880">
        <v>40.016795000000002</v>
      </c>
      <c r="C1880">
        <v>8.4963630000000006</v>
      </c>
      <c r="D1880">
        <v>44.596130000000002</v>
      </c>
      <c r="E1880">
        <v>6.0405579999999999</v>
      </c>
    </row>
    <row r="1881" spans="1:11" x14ac:dyDescent="0.25">
      <c r="A1881">
        <v>1880</v>
      </c>
      <c r="B1881">
        <v>40.040962</v>
      </c>
      <c r="C1881">
        <v>8.4732900000000004</v>
      </c>
      <c r="D1881">
        <v>44.593479000000002</v>
      </c>
      <c r="E1881">
        <v>6.0564939999999998</v>
      </c>
    </row>
    <row r="1882" spans="1:11" x14ac:dyDescent="0.25">
      <c r="A1882">
        <v>1881</v>
      </c>
      <c r="B1882">
        <v>39.993205000000003</v>
      </c>
      <c r="C1882">
        <v>8.5033410000000007</v>
      </c>
      <c r="D1882">
        <v>44.58155</v>
      </c>
      <c r="E1882">
        <v>6.0068089999999996</v>
      </c>
    </row>
    <row r="1883" spans="1:11" x14ac:dyDescent="0.25">
      <c r="A1883">
        <v>1882</v>
      </c>
      <c r="D1883">
        <v>44.550041</v>
      </c>
      <c r="E1883">
        <v>6.0023299999999997</v>
      </c>
    </row>
    <row r="1884" spans="1:11" x14ac:dyDescent="0.25">
      <c r="A1884">
        <v>1883</v>
      </c>
      <c r="D1884">
        <v>44.581966000000001</v>
      </c>
      <c r="E1884">
        <v>5.9807170000000003</v>
      </c>
    </row>
    <row r="1885" spans="1:11" x14ac:dyDescent="0.25">
      <c r="A1885">
        <v>1884</v>
      </c>
      <c r="D1885">
        <v>44.579154000000003</v>
      </c>
      <c r="E1885">
        <v>6.0364950000000004</v>
      </c>
    </row>
    <row r="1886" spans="1:11" x14ac:dyDescent="0.25">
      <c r="A1886">
        <v>1885</v>
      </c>
      <c r="D1886">
        <v>44.552749000000006</v>
      </c>
      <c r="E1886">
        <v>6.0910760000000002</v>
      </c>
    </row>
    <row r="1887" spans="1:11" x14ac:dyDescent="0.25">
      <c r="A1887">
        <v>1886</v>
      </c>
    </row>
    <row r="1888" spans="1:11" x14ac:dyDescent="0.25">
      <c r="A1888">
        <v>1887</v>
      </c>
      <c r="F1888">
        <v>45.026161000000002</v>
      </c>
      <c r="G1888">
        <v>8.0827899999999993</v>
      </c>
      <c r="H1888">
        <v>44.561916000000004</v>
      </c>
      <c r="I1888">
        <v>5.0249879999999996</v>
      </c>
    </row>
    <row r="1889" spans="1:9" x14ac:dyDescent="0.25">
      <c r="A1889">
        <v>1888</v>
      </c>
      <c r="F1889">
        <v>45.027358</v>
      </c>
      <c r="G1889">
        <v>8.0361259999999994</v>
      </c>
      <c r="H1889">
        <v>44.612014000000002</v>
      </c>
      <c r="I1889">
        <v>4.9983740000000001</v>
      </c>
    </row>
    <row r="1890" spans="1:9" x14ac:dyDescent="0.25">
      <c r="A1890">
        <v>1889</v>
      </c>
      <c r="F1890">
        <v>45.018142000000005</v>
      </c>
      <c r="G1890">
        <v>8.0403450000000003</v>
      </c>
      <c r="H1890">
        <v>44.593997000000002</v>
      </c>
      <c r="I1890">
        <v>5.010249</v>
      </c>
    </row>
    <row r="1891" spans="1:9" x14ac:dyDescent="0.25">
      <c r="A1891">
        <v>1890</v>
      </c>
      <c r="F1891">
        <v>44.999755</v>
      </c>
      <c r="G1891">
        <v>8.1000809999999994</v>
      </c>
      <c r="H1891">
        <v>44.568736000000001</v>
      </c>
      <c r="I1891">
        <v>5.0204570000000004</v>
      </c>
    </row>
    <row r="1892" spans="1:9" x14ac:dyDescent="0.25">
      <c r="A1892">
        <v>1891</v>
      </c>
      <c r="F1892">
        <v>45.055690000000006</v>
      </c>
      <c r="G1892">
        <v>8.0796139999999994</v>
      </c>
      <c r="H1892">
        <v>44.557594000000002</v>
      </c>
      <c r="I1892">
        <v>5.0268629999999996</v>
      </c>
    </row>
    <row r="1893" spans="1:9" x14ac:dyDescent="0.25">
      <c r="A1893">
        <v>1892</v>
      </c>
      <c r="F1893">
        <v>45.060638000000004</v>
      </c>
      <c r="G1893">
        <v>8.0575840000000003</v>
      </c>
      <c r="H1893">
        <v>44.549835000000002</v>
      </c>
      <c r="I1893">
        <v>5.0005620000000004</v>
      </c>
    </row>
    <row r="1894" spans="1:9" x14ac:dyDescent="0.25">
      <c r="A1894">
        <v>1893</v>
      </c>
      <c r="F1894">
        <v>45.026161000000002</v>
      </c>
      <c r="G1894">
        <v>8.0827899999999993</v>
      </c>
      <c r="H1894">
        <v>44.561916000000004</v>
      </c>
      <c r="I1894">
        <v>5.0249879999999996</v>
      </c>
    </row>
    <row r="1895" spans="1:9" x14ac:dyDescent="0.25">
      <c r="A1895">
        <v>1894</v>
      </c>
      <c r="F1895">
        <v>45.026161000000002</v>
      </c>
      <c r="G1895">
        <v>8.0827899999999993</v>
      </c>
      <c r="H1895">
        <v>44.561916000000004</v>
      </c>
      <c r="I1895">
        <v>5.0249879999999996</v>
      </c>
    </row>
    <row r="1896" spans="1:9" x14ac:dyDescent="0.25">
      <c r="A1896">
        <v>1895</v>
      </c>
    </row>
    <row r="1897" spans="1:9" x14ac:dyDescent="0.25">
      <c r="A1897">
        <v>1896</v>
      </c>
    </row>
    <row r="1898" spans="1:9" x14ac:dyDescent="0.25">
      <c r="A1898">
        <v>1897</v>
      </c>
    </row>
    <row r="1899" spans="1:9" x14ac:dyDescent="0.25">
      <c r="A1899">
        <v>1898</v>
      </c>
      <c r="B1899">
        <v>70.101666000000009</v>
      </c>
      <c r="C1899">
        <v>6.8775750000000002</v>
      </c>
    </row>
    <row r="1900" spans="1:9" x14ac:dyDescent="0.25">
      <c r="A1900">
        <v>1899</v>
      </c>
      <c r="B1900">
        <v>70.145050000000012</v>
      </c>
      <c r="C1900">
        <v>6.8661110000000001</v>
      </c>
    </row>
    <row r="1901" spans="1:9" x14ac:dyDescent="0.25">
      <c r="A1901">
        <v>1900</v>
      </c>
      <c r="B1901">
        <v>70.151364000000001</v>
      </c>
      <c r="C1901">
        <v>6.8147479999999998</v>
      </c>
    </row>
    <row r="1902" spans="1:9" x14ac:dyDescent="0.25">
      <c r="A1902">
        <v>1901</v>
      </c>
      <c r="B1902">
        <v>70.141818000000001</v>
      </c>
      <c r="C1902">
        <v>6.8438379999999999</v>
      </c>
      <c r="D1902">
        <v>72.753889000000001</v>
      </c>
      <c r="E1902">
        <v>5.6704040000000004</v>
      </c>
    </row>
    <row r="1903" spans="1:9" x14ac:dyDescent="0.25">
      <c r="A1903">
        <v>1902</v>
      </c>
      <c r="B1903">
        <v>70.101666000000009</v>
      </c>
      <c r="C1903">
        <v>6.8775750000000002</v>
      </c>
      <c r="D1903">
        <v>72.641666000000001</v>
      </c>
      <c r="E1903">
        <v>5.6375760000000001</v>
      </c>
    </row>
    <row r="1904" spans="1:9" x14ac:dyDescent="0.25">
      <c r="A1904">
        <v>1903</v>
      </c>
      <c r="B1904">
        <v>70.158485000000013</v>
      </c>
      <c r="C1904">
        <v>6.8108079999999998</v>
      </c>
      <c r="D1904">
        <v>72.753889000000001</v>
      </c>
      <c r="E1904">
        <v>5.6704040000000004</v>
      </c>
    </row>
    <row r="1905" spans="1:9" x14ac:dyDescent="0.25">
      <c r="A1905">
        <v>1904</v>
      </c>
      <c r="B1905">
        <v>70.218838000000005</v>
      </c>
      <c r="C1905">
        <v>6.8361619999999998</v>
      </c>
      <c r="D1905">
        <v>72.753889000000001</v>
      </c>
      <c r="E1905">
        <v>5.6704040000000004</v>
      </c>
    </row>
    <row r="1906" spans="1:9" x14ac:dyDescent="0.25">
      <c r="A1906">
        <v>1905</v>
      </c>
      <c r="B1906">
        <v>70.101666000000009</v>
      </c>
      <c r="C1906">
        <v>6.8775750000000002</v>
      </c>
      <c r="D1906">
        <v>72.753889000000001</v>
      </c>
      <c r="E1906">
        <v>5.6704040000000004</v>
      </c>
    </row>
    <row r="1907" spans="1:9" x14ac:dyDescent="0.25">
      <c r="A1907">
        <v>1906</v>
      </c>
      <c r="D1907">
        <v>72.753889000000001</v>
      </c>
      <c r="E1907">
        <v>5.6704040000000004</v>
      </c>
    </row>
    <row r="1908" spans="1:9" x14ac:dyDescent="0.25">
      <c r="A1908">
        <v>1907</v>
      </c>
      <c r="D1908">
        <v>72.753889000000001</v>
      </c>
      <c r="E1908">
        <v>5.6704040000000004</v>
      </c>
    </row>
    <row r="1909" spans="1:9" x14ac:dyDescent="0.25">
      <c r="A1909">
        <v>1908</v>
      </c>
      <c r="F1909">
        <v>72.673990000000003</v>
      </c>
      <c r="G1909">
        <v>8.4674750000000003</v>
      </c>
      <c r="H1909">
        <v>72.762121000000008</v>
      </c>
      <c r="I1909">
        <v>5.569394</v>
      </c>
    </row>
    <row r="1910" spans="1:9" x14ac:dyDescent="0.25">
      <c r="A1910">
        <v>1909</v>
      </c>
      <c r="F1910">
        <v>72.70702</v>
      </c>
      <c r="G1910">
        <v>8.4238389999999992</v>
      </c>
      <c r="H1910">
        <v>72.782677000000007</v>
      </c>
      <c r="I1910">
        <v>5.5442419999999997</v>
      </c>
    </row>
    <row r="1911" spans="1:9" x14ac:dyDescent="0.25">
      <c r="A1911">
        <v>1910</v>
      </c>
      <c r="F1911">
        <v>72.652172000000007</v>
      </c>
      <c r="G1911">
        <v>8.4483829999999998</v>
      </c>
      <c r="H1911">
        <v>72.653232000000003</v>
      </c>
      <c r="I1911">
        <v>5.6036869999999999</v>
      </c>
    </row>
    <row r="1912" spans="1:9" x14ac:dyDescent="0.25">
      <c r="A1912">
        <v>1911</v>
      </c>
      <c r="F1912">
        <v>72.660404</v>
      </c>
      <c r="G1912">
        <v>8.4582820000000005</v>
      </c>
      <c r="H1912">
        <v>72.674899000000011</v>
      </c>
      <c r="I1912">
        <v>5.5994440000000001</v>
      </c>
    </row>
    <row r="1913" spans="1:9" x14ac:dyDescent="0.25">
      <c r="A1913">
        <v>1912</v>
      </c>
      <c r="F1913">
        <v>72.658636000000001</v>
      </c>
      <c r="G1913">
        <v>8.490202</v>
      </c>
      <c r="H1913">
        <v>72.711010000000002</v>
      </c>
      <c r="I1913">
        <v>5.5963640000000003</v>
      </c>
    </row>
    <row r="1914" spans="1:9" x14ac:dyDescent="0.25">
      <c r="A1914">
        <v>1913</v>
      </c>
      <c r="F1914">
        <v>72.636767000000006</v>
      </c>
      <c r="G1914">
        <v>8.5770710000000001</v>
      </c>
      <c r="H1914">
        <v>72.645303000000013</v>
      </c>
      <c r="I1914">
        <v>5.561566</v>
      </c>
    </row>
    <row r="1915" spans="1:9" x14ac:dyDescent="0.25">
      <c r="A1915">
        <v>1914</v>
      </c>
      <c r="F1915">
        <v>72.673990000000003</v>
      </c>
      <c r="G1915">
        <v>8.4674750000000003</v>
      </c>
      <c r="H1915">
        <v>72.762121000000008</v>
      </c>
      <c r="I1915">
        <v>5.569394</v>
      </c>
    </row>
    <row r="1916" spans="1:9" x14ac:dyDescent="0.25">
      <c r="A1916">
        <v>1915</v>
      </c>
      <c r="F1916">
        <v>72.673990000000003</v>
      </c>
      <c r="G1916">
        <v>8.4674750000000003</v>
      </c>
      <c r="H1916">
        <v>72.762121000000008</v>
      </c>
      <c r="I1916">
        <v>5.569394</v>
      </c>
    </row>
    <row r="1917" spans="1:9" x14ac:dyDescent="0.25">
      <c r="A1917">
        <v>1916</v>
      </c>
    </row>
    <row r="1918" spans="1:9" x14ac:dyDescent="0.25">
      <c r="A1918">
        <v>1917</v>
      </c>
    </row>
    <row r="1919" spans="1:9" x14ac:dyDescent="0.25">
      <c r="A1919">
        <v>1918</v>
      </c>
    </row>
    <row r="1920" spans="1:9" x14ac:dyDescent="0.25">
      <c r="A1920">
        <v>1919</v>
      </c>
      <c r="B1920">
        <v>93.732122000000004</v>
      </c>
      <c r="C1920">
        <v>7.4410100000000003</v>
      </c>
    </row>
    <row r="1921" spans="1:9" x14ac:dyDescent="0.25">
      <c r="A1921">
        <v>1920</v>
      </c>
      <c r="B1921">
        <v>93.797019000000006</v>
      </c>
      <c r="C1921">
        <v>7.4498990000000003</v>
      </c>
    </row>
    <row r="1922" spans="1:9" x14ac:dyDescent="0.25">
      <c r="A1922">
        <v>1921</v>
      </c>
      <c r="B1922">
        <v>93.883536000000007</v>
      </c>
      <c r="C1922">
        <v>7.49899</v>
      </c>
    </row>
    <row r="1923" spans="1:9" x14ac:dyDescent="0.25">
      <c r="A1923">
        <v>1922</v>
      </c>
      <c r="B1923">
        <v>93.879596000000006</v>
      </c>
      <c r="C1923">
        <v>7.4741920000000004</v>
      </c>
    </row>
    <row r="1924" spans="1:9" x14ac:dyDescent="0.25">
      <c r="A1924">
        <v>1923</v>
      </c>
      <c r="B1924">
        <v>93.824445000000011</v>
      </c>
      <c r="C1924">
        <v>7.4636870000000002</v>
      </c>
      <c r="D1924">
        <v>97.661765000000003</v>
      </c>
      <c r="E1924">
        <v>6.048737</v>
      </c>
    </row>
    <row r="1925" spans="1:9" x14ac:dyDescent="0.25">
      <c r="A1925">
        <v>1924</v>
      </c>
      <c r="B1925">
        <v>93.774848000000006</v>
      </c>
      <c r="C1925">
        <v>7.4868180000000004</v>
      </c>
      <c r="D1925">
        <v>97.741263000000004</v>
      </c>
      <c r="E1925">
        <v>6.0374239999999997</v>
      </c>
    </row>
    <row r="1926" spans="1:9" x14ac:dyDescent="0.25">
      <c r="A1926">
        <v>1925</v>
      </c>
      <c r="B1926">
        <v>93.742070000000012</v>
      </c>
      <c r="C1926">
        <v>7.4832830000000001</v>
      </c>
      <c r="D1926">
        <v>97.753787000000003</v>
      </c>
      <c r="E1926">
        <v>6.0460099999999999</v>
      </c>
    </row>
    <row r="1927" spans="1:9" x14ac:dyDescent="0.25">
      <c r="A1927">
        <v>1926</v>
      </c>
      <c r="B1927">
        <v>93.732122000000004</v>
      </c>
      <c r="C1927">
        <v>7.4410100000000003</v>
      </c>
      <c r="D1927">
        <v>97.698234000000014</v>
      </c>
      <c r="E1927">
        <v>6.0055050000000003</v>
      </c>
    </row>
    <row r="1928" spans="1:9" x14ac:dyDescent="0.25">
      <c r="A1928">
        <v>1927</v>
      </c>
      <c r="D1928">
        <v>97.733890000000002</v>
      </c>
      <c r="E1928">
        <v>6.0245959999999998</v>
      </c>
    </row>
    <row r="1929" spans="1:9" x14ac:dyDescent="0.25">
      <c r="A1929">
        <v>1928</v>
      </c>
      <c r="D1929">
        <v>97.661765000000003</v>
      </c>
      <c r="E1929">
        <v>6.048737</v>
      </c>
    </row>
    <row r="1930" spans="1:9" x14ac:dyDescent="0.25">
      <c r="A1930">
        <v>1929</v>
      </c>
      <c r="D1930">
        <v>97.661765000000003</v>
      </c>
      <c r="E1930">
        <v>6.048737</v>
      </c>
    </row>
    <row r="1931" spans="1:9" x14ac:dyDescent="0.25">
      <c r="A1931">
        <v>1930</v>
      </c>
    </row>
    <row r="1932" spans="1:9" x14ac:dyDescent="0.25">
      <c r="A1932">
        <v>1931</v>
      </c>
      <c r="F1932">
        <v>99.773990000000012</v>
      </c>
      <c r="G1932">
        <v>8.3621219999999994</v>
      </c>
      <c r="H1932">
        <v>99.54889</v>
      </c>
      <c r="I1932">
        <v>5.2240399999999996</v>
      </c>
    </row>
    <row r="1933" spans="1:9" x14ac:dyDescent="0.25">
      <c r="A1933">
        <v>1932</v>
      </c>
      <c r="F1933">
        <v>99.794646</v>
      </c>
      <c r="G1933">
        <v>8.3394949999999994</v>
      </c>
      <c r="H1933">
        <v>99.579847999999998</v>
      </c>
      <c r="I1933">
        <v>5.2297479999999998</v>
      </c>
    </row>
    <row r="1934" spans="1:9" x14ac:dyDescent="0.25">
      <c r="A1934">
        <v>1933</v>
      </c>
      <c r="F1934">
        <v>99.789241000000004</v>
      </c>
      <c r="G1934">
        <v>8.3828279999999999</v>
      </c>
      <c r="H1934">
        <v>99.573030000000003</v>
      </c>
      <c r="I1934">
        <v>5.2426769999999996</v>
      </c>
    </row>
    <row r="1935" spans="1:9" x14ac:dyDescent="0.25">
      <c r="A1935">
        <v>1934</v>
      </c>
      <c r="F1935">
        <v>99.731666000000004</v>
      </c>
      <c r="G1935">
        <v>8.3482319999999994</v>
      </c>
      <c r="H1935">
        <v>99.524596000000003</v>
      </c>
      <c r="I1935">
        <v>5.2594950000000003</v>
      </c>
    </row>
    <row r="1936" spans="1:9" x14ac:dyDescent="0.25">
      <c r="A1936">
        <v>1935</v>
      </c>
      <c r="F1936">
        <v>99.690201999999999</v>
      </c>
      <c r="G1936">
        <v>8.3609589999999994</v>
      </c>
      <c r="H1936">
        <v>99.537625000000006</v>
      </c>
      <c r="I1936">
        <v>5.2784849999999999</v>
      </c>
    </row>
    <row r="1937" spans="1:9" x14ac:dyDescent="0.25">
      <c r="A1937">
        <v>1936</v>
      </c>
      <c r="F1937">
        <v>99.680152000000007</v>
      </c>
      <c r="G1937">
        <v>8.4778789999999997</v>
      </c>
      <c r="H1937">
        <v>99.556415000000015</v>
      </c>
      <c r="I1937">
        <v>5.2007070000000004</v>
      </c>
    </row>
    <row r="1938" spans="1:9" x14ac:dyDescent="0.25">
      <c r="A1938">
        <v>1937</v>
      </c>
      <c r="F1938">
        <v>99.773990000000012</v>
      </c>
      <c r="G1938">
        <v>8.3621219999999994</v>
      </c>
      <c r="H1938">
        <v>99.54889</v>
      </c>
      <c r="I1938">
        <v>5.2240399999999996</v>
      </c>
    </row>
    <row r="1939" spans="1:9" x14ac:dyDescent="0.25">
      <c r="A1939">
        <v>1938</v>
      </c>
    </row>
    <row r="1940" spans="1:9" x14ac:dyDescent="0.25">
      <c r="A1940">
        <v>1939</v>
      </c>
      <c r="B1940">
        <v>122.019441</v>
      </c>
      <c r="C1940">
        <v>7.2687879999999998</v>
      </c>
    </row>
    <row r="1941" spans="1:9" x14ac:dyDescent="0.25">
      <c r="A1941">
        <v>1940</v>
      </c>
      <c r="B1941">
        <v>122.019441</v>
      </c>
      <c r="C1941">
        <v>7.2687879999999998</v>
      </c>
    </row>
    <row r="1942" spans="1:9" x14ac:dyDescent="0.25">
      <c r="A1942">
        <v>1941</v>
      </c>
      <c r="B1942">
        <v>121.96161800000002</v>
      </c>
      <c r="C1942">
        <v>7.2749499999999996</v>
      </c>
    </row>
    <row r="1943" spans="1:9" x14ac:dyDescent="0.25">
      <c r="A1943">
        <v>1942</v>
      </c>
      <c r="B1943">
        <v>121.96722100000001</v>
      </c>
      <c r="C1943">
        <v>7.2570199999999998</v>
      </c>
    </row>
    <row r="1944" spans="1:9" x14ac:dyDescent="0.25">
      <c r="A1944">
        <v>1943</v>
      </c>
      <c r="B1944">
        <v>121.98085900000001</v>
      </c>
      <c r="C1944">
        <v>7.2424749999999998</v>
      </c>
    </row>
    <row r="1945" spans="1:9" x14ac:dyDescent="0.25">
      <c r="A1945">
        <v>1944</v>
      </c>
      <c r="B1945">
        <v>122.01681600000001</v>
      </c>
      <c r="C1945">
        <v>7.2277269999999998</v>
      </c>
      <c r="D1945">
        <v>127.131112</v>
      </c>
      <c r="E1945">
        <v>5.6490910000000003</v>
      </c>
    </row>
    <row r="1946" spans="1:9" x14ac:dyDescent="0.25">
      <c r="A1946">
        <v>1945</v>
      </c>
      <c r="B1946">
        <v>122.072827</v>
      </c>
      <c r="C1946">
        <v>7.2628779999999997</v>
      </c>
      <c r="D1946">
        <v>127.213132</v>
      </c>
      <c r="E1946">
        <v>5.6302519999999996</v>
      </c>
    </row>
    <row r="1947" spans="1:9" x14ac:dyDescent="0.25">
      <c r="A1947">
        <v>1946</v>
      </c>
      <c r="B1947">
        <v>122.019441</v>
      </c>
      <c r="C1947">
        <v>7.2687879999999998</v>
      </c>
      <c r="D1947">
        <v>127.153279</v>
      </c>
      <c r="E1947">
        <v>5.6248480000000001</v>
      </c>
    </row>
    <row r="1948" spans="1:9" x14ac:dyDescent="0.25">
      <c r="A1948">
        <v>1947</v>
      </c>
      <c r="D1948">
        <v>127.165254</v>
      </c>
      <c r="E1948">
        <v>5.6223229999999997</v>
      </c>
    </row>
    <row r="1949" spans="1:9" x14ac:dyDescent="0.25">
      <c r="A1949">
        <v>1948</v>
      </c>
      <c r="D1949">
        <v>127.24868900000001</v>
      </c>
      <c r="E1949">
        <v>5.6309089999999999</v>
      </c>
    </row>
    <row r="1950" spans="1:9" x14ac:dyDescent="0.25">
      <c r="A1950">
        <v>1949</v>
      </c>
      <c r="D1950">
        <v>127.32141200000001</v>
      </c>
      <c r="E1950">
        <v>5.5936360000000001</v>
      </c>
    </row>
    <row r="1951" spans="1:9" x14ac:dyDescent="0.25">
      <c r="A1951">
        <v>1950</v>
      </c>
      <c r="D1951">
        <v>127.131112</v>
      </c>
      <c r="E1951">
        <v>5.6490910000000003</v>
      </c>
    </row>
    <row r="1952" spans="1:9" x14ac:dyDescent="0.25">
      <c r="A1952">
        <v>1951</v>
      </c>
      <c r="F1952">
        <v>128.596768</v>
      </c>
      <c r="G1952">
        <v>7.6593939999999998</v>
      </c>
      <c r="H1952">
        <v>128.90363400000001</v>
      </c>
      <c r="I1952">
        <v>4.5137369999999999</v>
      </c>
    </row>
    <row r="1953" spans="1:9" x14ac:dyDescent="0.25">
      <c r="A1953">
        <v>1952</v>
      </c>
      <c r="F1953">
        <v>128.64934600000001</v>
      </c>
      <c r="G1953">
        <v>7.6508079999999996</v>
      </c>
      <c r="H1953">
        <v>128.94651100000002</v>
      </c>
      <c r="I1953">
        <v>4.4659089999999999</v>
      </c>
    </row>
    <row r="1954" spans="1:9" x14ac:dyDescent="0.25">
      <c r="A1954">
        <v>1953</v>
      </c>
      <c r="F1954">
        <v>128.661565</v>
      </c>
      <c r="G1954">
        <v>7.6490910000000003</v>
      </c>
      <c r="H1954">
        <v>128.930001</v>
      </c>
      <c r="I1954">
        <v>4.4929290000000002</v>
      </c>
    </row>
    <row r="1955" spans="1:9" x14ac:dyDescent="0.25">
      <c r="A1955">
        <v>1954</v>
      </c>
      <c r="F1955">
        <v>128.64757600000002</v>
      </c>
      <c r="G1955">
        <v>7.682525</v>
      </c>
      <c r="H1955">
        <v>128.948182</v>
      </c>
      <c r="I1955">
        <v>4.4911110000000001</v>
      </c>
    </row>
    <row r="1956" spans="1:9" x14ac:dyDescent="0.25">
      <c r="A1956">
        <v>1955</v>
      </c>
      <c r="F1956">
        <v>128.62490200000002</v>
      </c>
      <c r="G1956">
        <v>7.7091919999999998</v>
      </c>
      <c r="H1956">
        <v>128.93984700000001</v>
      </c>
      <c r="I1956">
        <v>4.4821210000000002</v>
      </c>
    </row>
    <row r="1957" spans="1:9" x14ac:dyDescent="0.25">
      <c r="A1957">
        <v>1956</v>
      </c>
      <c r="F1957">
        <v>128.58151700000002</v>
      </c>
      <c r="G1957">
        <v>7.7008590000000003</v>
      </c>
      <c r="H1957">
        <v>128.95469400000002</v>
      </c>
      <c r="I1957">
        <v>4.4840910000000003</v>
      </c>
    </row>
    <row r="1958" spans="1:9" x14ac:dyDescent="0.25">
      <c r="A1958">
        <v>1957</v>
      </c>
      <c r="F1958">
        <v>128.596768</v>
      </c>
      <c r="G1958">
        <v>7.6593939999999998</v>
      </c>
      <c r="H1958">
        <v>128.97979800000002</v>
      </c>
      <c r="I1958">
        <v>4.4611619999999998</v>
      </c>
    </row>
    <row r="1959" spans="1:9" x14ac:dyDescent="0.25">
      <c r="A1959">
        <v>1958</v>
      </c>
      <c r="H1959">
        <v>128.90363400000001</v>
      </c>
      <c r="I1959">
        <v>4.5137369999999999</v>
      </c>
    </row>
    <row r="1960" spans="1:9" x14ac:dyDescent="0.25">
      <c r="A1960">
        <v>1959</v>
      </c>
    </row>
    <row r="1961" spans="1:9" x14ac:dyDescent="0.25">
      <c r="A1961">
        <v>1960</v>
      </c>
    </row>
    <row r="1962" spans="1:9" x14ac:dyDescent="0.25">
      <c r="A1962">
        <v>1961</v>
      </c>
      <c r="B1962">
        <v>157.895399</v>
      </c>
      <c r="C1962">
        <v>8.1071380000000008</v>
      </c>
    </row>
    <row r="1963" spans="1:9" x14ac:dyDescent="0.25">
      <c r="A1963">
        <v>1962</v>
      </c>
      <c r="B1963">
        <v>157.895399</v>
      </c>
      <c r="C1963">
        <v>8.1071380000000008</v>
      </c>
    </row>
    <row r="1964" spans="1:9" x14ac:dyDescent="0.25">
      <c r="A1964">
        <v>1963</v>
      </c>
      <c r="B1964">
        <v>157.875148</v>
      </c>
      <c r="C1964">
        <v>8.1250429999999998</v>
      </c>
    </row>
    <row r="1965" spans="1:9" x14ac:dyDescent="0.25">
      <c r="A1965">
        <v>1964</v>
      </c>
      <c r="B1965">
        <v>157.873771</v>
      </c>
      <c r="C1965">
        <v>8.1316740000000003</v>
      </c>
    </row>
    <row r="1966" spans="1:9" x14ac:dyDescent="0.25">
      <c r="A1966">
        <v>1965</v>
      </c>
      <c r="B1966">
        <v>157.890299</v>
      </c>
      <c r="C1966">
        <v>8.1206560000000003</v>
      </c>
      <c r="D1966">
        <v>161.42109300000001</v>
      </c>
      <c r="E1966">
        <v>6.5885259999999999</v>
      </c>
    </row>
    <row r="1967" spans="1:9" x14ac:dyDescent="0.25">
      <c r="A1967">
        <v>1966</v>
      </c>
      <c r="B1967">
        <v>157.900857</v>
      </c>
      <c r="C1967">
        <v>8.0966299999999993</v>
      </c>
      <c r="D1967">
        <v>161.43920300000002</v>
      </c>
      <c r="E1967">
        <v>6.5947490000000002</v>
      </c>
    </row>
    <row r="1968" spans="1:9" x14ac:dyDescent="0.25">
      <c r="A1968">
        <v>1967</v>
      </c>
      <c r="B1968">
        <v>157.85245</v>
      </c>
      <c r="C1968">
        <v>8.162229</v>
      </c>
      <c r="D1968">
        <v>161.467308</v>
      </c>
      <c r="E1968">
        <v>6.5895970000000004</v>
      </c>
    </row>
    <row r="1969" spans="1:9" x14ac:dyDescent="0.25">
      <c r="A1969">
        <v>1968</v>
      </c>
      <c r="B1969">
        <v>157.895399</v>
      </c>
      <c r="C1969">
        <v>8.1071380000000008</v>
      </c>
      <c r="D1969">
        <v>161.46353400000001</v>
      </c>
      <c r="E1969">
        <v>6.592403</v>
      </c>
    </row>
    <row r="1970" spans="1:9" x14ac:dyDescent="0.25">
      <c r="A1970">
        <v>1969</v>
      </c>
      <c r="D1970">
        <v>161.456647</v>
      </c>
      <c r="E1970">
        <v>6.5325170000000004</v>
      </c>
    </row>
    <row r="1971" spans="1:9" x14ac:dyDescent="0.25">
      <c r="A1971">
        <v>1970</v>
      </c>
      <c r="D1971">
        <v>161.408648</v>
      </c>
      <c r="E1971">
        <v>6.5405249999999997</v>
      </c>
    </row>
    <row r="1972" spans="1:9" x14ac:dyDescent="0.25">
      <c r="A1972">
        <v>1971</v>
      </c>
      <c r="D1972">
        <v>161.42109300000001</v>
      </c>
      <c r="E1972">
        <v>6.5885259999999999</v>
      </c>
    </row>
    <row r="1973" spans="1:9" x14ac:dyDescent="0.25">
      <c r="A1973">
        <v>1972</v>
      </c>
      <c r="F1973">
        <v>162.765457</v>
      </c>
      <c r="G1973">
        <v>8.6190719999999992</v>
      </c>
      <c r="H1973">
        <v>162.25464500000001</v>
      </c>
      <c r="I1973">
        <v>5.8118509999999999</v>
      </c>
    </row>
    <row r="1974" spans="1:9" x14ac:dyDescent="0.25">
      <c r="A1974">
        <v>1973</v>
      </c>
      <c r="F1974">
        <v>162.86757700000001</v>
      </c>
      <c r="G1974">
        <v>8.6188680000000009</v>
      </c>
      <c r="H1974">
        <v>162.32968099999999</v>
      </c>
      <c r="I1974">
        <v>5.7985879999999996</v>
      </c>
    </row>
    <row r="1975" spans="1:9" x14ac:dyDescent="0.25">
      <c r="A1975">
        <v>1974</v>
      </c>
      <c r="F1975">
        <v>162.76581300000001</v>
      </c>
      <c r="G1975">
        <v>8.602392</v>
      </c>
      <c r="H1975">
        <v>162.30101200000001</v>
      </c>
      <c r="I1975">
        <v>5.7726240000000004</v>
      </c>
    </row>
    <row r="1976" spans="1:9" x14ac:dyDescent="0.25">
      <c r="A1976">
        <v>1975</v>
      </c>
      <c r="F1976">
        <v>162.73974800000002</v>
      </c>
      <c r="G1976">
        <v>8.6146849999999997</v>
      </c>
      <c r="H1976">
        <v>162.27341699999999</v>
      </c>
      <c r="I1976">
        <v>5.8494960000000003</v>
      </c>
    </row>
    <row r="1977" spans="1:9" x14ac:dyDescent="0.25">
      <c r="A1977">
        <v>1976</v>
      </c>
      <c r="F1977">
        <v>162.73582099999999</v>
      </c>
      <c r="G1977">
        <v>8.6124919999999996</v>
      </c>
      <c r="H1977">
        <v>162.22648800000002</v>
      </c>
      <c r="I1977">
        <v>5.8610749999999996</v>
      </c>
    </row>
    <row r="1978" spans="1:9" x14ac:dyDescent="0.25">
      <c r="A1978">
        <v>1977</v>
      </c>
      <c r="F1978">
        <v>162.68368900000002</v>
      </c>
      <c r="G1978">
        <v>8.677683</v>
      </c>
      <c r="H1978">
        <v>162.1994</v>
      </c>
      <c r="I1978">
        <v>5.8457210000000002</v>
      </c>
    </row>
    <row r="1979" spans="1:9" x14ac:dyDescent="0.25">
      <c r="A1979">
        <v>1978</v>
      </c>
      <c r="F1979">
        <v>162.65201100000002</v>
      </c>
      <c r="G1979">
        <v>8.7058920000000004</v>
      </c>
      <c r="H1979">
        <v>162.20547099999999</v>
      </c>
      <c r="I1979">
        <v>5.8449559999999998</v>
      </c>
    </row>
    <row r="1980" spans="1:9" x14ac:dyDescent="0.25">
      <c r="A1980">
        <v>1979</v>
      </c>
      <c r="F1980">
        <v>162.765457</v>
      </c>
      <c r="G1980">
        <v>8.6190719999999992</v>
      </c>
      <c r="H1980">
        <v>162.25464500000001</v>
      </c>
      <c r="I1980">
        <v>5.8118509999999999</v>
      </c>
    </row>
    <row r="1981" spans="1:9" x14ac:dyDescent="0.25">
      <c r="A1981">
        <v>1980</v>
      </c>
      <c r="F1981">
        <v>162.765457</v>
      </c>
      <c r="G1981">
        <v>8.6190719999999992</v>
      </c>
      <c r="H1981">
        <v>162.25464500000001</v>
      </c>
      <c r="I1981">
        <v>5.8118509999999999</v>
      </c>
    </row>
    <row r="1982" spans="1:9" x14ac:dyDescent="0.25">
      <c r="A1982">
        <v>1981</v>
      </c>
    </row>
    <row r="1983" spans="1:9" x14ac:dyDescent="0.25">
      <c r="A1983">
        <v>1982</v>
      </c>
    </row>
    <row r="1984" spans="1:9" x14ac:dyDescent="0.25">
      <c r="A1984">
        <v>1983</v>
      </c>
    </row>
    <row r="1985" spans="1:9" x14ac:dyDescent="0.25">
      <c r="A1985">
        <v>1984</v>
      </c>
    </row>
    <row r="1986" spans="1:9" x14ac:dyDescent="0.25">
      <c r="A1986">
        <v>1985</v>
      </c>
      <c r="B1986">
        <v>187.83931999999999</v>
      </c>
      <c r="C1986">
        <v>7.6326970000000003</v>
      </c>
    </row>
    <row r="1987" spans="1:9" x14ac:dyDescent="0.25">
      <c r="A1987">
        <v>1986</v>
      </c>
      <c r="B1987">
        <v>187.82702499999999</v>
      </c>
      <c r="C1987">
        <v>7.6336139999999997</v>
      </c>
    </row>
    <row r="1988" spans="1:9" x14ac:dyDescent="0.25">
      <c r="A1988">
        <v>1987</v>
      </c>
      <c r="B1988">
        <v>187.80840499999999</v>
      </c>
      <c r="C1988">
        <v>7.6188219999999998</v>
      </c>
      <c r="D1988">
        <v>191.245802</v>
      </c>
      <c r="E1988">
        <v>6.0745509999999996</v>
      </c>
    </row>
    <row r="1989" spans="1:9" x14ac:dyDescent="0.25">
      <c r="A1989">
        <v>1988</v>
      </c>
      <c r="B1989">
        <v>187.81514200000001</v>
      </c>
      <c r="C1989">
        <v>7.6364710000000002</v>
      </c>
      <c r="D1989">
        <v>191.259882</v>
      </c>
      <c r="E1989">
        <v>6.0671039999999996</v>
      </c>
    </row>
    <row r="1990" spans="1:9" x14ac:dyDescent="0.25">
      <c r="A1990">
        <v>1989</v>
      </c>
      <c r="B1990">
        <v>187.8081</v>
      </c>
      <c r="C1990">
        <v>7.6370319999999996</v>
      </c>
      <c r="D1990">
        <v>191.289873</v>
      </c>
      <c r="E1990">
        <v>6.0358349999999996</v>
      </c>
    </row>
    <row r="1991" spans="1:9" x14ac:dyDescent="0.25">
      <c r="A1991">
        <v>1990</v>
      </c>
      <c r="B1991">
        <v>187.827383</v>
      </c>
      <c r="C1991">
        <v>7.59755</v>
      </c>
      <c r="D1991">
        <v>191.26860300000001</v>
      </c>
      <c r="E1991">
        <v>6.0301220000000004</v>
      </c>
    </row>
    <row r="1992" spans="1:9" x14ac:dyDescent="0.25">
      <c r="A1992">
        <v>1991</v>
      </c>
      <c r="B1992">
        <v>187.83931999999999</v>
      </c>
      <c r="C1992">
        <v>7.6326970000000003</v>
      </c>
      <c r="D1992">
        <v>191.24835400000001</v>
      </c>
      <c r="E1992">
        <v>6.0151250000000003</v>
      </c>
    </row>
    <row r="1993" spans="1:9" x14ac:dyDescent="0.25">
      <c r="A1993">
        <v>1992</v>
      </c>
      <c r="D1993">
        <v>191.299464</v>
      </c>
      <c r="E1993">
        <v>6.0768469999999999</v>
      </c>
    </row>
    <row r="1994" spans="1:9" x14ac:dyDescent="0.25">
      <c r="A1994">
        <v>1993</v>
      </c>
      <c r="D1994">
        <v>191.283705</v>
      </c>
      <c r="E1994">
        <v>6.0699100000000001</v>
      </c>
    </row>
    <row r="1995" spans="1:9" x14ac:dyDescent="0.25">
      <c r="A1995">
        <v>1994</v>
      </c>
      <c r="D1995">
        <v>191.245802</v>
      </c>
      <c r="E1995">
        <v>6.0745509999999996</v>
      </c>
    </row>
    <row r="1996" spans="1:9" x14ac:dyDescent="0.25">
      <c r="A1996">
        <v>1995</v>
      </c>
    </row>
    <row r="1997" spans="1:9" x14ac:dyDescent="0.25">
      <c r="A1997">
        <v>1996</v>
      </c>
      <c r="F1997">
        <v>193.88974200000001</v>
      </c>
      <c r="G1997">
        <v>8.3555050000000008</v>
      </c>
      <c r="H1997">
        <v>193.52501899999999</v>
      </c>
      <c r="I1997">
        <v>5.3287370000000003</v>
      </c>
    </row>
    <row r="1998" spans="1:9" x14ac:dyDescent="0.25">
      <c r="A1998">
        <v>1997</v>
      </c>
      <c r="F1998">
        <v>193.918105</v>
      </c>
      <c r="G1998">
        <v>8.2971500000000002</v>
      </c>
      <c r="H1998">
        <v>193.57904300000001</v>
      </c>
      <c r="I1998">
        <v>5.3105270000000004</v>
      </c>
    </row>
    <row r="1999" spans="1:9" x14ac:dyDescent="0.25">
      <c r="A1999">
        <v>1998</v>
      </c>
      <c r="F1999">
        <v>193.91621600000002</v>
      </c>
      <c r="G1999">
        <v>8.3215319999999995</v>
      </c>
      <c r="H1999">
        <v>193.572462</v>
      </c>
      <c r="I1999">
        <v>5.344652</v>
      </c>
    </row>
    <row r="2000" spans="1:9" x14ac:dyDescent="0.25">
      <c r="A2000">
        <v>1999</v>
      </c>
      <c r="F2000">
        <v>193.90382199999999</v>
      </c>
      <c r="G2000">
        <v>8.3288270000000004</v>
      </c>
      <c r="H2000">
        <v>193.59495800000002</v>
      </c>
      <c r="I2000">
        <v>5.3414890000000002</v>
      </c>
    </row>
    <row r="2001" spans="1:9" x14ac:dyDescent="0.25">
      <c r="A2001">
        <v>2000</v>
      </c>
      <c r="F2001">
        <v>193.859137</v>
      </c>
      <c r="G2001">
        <v>8.3274500000000007</v>
      </c>
      <c r="H2001">
        <v>193.57384000000002</v>
      </c>
      <c r="I2001">
        <v>5.361434</v>
      </c>
    </row>
    <row r="2002" spans="1:9" x14ac:dyDescent="0.25">
      <c r="A2002">
        <v>2001</v>
      </c>
      <c r="F2002">
        <v>193.86250100000001</v>
      </c>
      <c r="G2002">
        <v>8.3271440000000005</v>
      </c>
      <c r="H2002">
        <v>193.582053</v>
      </c>
      <c r="I2002">
        <v>5.3390919999999999</v>
      </c>
    </row>
    <row r="2003" spans="1:9" x14ac:dyDescent="0.25">
      <c r="A2003">
        <v>2002</v>
      </c>
      <c r="F2003">
        <v>193.88959</v>
      </c>
      <c r="G2003">
        <v>8.3415789999999994</v>
      </c>
      <c r="H2003">
        <v>193.53843499999999</v>
      </c>
      <c r="I2003">
        <v>5.3742890000000001</v>
      </c>
    </row>
    <row r="2004" spans="1:9" x14ac:dyDescent="0.25">
      <c r="A2004">
        <v>2003</v>
      </c>
      <c r="F2004">
        <v>193.88974200000001</v>
      </c>
      <c r="G2004">
        <v>8.3555050000000008</v>
      </c>
      <c r="H2004">
        <v>193.52501899999999</v>
      </c>
      <c r="I2004">
        <v>5.3287370000000003</v>
      </c>
    </row>
    <row r="2005" spans="1:9" x14ac:dyDescent="0.25">
      <c r="A2005">
        <v>2004</v>
      </c>
    </row>
    <row r="2006" spans="1:9" x14ac:dyDescent="0.25">
      <c r="A2006">
        <v>2005</v>
      </c>
      <c r="B2006">
        <v>214.680207</v>
      </c>
      <c r="C2006">
        <v>9.1105160000000005</v>
      </c>
    </row>
    <row r="2007" spans="1:9" x14ac:dyDescent="0.25">
      <c r="A2007">
        <v>2006</v>
      </c>
      <c r="B2007">
        <v>214.70536100000001</v>
      </c>
      <c r="C2007">
        <v>8.9935569999999991</v>
      </c>
    </row>
    <row r="2008" spans="1:9" x14ac:dyDescent="0.25">
      <c r="A2008">
        <v>2007</v>
      </c>
      <c r="B2008">
        <v>214.575052</v>
      </c>
      <c r="C2008">
        <v>9.1404119999999995</v>
      </c>
    </row>
    <row r="2009" spans="1:9" x14ac:dyDescent="0.25">
      <c r="A2009">
        <v>2008</v>
      </c>
      <c r="B2009">
        <v>214.63587699999999</v>
      </c>
      <c r="C2009">
        <v>9.1078349999999997</v>
      </c>
    </row>
    <row r="2010" spans="1:9" x14ac:dyDescent="0.25">
      <c r="A2010">
        <v>2009</v>
      </c>
      <c r="B2010">
        <v>214.64505199999999</v>
      </c>
      <c r="C2010">
        <v>9.1001550000000009</v>
      </c>
    </row>
    <row r="2011" spans="1:9" x14ac:dyDescent="0.25">
      <c r="A2011">
        <v>2010</v>
      </c>
      <c r="B2011">
        <v>214.64221699999999</v>
      </c>
      <c r="C2011">
        <v>9.043609</v>
      </c>
      <c r="D2011">
        <v>218.879434</v>
      </c>
      <c r="E2011">
        <v>7.8165979999999999</v>
      </c>
    </row>
    <row r="2012" spans="1:9" x14ac:dyDescent="0.25">
      <c r="A2012">
        <v>2011</v>
      </c>
      <c r="B2012">
        <v>214.55824799999999</v>
      </c>
      <c r="C2012">
        <v>9.1347430000000003</v>
      </c>
      <c r="D2012">
        <v>218.873042</v>
      </c>
      <c r="E2012">
        <v>7.8325769999999997</v>
      </c>
    </row>
    <row r="2013" spans="1:9" x14ac:dyDescent="0.25">
      <c r="A2013">
        <v>2012</v>
      </c>
      <c r="B2013">
        <v>214.680207</v>
      </c>
      <c r="C2013">
        <v>9.1105160000000005</v>
      </c>
      <c r="D2013">
        <v>218.84974299999999</v>
      </c>
      <c r="E2013">
        <v>7.8159280000000004</v>
      </c>
    </row>
    <row r="2014" spans="1:9" x14ac:dyDescent="0.25">
      <c r="A2014">
        <v>2013</v>
      </c>
      <c r="D2014">
        <v>218.832526</v>
      </c>
      <c r="E2014">
        <v>7.8223710000000004</v>
      </c>
    </row>
    <row r="2015" spans="1:9" x14ac:dyDescent="0.25">
      <c r="A2015">
        <v>2014</v>
      </c>
      <c r="D2015">
        <v>218.862424</v>
      </c>
      <c r="E2015">
        <v>7.7879379999999996</v>
      </c>
    </row>
    <row r="2016" spans="1:9" x14ac:dyDescent="0.25">
      <c r="A2016">
        <v>2015</v>
      </c>
      <c r="D2016">
        <v>218.91685699999999</v>
      </c>
      <c r="E2016">
        <v>7.939279</v>
      </c>
    </row>
    <row r="2017" spans="1:9" x14ac:dyDescent="0.25">
      <c r="A2017">
        <v>2016</v>
      </c>
      <c r="D2017">
        <v>218.879434</v>
      </c>
      <c r="E2017">
        <v>7.8165979999999999</v>
      </c>
    </row>
    <row r="2018" spans="1:9" x14ac:dyDescent="0.25">
      <c r="A2018">
        <v>2017</v>
      </c>
    </row>
    <row r="2019" spans="1:9" x14ac:dyDescent="0.25">
      <c r="A2019">
        <v>2018</v>
      </c>
    </row>
    <row r="2020" spans="1:9" x14ac:dyDescent="0.25">
      <c r="A2020">
        <v>2019</v>
      </c>
      <c r="F2020">
        <v>221.24932999999999</v>
      </c>
      <c r="G2020">
        <v>9.6370100000000001</v>
      </c>
    </row>
    <row r="2021" spans="1:9" x14ac:dyDescent="0.25">
      <c r="A2021">
        <v>2020</v>
      </c>
      <c r="F2021">
        <v>221.34984599999999</v>
      </c>
      <c r="G2021">
        <v>9.6802580000000003</v>
      </c>
      <c r="H2021">
        <v>221.49453700000001</v>
      </c>
      <c r="I2021">
        <v>6.9217009999999997</v>
      </c>
    </row>
    <row r="2022" spans="1:9" x14ac:dyDescent="0.25">
      <c r="A2022">
        <v>2021</v>
      </c>
      <c r="F2022">
        <v>221.35845499999999</v>
      </c>
      <c r="G2022">
        <v>9.6895880000000005</v>
      </c>
      <c r="H2022">
        <v>221.51633999999999</v>
      </c>
      <c r="I2022">
        <v>6.9249479999999997</v>
      </c>
    </row>
    <row r="2023" spans="1:9" x14ac:dyDescent="0.25">
      <c r="A2023">
        <v>2022</v>
      </c>
      <c r="F2023">
        <v>221.341598</v>
      </c>
      <c r="G2023">
        <v>9.7026810000000001</v>
      </c>
      <c r="H2023">
        <v>221.436599</v>
      </c>
      <c r="I2023">
        <v>6.9954640000000001</v>
      </c>
    </row>
    <row r="2024" spans="1:9" x14ac:dyDescent="0.25">
      <c r="A2024">
        <v>2023</v>
      </c>
      <c r="F2024">
        <v>221.34164999999999</v>
      </c>
      <c r="G2024">
        <v>9.7025780000000008</v>
      </c>
      <c r="H2024">
        <v>221.403042</v>
      </c>
      <c r="I2024">
        <v>7.0292269999999997</v>
      </c>
    </row>
    <row r="2025" spans="1:9" x14ac:dyDescent="0.25">
      <c r="A2025">
        <v>2024</v>
      </c>
      <c r="F2025">
        <v>221.239589</v>
      </c>
      <c r="G2025">
        <v>9.6674229999999994</v>
      </c>
      <c r="H2025">
        <v>221.39309399999999</v>
      </c>
      <c r="I2025">
        <v>6.9931450000000002</v>
      </c>
    </row>
    <row r="2026" spans="1:9" x14ac:dyDescent="0.25">
      <c r="A2026">
        <v>2025</v>
      </c>
      <c r="B2026">
        <v>237.501857</v>
      </c>
      <c r="C2026">
        <v>9.2136089999999999</v>
      </c>
      <c r="F2026">
        <v>221.18922799999999</v>
      </c>
      <c r="G2026">
        <v>9.7686080000000004</v>
      </c>
      <c r="H2026">
        <v>221.334846</v>
      </c>
      <c r="I2026">
        <v>6.9242780000000002</v>
      </c>
    </row>
    <row r="2027" spans="1:9" x14ac:dyDescent="0.25">
      <c r="A2027">
        <v>2026</v>
      </c>
      <c r="B2027">
        <v>237.543815</v>
      </c>
      <c r="C2027">
        <v>9.2624739999999992</v>
      </c>
      <c r="F2027">
        <v>221.22484599999999</v>
      </c>
      <c r="G2027">
        <v>9.7538149999999995</v>
      </c>
      <c r="H2027">
        <v>221.322733</v>
      </c>
      <c r="I2027">
        <v>6.8703609999999999</v>
      </c>
    </row>
    <row r="2028" spans="1:9" x14ac:dyDescent="0.25">
      <c r="A2028">
        <v>2027</v>
      </c>
      <c r="B2028">
        <v>237.53731999999999</v>
      </c>
      <c r="C2028">
        <v>9.2429380000000005</v>
      </c>
      <c r="F2028">
        <v>221.219022</v>
      </c>
      <c r="G2028">
        <v>9.7238140000000008</v>
      </c>
      <c r="H2028">
        <v>221.452371</v>
      </c>
      <c r="I2028">
        <v>6.8741240000000001</v>
      </c>
    </row>
    <row r="2029" spans="1:9" x14ac:dyDescent="0.25">
      <c r="A2029">
        <v>2028</v>
      </c>
      <c r="B2029">
        <v>237.606549</v>
      </c>
      <c r="C2029">
        <v>9.2119590000000002</v>
      </c>
      <c r="H2029">
        <v>221.452371</v>
      </c>
      <c r="I2029">
        <v>6.8741240000000001</v>
      </c>
    </row>
    <row r="2030" spans="1:9" x14ac:dyDescent="0.25">
      <c r="A2030">
        <v>2029</v>
      </c>
      <c r="B2030">
        <v>237.57494800000001</v>
      </c>
      <c r="C2030">
        <v>9.2047419999999995</v>
      </c>
    </row>
    <row r="2031" spans="1:9" x14ac:dyDescent="0.25">
      <c r="A2031">
        <v>2030</v>
      </c>
      <c r="B2031">
        <v>237.527165</v>
      </c>
      <c r="C2031">
        <v>9.2297940000000001</v>
      </c>
    </row>
    <row r="2032" spans="1:9" x14ac:dyDescent="0.25">
      <c r="A2032">
        <v>2031</v>
      </c>
      <c r="B2032">
        <v>237.52562</v>
      </c>
      <c r="C2032">
        <v>9.2536090000000009</v>
      </c>
    </row>
    <row r="2033" spans="1:9" x14ac:dyDescent="0.25">
      <c r="A2033">
        <v>2032</v>
      </c>
      <c r="B2033">
        <v>237.51603</v>
      </c>
      <c r="C2033">
        <v>9.235258</v>
      </c>
    </row>
    <row r="2034" spans="1:9" x14ac:dyDescent="0.25">
      <c r="A2034">
        <v>2033</v>
      </c>
      <c r="B2034">
        <v>237.47850700000001</v>
      </c>
      <c r="C2034">
        <v>9.2242270000000008</v>
      </c>
      <c r="D2034">
        <v>243.14758</v>
      </c>
      <c r="E2034">
        <v>8.1702589999999997</v>
      </c>
    </row>
    <row r="2035" spans="1:9" x14ac:dyDescent="0.25">
      <c r="A2035">
        <v>2034</v>
      </c>
      <c r="B2035">
        <v>237.468917</v>
      </c>
      <c r="C2035">
        <v>9.2462890000000009</v>
      </c>
      <c r="D2035">
        <v>243.15417600000001</v>
      </c>
      <c r="E2035">
        <v>8.1806180000000008</v>
      </c>
    </row>
    <row r="2036" spans="1:9" x14ac:dyDescent="0.25">
      <c r="A2036">
        <v>2035</v>
      </c>
      <c r="B2036">
        <v>237.51778300000001</v>
      </c>
      <c r="C2036">
        <v>9.3317530000000009</v>
      </c>
      <c r="D2036">
        <v>243.18129099999999</v>
      </c>
      <c r="E2036">
        <v>8.1818050000000007</v>
      </c>
    </row>
    <row r="2037" spans="1:9" x14ac:dyDescent="0.25">
      <c r="A2037">
        <v>2036</v>
      </c>
      <c r="B2037">
        <v>237.501857</v>
      </c>
      <c r="C2037">
        <v>9.2136089999999999</v>
      </c>
      <c r="D2037">
        <v>243.198972</v>
      </c>
      <c r="E2037">
        <v>8.1863919999999997</v>
      </c>
    </row>
    <row r="2038" spans="1:9" x14ac:dyDescent="0.25">
      <c r="A2038">
        <v>2037</v>
      </c>
      <c r="D2038">
        <v>243.184743</v>
      </c>
      <c r="E2038">
        <v>8.1658760000000008</v>
      </c>
    </row>
    <row r="2039" spans="1:9" x14ac:dyDescent="0.25">
      <c r="A2039">
        <v>2038</v>
      </c>
      <c r="D2039">
        <v>243.18618900000001</v>
      </c>
      <c r="E2039">
        <v>8.1549999999999994</v>
      </c>
    </row>
    <row r="2040" spans="1:9" x14ac:dyDescent="0.25">
      <c r="A2040">
        <v>2039</v>
      </c>
      <c r="D2040">
        <v>243.16536400000001</v>
      </c>
      <c r="E2040">
        <v>8.1240210000000008</v>
      </c>
    </row>
    <row r="2041" spans="1:9" x14ac:dyDescent="0.25">
      <c r="A2041">
        <v>2040</v>
      </c>
      <c r="D2041">
        <v>243.148404</v>
      </c>
      <c r="E2041">
        <v>8.1720620000000004</v>
      </c>
    </row>
    <row r="2042" spans="1:9" x14ac:dyDescent="0.25">
      <c r="A2042">
        <v>2041</v>
      </c>
      <c r="D2042">
        <v>243.18216799999999</v>
      </c>
      <c r="E2042">
        <v>8.2176279999999995</v>
      </c>
    </row>
    <row r="2043" spans="1:9" x14ac:dyDescent="0.25">
      <c r="A2043">
        <v>2042</v>
      </c>
      <c r="D2043">
        <v>243.14758</v>
      </c>
      <c r="E2043">
        <v>8.1702589999999997</v>
      </c>
      <c r="F2043">
        <v>242.00134199999999</v>
      </c>
      <c r="G2043">
        <v>10.41366</v>
      </c>
    </row>
    <row r="2044" spans="1:9" x14ac:dyDescent="0.25">
      <c r="A2044">
        <v>2043</v>
      </c>
      <c r="F2044">
        <v>242.01928000000001</v>
      </c>
      <c r="G2044">
        <v>10.432527</v>
      </c>
      <c r="H2044">
        <v>242.32366100000002</v>
      </c>
      <c r="I2044">
        <v>7.2973710000000001</v>
      </c>
    </row>
    <row r="2045" spans="1:9" x14ac:dyDescent="0.25">
      <c r="A2045">
        <v>2044</v>
      </c>
      <c r="F2045">
        <v>242.06726900000001</v>
      </c>
      <c r="G2045">
        <v>10.440464</v>
      </c>
      <c r="H2045">
        <v>242.295106</v>
      </c>
      <c r="I2045">
        <v>7.3090719999999996</v>
      </c>
    </row>
    <row r="2046" spans="1:9" x14ac:dyDescent="0.25">
      <c r="A2046">
        <v>2045</v>
      </c>
      <c r="F2046">
        <v>242.03912600000001</v>
      </c>
      <c r="G2046">
        <v>10.441495</v>
      </c>
      <c r="H2046">
        <v>242.27835200000001</v>
      </c>
      <c r="I2046">
        <v>7.3227830000000003</v>
      </c>
    </row>
    <row r="2047" spans="1:9" x14ac:dyDescent="0.25">
      <c r="A2047">
        <v>2046</v>
      </c>
      <c r="F2047">
        <v>242.02685600000001</v>
      </c>
      <c r="G2047">
        <v>10.455102999999999</v>
      </c>
      <c r="H2047">
        <v>242.27778699999999</v>
      </c>
      <c r="I2047">
        <v>7.3410310000000001</v>
      </c>
    </row>
    <row r="2048" spans="1:9" x14ac:dyDescent="0.25">
      <c r="A2048">
        <v>2047</v>
      </c>
      <c r="F2048">
        <v>242.02500000000001</v>
      </c>
      <c r="G2048">
        <v>10.477164999999999</v>
      </c>
      <c r="H2048">
        <v>242.24123800000001</v>
      </c>
      <c r="I2048">
        <v>7.3009279999999999</v>
      </c>
    </row>
    <row r="2049" spans="1:11" x14ac:dyDescent="0.25">
      <c r="A2049">
        <v>2048</v>
      </c>
      <c r="F2049">
        <v>242.02624</v>
      </c>
      <c r="G2049">
        <v>10.495773</v>
      </c>
      <c r="H2049">
        <v>242.242062</v>
      </c>
      <c r="I2049">
        <v>7.2806699999999998</v>
      </c>
    </row>
    <row r="2050" spans="1:11" x14ac:dyDescent="0.25">
      <c r="A2050">
        <v>2049</v>
      </c>
      <c r="F2050">
        <v>242.04097999999999</v>
      </c>
      <c r="G2050">
        <v>10.476031000000001</v>
      </c>
      <c r="H2050">
        <v>242.26211599999999</v>
      </c>
      <c r="I2050">
        <v>7.2562889999999998</v>
      </c>
    </row>
    <row r="2051" spans="1:11" x14ac:dyDescent="0.25">
      <c r="A2051">
        <v>2050</v>
      </c>
      <c r="B2051">
        <v>258.03020900000001</v>
      </c>
      <c r="C2051">
        <v>9.0482469999999999</v>
      </c>
      <c r="F2051">
        <v>242.05170100000001</v>
      </c>
      <c r="G2051">
        <v>10.461031</v>
      </c>
      <c r="H2051">
        <v>242.280879</v>
      </c>
      <c r="I2051">
        <v>7.2768560000000004</v>
      </c>
    </row>
    <row r="2052" spans="1:11" x14ac:dyDescent="0.25">
      <c r="A2052">
        <v>2051</v>
      </c>
      <c r="B2052">
        <v>258.03020900000001</v>
      </c>
      <c r="C2052">
        <v>9.0482469999999999</v>
      </c>
      <c r="F2052">
        <v>242.00134199999999</v>
      </c>
      <c r="G2052">
        <v>10.41366</v>
      </c>
      <c r="H2052">
        <v>242.32366100000002</v>
      </c>
      <c r="I2052">
        <v>7.2973710000000001</v>
      </c>
      <c r="J2052">
        <v>235.92479600000001</v>
      </c>
      <c r="K2052">
        <v>14.218197</v>
      </c>
    </row>
    <row r="2053" spans="1:11" x14ac:dyDescent="0.25">
      <c r="A2053">
        <v>2052</v>
      </c>
    </row>
    <row r="2054" spans="1:11" x14ac:dyDescent="0.25">
      <c r="A2054">
        <v>2053</v>
      </c>
    </row>
    <row r="2055" spans="1:11" x14ac:dyDescent="0.25">
      <c r="A2055">
        <v>2054</v>
      </c>
    </row>
    <row r="2056" spans="1:11" x14ac:dyDescent="0.25">
      <c r="A2056">
        <v>2055</v>
      </c>
    </row>
    <row r="2057" spans="1:11" x14ac:dyDescent="0.25">
      <c r="A2057">
        <v>2056</v>
      </c>
    </row>
    <row r="2058" spans="1:11" x14ac:dyDescent="0.25">
      <c r="A2058">
        <v>2057</v>
      </c>
    </row>
    <row r="2059" spans="1:11" x14ac:dyDescent="0.25">
      <c r="A2059">
        <v>2058</v>
      </c>
    </row>
    <row r="2060" spans="1:11" x14ac:dyDescent="0.25">
      <c r="A2060">
        <v>2059</v>
      </c>
    </row>
    <row r="2061" spans="1:11" x14ac:dyDescent="0.25">
      <c r="A2061">
        <v>2060</v>
      </c>
    </row>
    <row r="2062" spans="1:11" x14ac:dyDescent="0.25">
      <c r="A2062">
        <v>2061</v>
      </c>
    </row>
    <row r="2063" spans="1:11" x14ac:dyDescent="0.25">
      <c r="A2063">
        <v>2062</v>
      </c>
    </row>
    <row r="2064" spans="1:1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1" x14ac:dyDescent="0.25">
      <c r="A2081">
        <v>2080</v>
      </c>
    </row>
    <row r="2082" spans="1:11" x14ac:dyDescent="0.25">
      <c r="A2082">
        <v>2081</v>
      </c>
    </row>
    <row r="2083" spans="1:11" x14ac:dyDescent="0.25">
      <c r="A2083">
        <v>2082</v>
      </c>
    </row>
    <row r="2084" spans="1:11" x14ac:dyDescent="0.25">
      <c r="A2084">
        <v>2083</v>
      </c>
    </row>
    <row r="2085" spans="1:11" x14ac:dyDescent="0.25">
      <c r="A2085">
        <v>2084</v>
      </c>
    </row>
    <row r="2086" spans="1:11" x14ac:dyDescent="0.25">
      <c r="A2086">
        <v>2085</v>
      </c>
    </row>
    <row r="2087" spans="1:11" x14ac:dyDescent="0.25">
      <c r="A2087">
        <v>2086</v>
      </c>
      <c r="J2087">
        <v>38.023052</v>
      </c>
      <c r="K2087">
        <v>14.057361999999999</v>
      </c>
    </row>
    <row r="2088" spans="1:11" x14ac:dyDescent="0.25">
      <c r="A2088">
        <v>2087</v>
      </c>
      <c r="D2088">
        <v>25.250514000000003</v>
      </c>
      <c r="E2088">
        <v>7.3144989999999996</v>
      </c>
      <c r="F2088">
        <v>16.273084000000004</v>
      </c>
      <c r="G2088">
        <v>8.0994569999999992</v>
      </c>
    </row>
    <row r="2089" spans="1:11" x14ac:dyDescent="0.25">
      <c r="A2089">
        <v>2088</v>
      </c>
      <c r="D2089">
        <v>25.306136000000002</v>
      </c>
      <c r="E2089">
        <v>7.3504350000000001</v>
      </c>
      <c r="F2089">
        <v>16.273084000000004</v>
      </c>
      <c r="G2089">
        <v>8.0994569999999992</v>
      </c>
    </row>
    <row r="2090" spans="1:11" x14ac:dyDescent="0.25">
      <c r="A2090">
        <v>2089</v>
      </c>
      <c r="D2090">
        <v>25.252960999999999</v>
      </c>
      <c r="E2090">
        <v>7.3449140000000002</v>
      </c>
      <c r="F2090">
        <v>16.298344</v>
      </c>
      <c r="G2090">
        <v>8.0194089999999996</v>
      </c>
    </row>
    <row r="2091" spans="1:11" x14ac:dyDescent="0.25">
      <c r="A2091">
        <v>2090</v>
      </c>
      <c r="D2091">
        <v>25.233953</v>
      </c>
      <c r="E2091">
        <v>7.3290300000000004</v>
      </c>
      <c r="F2091">
        <v>16.291105000000002</v>
      </c>
      <c r="G2091">
        <v>8.0482619999999994</v>
      </c>
    </row>
    <row r="2092" spans="1:11" x14ac:dyDescent="0.25">
      <c r="A2092">
        <v>2091</v>
      </c>
      <c r="D2092">
        <v>25.255098000000004</v>
      </c>
      <c r="E2092">
        <v>7.31778</v>
      </c>
      <c r="F2092">
        <v>16.276313000000002</v>
      </c>
      <c r="G2092">
        <v>8.0614380000000008</v>
      </c>
    </row>
    <row r="2093" spans="1:11" x14ac:dyDescent="0.25">
      <c r="A2093">
        <v>2092</v>
      </c>
      <c r="D2093">
        <v>25.263378000000003</v>
      </c>
      <c r="E2093">
        <v>7.3580899999999998</v>
      </c>
      <c r="F2093">
        <v>16.297823000000001</v>
      </c>
      <c r="G2093">
        <v>8.1046119999999995</v>
      </c>
    </row>
    <row r="2094" spans="1:11" x14ac:dyDescent="0.25">
      <c r="A2094">
        <v>2093</v>
      </c>
      <c r="D2094">
        <v>25.196975000000002</v>
      </c>
      <c r="E2094">
        <v>7.3732980000000001</v>
      </c>
      <c r="F2094">
        <v>16.278033000000001</v>
      </c>
      <c r="G2094">
        <v>8.1436729999999997</v>
      </c>
    </row>
    <row r="2095" spans="1:11" x14ac:dyDescent="0.25">
      <c r="A2095">
        <v>2094</v>
      </c>
      <c r="D2095">
        <v>25.200517000000005</v>
      </c>
      <c r="E2095">
        <v>7.3383520000000004</v>
      </c>
      <c r="F2095">
        <v>16.260117000000001</v>
      </c>
      <c r="G2095">
        <v>8.077947</v>
      </c>
    </row>
    <row r="2096" spans="1:11" x14ac:dyDescent="0.25">
      <c r="A2096">
        <v>2095</v>
      </c>
      <c r="D2096">
        <v>25.177757</v>
      </c>
      <c r="E2096">
        <v>7.327623</v>
      </c>
      <c r="F2096">
        <v>16.239753</v>
      </c>
      <c r="G2096">
        <v>8.0461779999999994</v>
      </c>
    </row>
    <row r="2097" spans="1:9" x14ac:dyDescent="0.25">
      <c r="A2097">
        <v>2096</v>
      </c>
      <c r="D2097">
        <v>25.231973000000004</v>
      </c>
      <c r="E2097">
        <v>7.3328309999999997</v>
      </c>
      <c r="F2097">
        <v>16.237097000000006</v>
      </c>
      <c r="G2097">
        <v>8.0573230000000002</v>
      </c>
    </row>
    <row r="2098" spans="1:9" x14ac:dyDescent="0.25">
      <c r="A2098">
        <v>2097</v>
      </c>
      <c r="D2098">
        <v>25.273065000000003</v>
      </c>
      <c r="E2098">
        <v>7.3204880000000001</v>
      </c>
      <c r="F2098">
        <v>16.259752000000006</v>
      </c>
      <c r="G2098">
        <v>8.1145589999999999</v>
      </c>
    </row>
    <row r="2099" spans="1:9" x14ac:dyDescent="0.25">
      <c r="A2099">
        <v>2098</v>
      </c>
      <c r="D2099">
        <v>25.258899</v>
      </c>
      <c r="E2099">
        <v>7.3264769999999997</v>
      </c>
      <c r="F2099">
        <v>16.290582999999998</v>
      </c>
      <c r="G2099">
        <v>8.0895609999999998</v>
      </c>
    </row>
    <row r="2100" spans="1:9" x14ac:dyDescent="0.25">
      <c r="A2100">
        <v>2099</v>
      </c>
      <c r="D2100">
        <v>25.250514000000003</v>
      </c>
      <c r="E2100">
        <v>7.3144989999999996</v>
      </c>
      <c r="F2100">
        <v>16.309958000000002</v>
      </c>
      <c r="G2100">
        <v>8.1082059999999991</v>
      </c>
    </row>
    <row r="2101" spans="1:9" x14ac:dyDescent="0.25">
      <c r="A2101">
        <v>2100</v>
      </c>
      <c r="F2101">
        <v>16.273084000000004</v>
      </c>
      <c r="G2101">
        <v>8.0994569999999992</v>
      </c>
    </row>
    <row r="2102" spans="1:9" x14ac:dyDescent="0.25">
      <c r="A2102">
        <v>2101</v>
      </c>
    </row>
    <row r="2103" spans="1:9" x14ac:dyDescent="0.25">
      <c r="A2103">
        <v>2102</v>
      </c>
      <c r="B2103">
        <v>35.712240000000001</v>
      </c>
      <c r="C2103">
        <v>9.2265300000000003</v>
      </c>
    </row>
    <row r="2104" spans="1:9" x14ac:dyDescent="0.25">
      <c r="A2104">
        <v>2103</v>
      </c>
      <c r="B2104">
        <v>35.706825000000002</v>
      </c>
      <c r="C2104">
        <v>9.2088760000000001</v>
      </c>
    </row>
    <row r="2105" spans="1:9" x14ac:dyDescent="0.25">
      <c r="A2105">
        <v>2104</v>
      </c>
      <c r="B2105">
        <v>35.720050000000001</v>
      </c>
      <c r="C2105">
        <v>9.216844</v>
      </c>
    </row>
    <row r="2106" spans="1:9" x14ac:dyDescent="0.25">
      <c r="A2106">
        <v>2105</v>
      </c>
      <c r="B2106">
        <v>35.722553000000005</v>
      </c>
      <c r="C2106">
        <v>9.2241350000000004</v>
      </c>
      <c r="H2106">
        <v>27.241447000000001</v>
      </c>
      <c r="I2106">
        <v>6.4330360000000004</v>
      </c>
    </row>
    <row r="2107" spans="1:9" x14ac:dyDescent="0.25">
      <c r="A2107">
        <v>2106</v>
      </c>
      <c r="B2107">
        <v>35.750985</v>
      </c>
      <c r="C2107">
        <v>9.2329880000000006</v>
      </c>
      <c r="H2107">
        <v>27.224939000000006</v>
      </c>
      <c r="I2107">
        <v>6.4203809999999999</v>
      </c>
    </row>
    <row r="2108" spans="1:9" x14ac:dyDescent="0.25">
      <c r="A2108">
        <v>2107</v>
      </c>
      <c r="B2108">
        <v>35.721665999999999</v>
      </c>
      <c r="C2108">
        <v>9.2697570000000002</v>
      </c>
      <c r="H2108">
        <v>27.152965000000002</v>
      </c>
      <c r="I2108">
        <v>6.4133500000000003</v>
      </c>
    </row>
    <row r="2109" spans="1:9" x14ac:dyDescent="0.25">
      <c r="A2109">
        <v>2108</v>
      </c>
      <c r="B2109">
        <v>35.658075000000004</v>
      </c>
      <c r="C2109">
        <v>9.2443939999999998</v>
      </c>
      <c r="H2109">
        <v>27.163276000000003</v>
      </c>
      <c r="I2109">
        <v>6.3841330000000003</v>
      </c>
    </row>
    <row r="2110" spans="1:9" x14ac:dyDescent="0.25">
      <c r="A2110">
        <v>2109</v>
      </c>
      <c r="B2110">
        <v>35.667032000000006</v>
      </c>
      <c r="C2110">
        <v>9.23705</v>
      </c>
      <c r="H2110">
        <v>27.153537</v>
      </c>
      <c r="I2110">
        <v>6.4162660000000002</v>
      </c>
    </row>
    <row r="2111" spans="1:9" x14ac:dyDescent="0.25">
      <c r="A2111">
        <v>2110</v>
      </c>
      <c r="B2111">
        <v>35.634692999999999</v>
      </c>
      <c r="C2111">
        <v>9.2514249999999993</v>
      </c>
      <c r="H2111">
        <v>27.160409000000001</v>
      </c>
      <c r="I2111">
        <v>6.4273600000000002</v>
      </c>
    </row>
    <row r="2112" spans="1:9" x14ac:dyDescent="0.25">
      <c r="A2112">
        <v>2111</v>
      </c>
      <c r="B2112">
        <v>35.806402000000006</v>
      </c>
      <c r="C2112">
        <v>9.2500710000000002</v>
      </c>
      <c r="H2112">
        <v>27.131923</v>
      </c>
      <c r="I2112">
        <v>6.4199120000000001</v>
      </c>
    </row>
    <row r="2113" spans="1:9" x14ac:dyDescent="0.25">
      <c r="A2113">
        <v>2112</v>
      </c>
      <c r="B2113">
        <v>35.712240000000001</v>
      </c>
      <c r="C2113">
        <v>9.2265300000000003</v>
      </c>
      <c r="H2113">
        <v>27.113954000000007</v>
      </c>
      <c r="I2113">
        <v>6.3763209999999999</v>
      </c>
    </row>
    <row r="2114" spans="1:9" x14ac:dyDescent="0.25">
      <c r="A2114">
        <v>2113</v>
      </c>
      <c r="F2114">
        <v>34.227108999999999</v>
      </c>
      <c r="G2114">
        <v>9.4082919999999994</v>
      </c>
      <c r="H2114">
        <v>27.091768000000002</v>
      </c>
      <c r="I2114">
        <v>6.4237140000000004</v>
      </c>
    </row>
    <row r="2115" spans="1:9" x14ac:dyDescent="0.25">
      <c r="A2115">
        <v>2114</v>
      </c>
      <c r="F2115">
        <v>34.202061999999998</v>
      </c>
      <c r="G2115">
        <v>9.3825120000000002</v>
      </c>
      <c r="H2115">
        <v>27.104371</v>
      </c>
      <c r="I2115">
        <v>6.4151210000000001</v>
      </c>
    </row>
    <row r="2116" spans="1:9" x14ac:dyDescent="0.25">
      <c r="A2116">
        <v>2115</v>
      </c>
      <c r="F2116">
        <v>34.231588000000002</v>
      </c>
      <c r="G2116">
        <v>9.403708</v>
      </c>
      <c r="H2116">
        <v>27.241447000000001</v>
      </c>
      <c r="I2116">
        <v>6.4330360000000004</v>
      </c>
    </row>
    <row r="2117" spans="1:9" x14ac:dyDescent="0.25">
      <c r="A2117">
        <v>2116</v>
      </c>
      <c r="F2117">
        <v>34.259608999999998</v>
      </c>
      <c r="G2117">
        <v>9.4094899999999999</v>
      </c>
    </row>
    <row r="2118" spans="1:9" x14ac:dyDescent="0.25">
      <c r="A2118">
        <v>2117</v>
      </c>
      <c r="F2118">
        <v>34.276536000000007</v>
      </c>
      <c r="G2118">
        <v>9.41751</v>
      </c>
    </row>
    <row r="2119" spans="1:9" x14ac:dyDescent="0.25">
      <c r="A2119">
        <v>2118</v>
      </c>
      <c r="F2119">
        <v>34.270648000000001</v>
      </c>
      <c r="G2119">
        <v>9.4110519999999998</v>
      </c>
    </row>
    <row r="2120" spans="1:9" x14ac:dyDescent="0.25">
      <c r="A2120">
        <v>2119</v>
      </c>
      <c r="F2120">
        <v>34.256641000000002</v>
      </c>
      <c r="G2120">
        <v>9.4091769999999997</v>
      </c>
    </row>
    <row r="2121" spans="1:9" x14ac:dyDescent="0.25">
      <c r="A2121">
        <v>2120</v>
      </c>
      <c r="F2121">
        <v>34.280389</v>
      </c>
      <c r="G2121">
        <v>9.3242340000000006</v>
      </c>
    </row>
    <row r="2122" spans="1:9" x14ac:dyDescent="0.25">
      <c r="A2122">
        <v>2121</v>
      </c>
      <c r="F2122">
        <v>34.227108999999999</v>
      </c>
      <c r="G2122">
        <v>9.4082919999999994</v>
      </c>
    </row>
    <row r="2123" spans="1:9" x14ac:dyDescent="0.25">
      <c r="A2123">
        <v>2122</v>
      </c>
    </row>
    <row r="2124" spans="1:9" x14ac:dyDescent="0.25">
      <c r="A2124">
        <v>2123</v>
      </c>
    </row>
    <row r="2125" spans="1:9" x14ac:dyDescent="0.25">
      <c r="A2125">
        <v>2124</v>
      </c>
      <c r="D2125">
        <v>55.803024000000001</v>
      </c>
      <c r="E2125">
        <v>9.0044070000000005</v>
      </c>
    </row>
    <row r="2126" spans="1:9" x14ac:dyDescent="0.25">
      <c r="A2126">
        <v>2125</v>
      </c>
      <c r="D2126">
        <v>55.793338000000006</v>
      </c>
      <c r="E2126">
        <v>8.988054</v>
      </c>
    </row>
    <row r="2127" spans="1:9" x14ac:dyDescent="0.25">
      <c r="A2127">
        <v>2126</v>
      </c>
      <c r="D2127">
        <v>55.793495</v>
      </c>
      <c r="E2127">
        <v>8.9810239999999997</v>
      </c>
    </row>
    <row r="2128" spans="1:9" x14ac:dyDescent="0.25">
      <c r="A2128">
        <v>2127</v>
      </c>
      <c r="B2128">
        <v>61.208980000000004</v>
      </c>
      <c r="C2128">
        <v>10.140335</v>
      </c>
      <c r="D2128">
        <v>55.874113999999999</v>
      </c>
      <c r="E2128">
        <v>8.9761279999999992</v>
      </c>
    </row>
    <row r="2129" spans="1:9" x14ac:dyDescent="0.25">
      <c r="A2129">
        <v>2128</v>
      </c>
      <c r="B2129">
        <v>61.250961000000004</v>
      </c>
      <c r="C2129">
        <v>10.106795</v>
      </c>
      <c r="D2129">
        <v>55.803024000000001</v>
      </c>
      <c r="E2129">
        <v>9.0044070000000005</v>
      </c>
    </row>
    <row r="2130" spans="1:9" x14ac:dyDescent="0.25">
      <c r="A2130">
        <v>2129</v>
      </c>
      <c r="B2130">
        <v>61.232051000000006</v>
      </c>
      <c r="C2130">
        <v>10.131741999999999</v>
      </c>
      <c r="D2130">
        <v>55.873802000000005</v>
      </c>
      <c r="E2130">
        <v>8.9673780000000001</v>
      </c>
    </row>
    <row r="2131" spans="1:9" x14ac:dyDescent="0.25">
      <c r="A2131">
        <v>2130</v>
      </c>
      <c r="B2131">
        <v>61.230647000000005</v>
      </c>
      <c r="C2131">
        <v>10.146273000000001</v>
      </c>
      <c r="D2131">
        <v>55.803024000000001</v>
      </c>
      <c r="E2131">
        <v>9.0044070000000005</v>
      </c>
    </row>
    <row r="2132" spans="1:9" x14ac:dyDescent="0.25">
      <c r="A2132">
        <v>2131</v>
      </c>
      <c r="B2132">
        <v>61.246214999999999</v>
      </c>
      <c r="C2132">
        <v>10.139867000000001</v>
      </c>
      <c r="D2132">
        <v>55.803024000000001</v>
      </c>
      <c r="E2132">
        <v>9.0044070000000005</v>
      </c>
    </row>
    <row r="2133" spans="1:9" x14ac:dyDescent="0.25">
      <c r="A2133">
        <v>2132</v>
      </c>
      <c r="B2133">
        <v>61.233668999999999</v>
      </c>
      <c r="C2133">
        <v>10.091119000000001</v>
      </c>
    </row>
    <row r="2134" spans="1:9" x14ac:dyDescent="0.25">
      <c r="A2134">
        <v>2133</v>
      </c>
      <c r="B2134">
        <v>61.295486000000004</v>
      </c>
      <c r="C2134">
        <v>10.123305</v>
      </c>
    </row>
    <row r="2135" spans="1:9" x14ac:dyDescent="0.25">
      <c r="A2135">
        <v>2134</v>
      </c>
      <c r="B2135">
        <v>61.298869000000003</v>
      </c>
      <c r="C2135">
        <v>10.087578000000001</v>
      </c>
    </row>
    <row r="2136" spans="1:9" x14ac:dyDescent="0.25">
      <c r="A2136">
        <v>2135</v>
      </c>
      <c r="B2136">
        <v>61.208980000000004</v>
      </c>
      <c r="C2136">
        <v>10.140335</v>
      </c>
      <c r="H2136">
        <v>60.857280000000003</v>
      </c>
      <c r="I2136">
        <v>7.5541210000000003</v>
      </c>
    </row>
    <row r="2137" spans="1:9" x14ac:dyDescent="0.25">
      <c r="A2137">
        <v>2136</v>
      </c>
      <c r="F2137">
        <v>61.300071000000003</v>
      </c>
      <c r="G2137">
        <v>10.75051</v>
      </c>
      <c r="H2137">
        <v>60.925666</v>
      </c>
      <c r="I2137">
        <v>7.5559440000000002</v>
      </c>
    </row>
    <row r="2138" spans="1:9" x14ac:dyDescent="0.25">
      <c r="A2138">
        <v>2137</v>
      </c>
      <c r="F2138">
        <v>61.310279000000001</v>
      </c>
      <c r="G2138">
        <v>10.745718999999999</v>
      </c>
      <c r="H2138">
        <v>60.876808000000004</v>
      </c>
      <c r="I2138">
        <v>7.5332889999999999</v>
      </c>
    </row>
    <row r="2139" spans="1:9" x14ac:dyDescent="0.25">
      <c r="A2139">
        <v>2138</v>
      </c>
      <c r="F2139">
        <v>61.301265000000001</v>
      </c>
      <c r="G2139">
        <v>10.754989999999999</v>
      </c>
      <c r="H2139">
        <v>60.866706000000001</v>
      </c>
      <c r="I2139">
        <v>7.5257370000000003</v>
      </c>
    </row>
    <row r="2140" spans="1:9" x14ac:dyDescent="0.25">
      <c r="A2140">
        <v>2139</v>
      </c>
      <c r="F2140">
        <v>61.312518000000004</v>
      </c>
      <c r="G2140">
        <v>10.769259</v>
      </c>
      <c r="H2140">
        <v>60.866916000000003</v>
      </c>
      <c r="I2140">
        <v>7.5452680000000001</v>
      </c>
    </row>
    <row r="2141" spans="1:9" x14ac:dyDescent="0.25">
      <c r="A2141">
        <v>2140</v>
      </c>
      <c r="F2141">
        <v>61.307884000000001</v>
      </c>
      <c r="G2141">
        <v>10.749364999999999</v>
      </c>
      <c r="H2141">
        <v>60.883006000000002</v>
      </c>
      <c r="I2141">
        <v>7.4829270000000001</v>
      </c>
    </row>
    <row r="2142" spans="1:9" x14ac:dyDescent="0.25">
      <c r="A2142">
        <v>2141</v>
      </c>
      <c r="F2142">
        <v>61.288616000000005</v>
      </c>
      <c r="G2142">
        <v>10.738740999999999</v>
      </c>
      <c r="H2142">
        <v>60.907592000000001</v>
      </c>
      <c r="I2142">
        <v>7.4825109999999997</v>
      </c>
    </row>
    <row r="2143" spans="1:9" x14ac:dyDescent="0.25">
      <c r="A2143">
        <v>2142</v>
      </c>
      <c r="F2143">
        <v>61.340122000000001</v>
      </c>
      <c r="G2143">
        <v>10.79556</v>
      </c>
      <c r="H2143">
        <v>60.983054000000003</v>
      </c>
      <c r="I2143">
        <v>7.4944369999999996</v>
      </c>
    </row>
    <row r="2144" spans="1:9" x14ac:dyDescent="0.25">
      <c r="A2144">
        <v>2143</v>
      </c>
      <c r="F2144">
        <v>61.366996</v>
      </c>
      <c r="G2144">
        <v>10.783113</v>
      </c>
      <c r="H2144">
        <v>60.857280000000003</v>
      </c>
      <c r="I2144">
        <v>7.5541210000000003</v>
      </c>
    </row>
    <row r="2145" spans="1:9" x14ac:dyDescent="0.25">
      <c r="A2145">
        <v>2144</v>
      </c>
      <c r="F2145">
        <v>61.300071000000003</v>
      </c>
      <c r="G2145">
        <v>10.75051</v>
      </c>
    </row>
    <row r="2146" spans="1:9" x14ac:dyDescent="0.25">
      <c r="A2146">
        <v>2145</v>
      </c>
      <c r="D2146">
        <v>79.119949000000005</v>
      </c>
      <c r="E2146">
        <v>8.9302019999999995</v>
      </c>
    </row>
    <row r="2147" spans="1:9" x14ac:dyDescent="0.25">
      <c r="A2147">
        <v>2146</v>
      </c>
      <c r="D2147">
        <v>79.137273000000008</v>
      </c>
      <c r="E2147">
        <v>8.9550000000000001</v>
      </c>
    </row>
    <row r="2148" spans="1:9" x14ac:dyDescent="0.25">
      <c r="A2148">
        <v>2147</v>
      </c>
      <c r="D2148">
        <v>79.123384000000001</v>
      </c>
      <c r="E2148">
        <v>8.9370200000000004</v>
      </c>
    </row>
    <row r="2149" spans="1:9" x14ac:dyDescent="0.25">
      <c r="A2149">
        <v>2148</v>
      </c>
      <c r="D2149">
        <v>79.063081000000011</v>
      </c>
      <c r="E2149">
        <v>8.9016669999999998</v>
      </c>
    </row>
    <row r="2150" spans="1:9" x14ac:dyDescent="0.25">
      <c r="A2150">
        <v>2149</v>
      </c>
      <c r="B2150">
        <v>83.919343000000012</v>
      </c>
      <c r="C2150">
        <v>9.8303030000000007</v>
      </c>
      <c r="D2150">
        <v>79.038737000000012</v>
      </c>
      <c r="E2150">
        <v>8.8982320000000001</v>
      </c>
    </row>
    <row r="2151" spans="1:9" x14ac:dyDescent="0.25">
      <c r="A2151">
        <v>2150</v>
      </c>
      <c r="B2151">
        <v>83.923738000000014</v>
      </c>
      <c r="C2151">
        <v>9.8108590000000007</v>
      </c>
      <c r="D2151">
        <v>79.119949000000005</v>
      </c>
      <c r="E2151">
        <v>8.9302019999999995</v>
      </c>
    </row>
    <row r="2152" spans="1:9" x14ac:dyDescent="0.25">
      <c r="A2152">
        <v>2151</v>
      </c>
      <c r="B2152">
        <v>83.923686000000004</v>
      </c>
      <c r="C2152">
        <v>9.8147479999999998</v>
      </c>
      <c r="D2152">
        <v>79.119949000000005</v>
      </c>
      <c r="E2152">
        <v>8.9302019999999995</v>
      </c>
    </row>
    <row r="2153" spans="1:9" x14ac:dyDescent="0.25">
      <c r="A2153">
        <v>2152</v>
      </c>
      <c r="B2153">
        <v>83.946716000000009</v>
      </c>
      <c r="C2153">
        <v>9.8160100000000003</v>
      </c>
      <c r="D2153">
        <v>79.119949000000005</v>
      </c>
      <c r="E2153">
        <v>8.9302019999999995</v>
      </c>
    </row>
    <row r="2154" spans="1:9" x14ac:dyDescent="0.25">
      <c r="A2154">
        <v>2153</v>
      </c>
      <c r="B2154">
        <v>83.907626000000008</v>
      </c>
      <c r="C2154">
        <v>9.8337369999999993</v>
      </c>
    </row>
    <row r="2155" spans="1:9" x14ac:dyDescent="0.25">
      <c r="A2155">
        <v>2154</v>
      </c>
      <c r="B2155">
        <v>83.911060000000006</v>
      </c>
      <c r="C2155">
        <v>9.8830799999999996</v>
      </c>
    </row>
    <row r="2156" spans="1:9" x14ac:dyDescent="0.25">
      <c r="A2156">
        <v>2155</v>
      </c>
      <c r="B2156">
        <v>83.907322000000008</v>
      </c>
      <c r="C2156">
        <v>9.7691920000000003</v>
      </c>
    </row>
    <row r="2157" spans="1:9" x14ac:dyDescent="0.25">
      <c r="A2157">
        <v>2156</v>
      </c>
      <c r="B2157">
        <v>83.919343000000012</v>
      </c>
      <c r="C2157">
        <v>9.8303030000000007</v>
      </c>
    </row>
    <row r="2158" spans="1:9" x14ac:dyDescent="0.25">
      <c r="A2158">
        <v>2157</v>
      </c>
      <c r="F2158">
        <v>84.876262000000011</v>
      </c>
      <c r="G2158">
        <v>10.881868000000001</v>
      </c>
      <c r="H2158">
        <v>84.181111000000001</v>
      </c>
      <c r="I2158">
        <v>7.5796970000000004</v>
      </c>
    </row>
    <row r="2159" spans="1:9" x14ac:dyDescent="0.25">
      <c r="A2159">
        <v>2158</v>
      </c>
      <c r="F2159">
        <v>84.936717000000016</v>
      </c>
      <c r="G2159">
        <v>10.968232</v>
      </c>
      <c r="H2159">
        <v>84.285302000000001</v>
      </c>
      <c r="I2159">
        <v>7.5803539999999998</v>
      </c>
    </row>
    <row r="2160" spans="1:9" x14ac:dyDescent="0.25">
      <c r="A2160">
        <v>2159</v>
      </c>
      <c r="F2160">
        <v>84.847627000000003</v>
      </c>
      <c r="G2160">
        <v>10.896616</v>
      </c>
      <c r="H2160">
        <v>84.227728000000013</v>
      </c>
      <c r="I2160">
        <v>7.579091</v>
      </c>
    </row>
    <row r="2161" spans="1:9" x14ac:dyDescent="0.25">
      <c r="A2161">
        <v>2160</v>
      </c>
      <c r="F2161">
        <v>84.822171000000012</v>
      </c>
      <c r="G2161">
        <v>10.90601</v>
      </c>
      <c r="H2161">
        <v>84.170555000000007</v>
      </c>
      <c r="I2161">
        <v>7.574192</v>
      </c>
    </row>
    <row r="2162" spans="1:9" x14ac:dyDescent="0.25">
      <c r="A2162">
        <v>2161</v>
      </c>
      <c r="F2162">
        <v>84.817222000000015</v>
      </c>
      <c r="G2162">
        <v>10.898130999999999</v>
      </c>
      <c r="H2162">
        <v>84.16904000000001</v>
      </c>
      <c r="I2162">
        <v>7.5957569999999999</v>
      </c>
    </row>
    <row r="2163" spans="1:9" x14ac:dyDescent="0.25">
      <c r="A2163">
        <v>2162</v>
      </c>
      <c r="F2163">
        <v>84.855050000000006</v>
      </c>
      <c r="G2163">
        <v>11.000252</v>
      </c>
      <c r="H2163">
        <v>84.104899000000003</v>
      </c>
      <c r="I2163">
        <v>7.5735349999999997</v>
      </c>
    </row>
    <row r="2164" spans="1:9" x14ac:dyDescent="0.25">
      <c r="A2164">
        <v>2163</v>
      </c>
      <c r="F2164">
        <v>84.916312000000005</v>
      </c>
      <c r="G2164">
        <v>11.011415</v>
      </c>
      <c r="H2164">
        <v>84.118030000000005</v>
      </c>
      <c r="I2164">
        <v>7.5770200000000001</v>
      </c>
    </row>
    <row r="2165" spans="1:9" x14ac:dyDescent="0.25">
      <c r="A2165">
        <v>2164</v>
      </c>
      <c r="F2165">
        <v>84.876262000000011</v>
      </c>
      <c r="G2165">
        <v>10.881868000000001</v>
      </c>
      <c r="H2165">
        <v>84.181111000000001</v>
      </c>
      <c r="I2165">
        <v>7.5796970000000004</v>
      </c>
    </row>
    <row r="2166" spans="1:9" x14ac:dyDescent="0.25">
      <c r="A2166">
        <v>2165</v>
      </c>
      <c r="F2166">
        <v>84.876262000000011</v>
      </c>
      <c r="G2166">
        <v>10.881868000000001</v>
      </c>
    </row>
    <row r="2167" spans="1:9" x14ac:dyDescent="0.25">
      <c r="A2167">
        <v>2166</v>
      </c>
    </row>
    <row r="2168" spans="1:9" x14ac:dyDescent="0.25">
      <c r="A2168">
        <v>2167</v>
      </c>
    </row>
    <row r="2169" spans="1:9" x14ac:dyDescent="0.25">
      <c r="A2169">
        <v>2168</v>
      </c>
      <c r="D2169">
        <v>106.91338100000002</v>
      </c>
      <c r="E2169">
        <v>7.9244950000000003</v>
      </c>
    </row>
    <row r="2170" spans="1:9" x14ac:dyDescent="0.25">
      <c r="A2170">
        <v>2169</v>
      </c>
      <c r="D2170">
        <v>106.94788100000001</v>
      </c>
      <c r="E2170">
        <v>7.8964650000000001</v>
      </c>
    </row>
    <row r="2171" spans="1:9" x14ac:dyDescent="0.25">
      <c r="A2171">
        <v>2170</v>
      </c>
      <c r="D2171">
        <v>106.923688</v>
      </c>
      <c r="E2171">
        <v>7.928636</v>
      </c>
    </row>
    <row r="2172" spans="1:9" x14ac:dyDescent="0.25">
      <c r="A2172">
        <v>2171</v>
      </c>
      <c r="D2172">
        <v>106.93181700000001</v>
      </c>
      <c r="E2172">
        <v>7.9242419999999996</v>
      </c>
    </row>
    <row r="2173" spans="1:9" x14ac:dyDescent="0.25">
      <c r="A2173">
        <v>2172</v>
      </c>
      <c r="D2173">
        <v>106.93288100000001</v>
      </c>
      <c r="E2173">
        <v>7.9359599999999997</v>
      </c>
    </row>
    <row r="2174" spans="1:9" x14ac:dyDescent="0.25">
      <c r="A2174">
        <v>2173</v>
      </c>
      <c r="B2174">
        <v>113.95616200000001</v>
      </c>
      <c r="C2174">
        <v>8.4844449999999991</v>
      </c>
      <c r="D2174">
        <v>106.931211</v>
      </c>
      <c r="E2174">
        <v>7.9106059999999996</v>
      </c>
    </row>
    <row r="2175" spans="1:9" x14ac:dyDescent="0.25">
      <c r="A2175">
        <v>2174</v>
      </c>
      <c r="B2175">
        <v>113.96101100000001</v>
      </c>
      <c r="C2175">
        <v>8.5233329999999992</v>
      </c>
      <c r="D2175">
        <v>106.91338100000002</v>
      </c>
      <c r="E2175">
        <v>7.9244950000000003</v>
      </c>
    </row>
    <row r="2176" spans="1:9" x14ac:dyDescent="0.25">
      <c r="A2176">
        <v>2175</v>
      </c>
      <c r="B2176">
        <v>113.95292800000001</v>
      </c>
      <c r="C2176">
        <v>8.5388889999999993</v>
      </c>
    </row>
    <row r="2177" spans="1:9" x14ac:dyDescent="0.25">
      <c r="A2177">
        <v>2176</v>
      </c>
      <c r="B2177">
        <v>113.927526</v>
      </c>
      <c r="C2177">
        <v>8.5516170000000002</v>
      </c>
    </row>
    <row r="2178" spans="1:9" x14ac:dyDescent="0.25">
      <c r="A2178">
        <v>2177</v>
      </c>
      <c r="B2178">
        <v>113.888688</v>
      </c>
      <c r="C2178">
        <v>8.5446969999999993</v>
      </c>
    </row>
    <row r="2179" spans="1:9" x14ac:dyDescent="0.25">
      <c r="A2179">
        <v>2178</v>
      </c>
      <c r="B2179">
        <v>113.85687000000001</v>
      </c>
      <c r="C2179">
        <v>8.4701509999999995</v>
      </c>
    </row>
    <row r="2180" spans="1:9" x14ac:dyDescent="0.25">
      <c r="A2180">
        <v>2179</v>
      </c>
      <c r="B2180">
        <v>113.95616200000001</v>
      </c>
      <c r="C2180">
        <v>8.4844449999999991</v>
      </c>
      <c r="H2180">
        <v>113.841565</v>
      </c>
      <c r="I2180">
        <v>5.7124240000000004</v>
      </c>
    </row>
    <row r="2181" spans="1:9" x14ac:dyDescent="0.25">
      <c r="A2181">
        <v>2180</v>
      </c>
      <c r="F2181">
        <v>114.94636300000001</v>
      </c>
      <c r="G2181">
        <v>9.3553029999999993</v>
      </c>
      <c r="H2181">
        <v>113.81116200000001</v>
      </c>
      <c r="I2181">
        <v>5.725454</v>
      </c>
    </row>
    <row r="2182" spans="1:9" x14ac:dyDescent="0.25">
      <c r="A2182">
        <v>2181</v>
      </c>
      <c r="F2182">
        <v>114.85469500000001</v>
      </c>
      <c r="G2182">
        <v>9.3758090000000003</v>
      </c>
      <c r="H2182">
        <v>113.81838300000001</v>
      </c>
      <c r="I2182">
        <v>5.7169189999999999</v>
      </c>
    </row>
    <row r="2183" spans="1:9" x14ac:dyDescent="0.25">
      <c r="A2183">
        <v>2182</v>
      </c>
      <c r="F2183">
        <v>114.90535500000001</v>
      </c>
      <c r="G2183">
        <v>9.3692430000000009</v>
      </c>
      <c r="H2183">
        <v>113.804849</v>
      </c>
      <c r="I2183">
        <v>5.7266659999999998</v>
      </c>
    </row>
    <row r="2184" spans="1:9" x14ac:dyDescent="0.25">
      <c r="A2184">
        <v>2183</v>
      </c>
      <c r="F2184">
        <v>114.92328000000001</v>
      </c>
      <c r="G2184">
        <v>9.3464639999999992</v>
      </c>
      <c r="H2184">
        <v>113.845201</v>
      </c>
      <c r="I2184">
        <v>5.7403029999999999</v>
      </c>
    </row>
    <row r="2185" spans="1:9" x14ac:dyDescent="0.25">
      <c r="A2185">
        <v>2184</v>
      </c>
      <c r="F2185">
        <v>114.89904100000001</v>
      </c>
      <c r="G2185">
        <v>9.3598479999999995</v>
      </c>
      <c r="H2185">
        <v>113.85625900000001</v>
      </c>
      <c r="I2185">
        <v>5.7376769999999997</v>
      </c>
    </row>
    <row r="2186" spans="1:9" x14ac:dyDescent="0.25">
      <c r="A2186">
        <v>2185</v>
      </c>
      <c r="F2186">
        <v>114.88222200000001</v>
      </c>
      <c r="G2186">
        <v>9.3541919999999994</v>
      </c>
      <c r="H2186">
        <v>113.87989900000001</v>
      </c>
      <c r="I2186">
        <v>5.7646470000000001</v>
      </c>
    </row>
    <row r="2187" spans="1:9" x14ac:dyDescent="0.25">
      <c r="A2187">
        <v>2186</v>
      </c>
      <c r="F2187">
        <v>114.87803000000001</v>
      </c>
      <c r="G2187">
        <v>9.3557070000000007</v>
      </c>
      <c r="H2187">
        <v>113.882676</v>
      </c>
      <c r="I2187">
        <v>5.765606</v>
      </c>
    </row>
    <row r="2188" spans="1:9" x14ac:dyDescent="0.25">
      <c r="A2188">
        <v>2187</v>
      </c>
      <c r="F2188">
        <v>114.94636300000001</v>
      </c>
      <c r="G2188">
        <v>9.3553029999999993</v>
      </c>
      <c r="H2188">
        <v>113.841565</v>
      </c>
      <c r="I2188">
        <v>5.7124240000000004</v>
      </c>
    </row>
    <row r="2189" spans="1:9" x14ac:dyDescent="0.25">
      <c r="A2189">
        <v>2188</v>
      </c>
    </row>
    <row r="2190" spans="1:9" x14ac:dyDescent="0.25">
      <c r="A2190">
        <v>2189</v>
      </c>
      <c r="D2190">
        <v>133.56151700000001</v>
      </c>
      <c r="E2190">
        <v>7.1505549999999998</v>
      </c>
    </row>
    <row r="2191" spans="1:9" x14ac:dyDescent="0.25">
      <c r="A2191">
        <v>2190</v>
      </c>
      <c r="D2191">
        <v>133.635255</v>
      </c>
      <c r="E2191">
        <v>7.0896460000000001</v>
      </c>
    </row>
    <row r="2192" spans="1:9" x14ac:dyDescent="0.25">
      <c r="A2192">
        <v>2191</v>
      </c>
      <c r="D2192">
        <v>133.64428800000002</v>
      </c>
      <c r="E2192">
        <v>7.0882829999999997</v>
      </c>
    </row>
    <row r="2193" spans="1:9" x14ac:dyDescent="0.25">
      <c r="A2193">
        <v>2192</v>
      </c>
      <c r="D2193">
        <v>133.601213</v>
      </c>
      <c r="E2193">
        <v>7.1498480000000004</v>
      </c>
    </row>
    <row r="2194" spans="1:9" x14ac:dyDescent="0.25">
      <c r="A2194">
        <v>2193</v>
      </c>
      <c r="D2194">
        <v>133.59246899999999</v>
      </c>
      <c r="E2194">
        <v>7.1714640000000003</v>
      </c>
    </row>
    <row r="2195" spans="1:9" x14ac:dyDescent="0.25">
      <c r="A2195">
        <v>2194</v>
      </c>
      <c r="B2195">
        <v>149.90843999999998</v>
      </c>
      <c r="C2195">
        <v>9.095504</v>
      </c>
      <c r="D2195">
        <v>133.615602</v>
      </c>
      <c r="E2195">
        <v>7.1628790000000002</v>
      </c>
    </row>
    <row r="2196" spans="1:9" x14ac:dyDescent="0.25">
      <c r="A2196">
        <v>2195</v>
      </c>
      <c r="B2196">
        <v>149.95414499999998</v>
      </c>
      <c r="C2196">
        <v>8.993995</v>
      </c>
      <c r="D2196">
        <v>133.647325</v>
      </c>
      <c r="E2196">
        <v>7.0906570000000002</v>
      </c>
    </row>
    <row r="2197" spans="1:9" x14ac:dyDescent="0.25">
      <c r="A2197">
        <v>2196</v>
      </c>
      <c r="B2197">
        <v>149.94588099999999</v>
      </c>
      <c r="C2197">
        <v>8.9966469999999994</v>
      </c>
      <c r="D2197">
        <v>133.56151700000001</v>
      </c>
      <c r="E2197">
        <v>7.1505549999999998</v>
      </c>
    </row>
    <row r="2198" spans="1:9" x14ac:dyDescent="0.25">
      <c r="A2198">
        <v>2197</v>
      </c>
      <c r="B2198">
        <v>149.93312900000001</v>
      </c>
      <c r="C2198">
        <v>8.9800690000000003</v>
      </c>
    </row>
    <row r="2199" spans="1:9" x14ac:dyDescent="0.25">
      <c r="A2199">
        <v>2198</v>
      </c>
      <c r="B2199">
        <v>149.93231300000002</v>
      </c>
      <c r="C2199">
        <v>9.0109809999999992</v>
      </c>
    </row>
    <row r="2200" spans="1:9" x14ac:dyDescent="0.25">
      <c r="A2200">
        <v>2199</v>
      </c>
      <c r="B2200">
        <v>150.01505</v>
      </c>
      <c r="C2200">
        <v>8.9835379999999994</v>
      </c>
    </row>
    <row r="2201" spans="1:9" x14ac:dyDescent="0.25">
      <c r="A2201">
        <v>2200</v>
      </c>
      <c r="B2201">
        <v>149.90843999999998</v>
      </c>
      <c r="C2201">
        <v>9.095504</v>
      </c>
    </row>
    <row r="2202" spans="1:9" x14ac:dyDescent="0.25">
      <c r="A2202">
        <v>2201</v>
      </c>
    </row>
    <row r="2203" spans="1:9" x14ac:dyDescent="0.25">
      <c r="A2203">
        <v>2202</v>
      </c>
    </row>
    <row r="2204" spans="1:9" x14ac:dyDescent="0.25">
      <c r="A2204">
        <v>2203</v>
      </c>
      <c r="F2204">
        <v>151.367422</v>
      </c>
      <c r="G2204">
        <v>10.067546999999999</v>
      </c>
      <c r="H2204">
        <v>150.35543899999999</v>
      </c>
      <c r="I2204">
        <v>7.4921639999999998</v>
      </c>
    </row>
    <row r="2205" spans="1:9" x14ac:dyDescent="0.25">
      <c r="A2205">
        <v>2204</v>
      </c>
      <c r="F2205">
        <v>151.21337299999999</v>
      </c>
      <c r="G2205">
        <v>10.061628000000001</v>
      </c>
      <c r="H2205">
        <v>150.35543899999999</v>
      </c>
      <c r="I2205">
        <v>7.4921639999999998</v>
      </c>
    </row>
    <row r="2206" spans="1:9" x14ac:dyDescent="0.25">
      <c r="A2206">
        <v>2205</v>
      </c>
      <c r="F2206">
        <v>151.11834099999999</v>
      </c>
      <c r="G2206">
        <v>10.072903</v>
      </c>
      <c r="H2206">
        <v>150.35543899999999</v>
      </c>
      <c r="I2206">
        <v>7.4921639999999998</v>
      </c>
    </row>
    <row r="2207" spans="1:9" x14ac:dyDescent="0.25">
      <c r="A2207">
        <v>2206</v>
      </c>
      <c r="F2207">
        <v>151.161036</v>
      </c>
      <c r="G2207">
        <v>10.124014000000001</v>
      </c>
      <c r="H2207">
        <v>150.35543899999999</v>
      </c>
      <c r="I2207">
        <v>7.4921639999999998</v>
      </c>
    </row>
    <row r="2208" spans="1:9" x14ac:dyDescent="0.25">
      <c r="A2208">
        <v>2207</v>
      </c>
      <c r="F2208">
        <v>151.24760000000001</v>
      </c>
      <c r="G2208">
        <v>10.147171999999999</v>
      </c>
      <c r="H2208">
        <v>150.35543899999999</v>
      </c>
      <c r="I2208">
        <v>7.4921639999999998</v>
      </c>
    </row>
    <row r="2209" spans="1:9" x14ac:dyDescent="0.25">
      <c r="A2209">
        <v>2208</v>
      </c>
      <c r="F2209">
        <v>151.119463</v>
      </c>
      <c r="G2209">
        <v>10.089328</v>
      </c>
      <c r="H2209">
        <v>150.35543899999999</v>
      </c>
      <c r="I2209">
        <v>7.4921639999999998</v>
      </c>
    </row>
    <row r="2210" spans="1:9" x14ac:dyDescent="0.25">
      <c r="A2210">
        <v>2209</v>
      </c>
      <c r="F2210">
        <v>151.09069400000001</v>
      </c>
      <c r="G2210">
        <v>10.118403000000001</v>
      </c>
      <c r="H2210">
        <v>150.35543899999999</v>
      </c>
      <c r="I2210">
        <v>7.4921639999999998</v>
      </c>
    </row>
    <row r="2211" spans="1:9" x14ac:dyDescent="0.25">
      <c r="A2211">
        <v>2210</v>
      </c>
      <c r="F2211">
        <v>151.367422</v>
      </c>
      <c r="G2211">
        <v>10.067546999999999</v>
      </c>
    </row>
    <row r="2212" spans="1:9" x14ac:dyDescent="0.25">
      <c r="A2212">
        <v>2211</v>
      </c>
    </row>
    <row r="2213" spans="1:9" x14ac:dyDescent="0.25">
      <c r="A2213">
        <v>2212</v>
      </c>
      <c r="D2213">
        <v>166.08634799999999</v>
      </c>
      <c r="E2213">
        <v>8.1908449999999995</v>
      </c>
    </row>
    <row r="2214" spans="1:9" x14ac:dyDescent="0.25">
      <c r="A2214">
        <v>2213</v>
      </c>
      <c r="D2214">
        <v>166.06237300000001</v>
      </c>
      <c r="E2214">
        <v>8.2240529999999996</v>
      </c>
    </row>
    <row r="2215" spans="1:9" x14ac:dyDescent="0.25">
      <c r="A2215">
        <v>2214</v>
      </c>
      <c r="D2215">
        <v>166.05130200000002</v>
      </c>
      <c r="E2215">
        <v>8.2283369999999998</v>
      </c>
    </row>
    <row r="2216" spans="1:9" x14ac:dyDescent="0.25">
      <c r="A2216">
        <v>2215</v>
      </c>
      <c r="D2216">
        <v>166.01865800000002</v>
      </c>
      <c r="E2216">
        <v>8.2089020000000001</v>
      </c>
    </row>
    <row r="2217" spans="1:9" x14ac:dyDescent="0.25">
      <c r="A2217">
        <v>2216</v>
      </c>
      <c r="D2217">
        <v>165.99417099999999</v>
      </c>
      <c r="E2217">
        <v>8.1883459999999992</v>
      </c>
    </row>
    <row r="2218" spans="1:9" x14ac:dyDescent="0.25">
      <c r="A2218">
        <v>2217</v>
      </c>
      <c r="B2218">
        <v>172.366366</v>
      </c>
      <c r="C2218">
        <v>9.4429309999999997</v>
      </c>
      <c r="D2218">
        <v>166.004017</v>
      </c>
      <c r="E2218">
        <v>8.1357549999999996</v>
      </c>
    </row>
    <row r="2219" spans="1:9" x14ac:dyDescent="0.25">
      <c r="A2219">
        <v>2218</v>
      </c>
      <c r="B2219">
        <v>172.36988500000001</v>
      </c>
      <c r="C2219">
        <v>9.4841990000000003</v>
      </c>
      <c r="D2219">
        <v>166.04604900000001</v>
      </c>
      <c r="E2219">
        <v>8.1742159999999995</v>
      </c>
    </row>
    <row r="2220" spans="1:9" x14ac:dyDescent="0.25">
      <c r="A2220">
        <v>2219</v>
      </c>
      <c r="B2220">
        <v>172.381415</v>
      </c>
      <c r="C2220">
        <v>9.4943489999999997</v>
      </c>
      <c r="D2220">
        <v>166.08634799999999</v>
      </c>
      <c r="E2220">
        <v>8.1908449999999995</v>
      </c>
    </row>
    <row r="2221" spans="1:9" x14ac:dyDescent="0.25">
      <c r="A2221">
        <v>2220</v>
      </c>
      <c r="B2221">
        <v>172.39350400000001</v>
      </c>
      <c r="C2221">
        <v>9.4720069999999996</v>
      </c>
    </row>
    <row r="2222" spans="1:9" x14ac:dyDescent="0.25">
      <c r="A2222">
        <v>2221</v>
      </c>
      <c r="B2222">
        <v>172.38187299999998</v>
      </c>
      <c r="C2222">
        <v>9.5051129999999997</v>
      </c>
    </row>
    <row r="2223" spans="1:9" x14ac:dyDescent="0.25">
      <c r="A2223">
        <v>2222</v>
      </c>
      <c r="B2223">
        <v>172.39656300000001</v>
      </c>
      <c r="C2223">
        <v>9.5285770000000003</v>
      </c>
    </row>
    <row r="2224" spans="1:9" x14ac:dyDescent="0.25">
      <c r="A2224">
        <v>2223</v>
      </c>
      <c r="B2224">
        <v>172.420895</v>
      </c>
      <c r="C2224">
        <v>9.4748129999999993</v>
      </c>
    </row>
    <row r="2225" spans="1:9" x14ac:dyDescent="0.25">
      <c r="A2225">
        <v>2224</v>
      </c>
      <c r="B2225">
        <v>172.366366</v>
      </c>
      <c r="C2225">
        <v>9.4429309999999997</v>
      </c>
    </row>
    <row r="2226" spans="1:9" x14ac:dyDescent="0.25">
      <c r="A2226">
        <v>2225</v>
      </c>
      <c r="H2226">
        <v>172.890185</v>
      </c>
      <c r="I2226">
        <v>6.9869120000000002</v>
      </c>
    </row>
    <row r="2227" spans="1:9" x14ac:dyDescent="0.25">
      <c r="A2227">
        <v>2226</v>
      </c>
      <c r="F2227">
        <v>173.460474</v>
      </c>
      <c r="G2227">
        <v>10.304282000000001</v>
      </c>
      <c r="H2227">
        <v>172.97608600000001</v>
      </c>
      <c r="I2227">
        <v>7.0327190000000002</v>
      </c>
    </row>
    <row r="2228" spans="1:9" x14ac:dyDescent="0.25">
      <c r="A2228">
        <v>2227</v>
      </c>
      <c r="F2228">
        <v>173.461241</v>
      </c>
      <c r="G2228">
        <v>10.263985</v>
      </c>
      <c r="H2228">
        <v>172.872128</v>
      </c>
      <c r="I2228">
        <v>6.992013</v>
      </c>
    </row>
    <row r="2229" spans="1:9" x14ac:dyDescent="0.25">
      <c r="A2229">
        <v>2228</v>
      </c>
      <c r="F2229">
        <v>173.460219</v>
      </c>
      <c r="G2229">
        <v>10.268319999999999</v>
      </c>
      <c r="H2229">
        <v>172.873097</v>
      </c>
      <c r="I2229">
        <v>6.9907890000000004</v>
      </c>
    </row>
    <row r="2230" spans="1:9" x14ac:dyDescent="0.25">
      <c r="A2230">
        <v>2229</v>
      </c>
      <c r="F2230">
        <v>173.47281900000002</v>
      </c>
      <c r="G2230">
        <v>10.276483000000001</v>
      </c>
      <c r="H2230">
        <v>172.916506</v>
      </c>
      <c r="I2230">
        <v>6.9621729999999999</v>
      </c>
    </row>
    <row r="2231" spans="1:9" x14ac:dyDescent="0.25">
      <c r="A2231">
        <v>2230</v>
      </c>
      <c r="F2231">
        <v>173.44680399999999</v>
      </c>
      <c r="G2231">
        <v>10.265158</v>
      </c>
      <c r="H2231">
        <v>172.842287</v>
      </c>
      <c r="I2231">
        <v>6.9471249999999998</v>
      </c>
    </row>
    <row r="2232" spans="1:9" x14ac:dyDescent="0.25">
      <c r="A2232">
        <v>2231</v>
      </c>
      <c r="F2232">
        <v>173.474503</v>
      </c>
      <c r="G2232">
        <v>10.316013999999999</v>
      </c>
      <c r="H2232">
        <v>172.78444100000002</v>
      </c>
      <c r="I2232">
        <v>6.9853310000000004</v>
      </c>
    </row>
    <row r="2233" spans="1:9" x14ac:dyDescent="0.25">
      <c r="A2233">
        <v>2232</v>
      </c>
      <c r="F2233">
        <v>173.48633799999999</v>
      </c>
      <c r="G2233">
        <v>10.361668999999999</v>
      </c>
      <c r="H2233">
        <v>172.890185</v>
      </c>
      <c r="I2233">
        <v>6.9869120000000002</v>
      </c>
    </row>
    <row r="2234" spans="1:9" x14ac:dyDescent="0.25">
      <c r="A2234">
        <v>2233</v>
      </c>
      <c r="F2234">
        <v>173.460474</v>
      </c>
      <c r="G2234">
        <v>10.304282000000001</v>
      </c>
    </row>
    <row r="2235" spans="1:9" x14ac:dyDescent="0.25">
      <c r="A2235">
        <v>2234</v>
      </c>
      <c r="F2235">
        <v>173.460474</v>
      </c>
      <c r="G2235">
        <v>10.304282000000001</v>
      </c>
    </row>
    <row r="2236" spans="1:9" x14ac:dyDescent="0.25">
      <c r="A2236">
        <v>2235</v>
      </c>
    </row>
    <row r="2237" spans="1:9" x14ac:dyDescent="0.25">
      <c r="A2237">
        <v>2236</v>
      </c>
      <c r="D2237">
        <v>195.65580199999999</v>
      </c>
      <c r="E2237">
        <v>7.7375730000000003</v>
      </c>
    </row>
    <row r="2238" spans="1:9" x14ac:dyDescent="0.25">
      <c r="A2238">
        <v>2237</v>
      </c>
      <c r="D2238">
        <v>195.70528300000001</v>
      </c>
      <c r="E2238">
        <v>7.7391030000000001</v>
      </c>
    </row>
    <row r="2239" spans="1:9" x14ac:dyDescent="0.25">
      <c r="A2239">
        <v>2238</v>
      </c>
      <c r="D2239">
        <v>195.66483199999999</v>
      </c>
      <c r="E2239">
        <v>7.7526710000000003</v>
      </c>
    </row>
    <row r="2240" spans="1:9" x14ac:dyDescent="0.25">
      <c r="A2240">
        <v>2239</v>
      </c>
      <c r="D2240">
        <v>195.72221999999999</v>
      </c>
      <c r="E2240">
        <v>7.7350729999999999</v>
      </c>
    </row>
    <row r="2241" spans="1:9" x14ac:dyDescent="0.25">
      <c r="A2241">
        <v>2240</v>
      </c>
      <c r="D2241">
        <v>195.691866</v>
      </c>
      <c r="E2241">
        <v>7.7469070000000002</v>
      </c>
    </row>
    <row r="2242" spans="1:9" x14ac:dyDescent="0.25">
      <c r="A2242">
        <v>2241</v>
      </c>
      <c r="B2242">
        <v>202.13853700000001</v>
      </c>
      <c r="C2242">
        <v>8.4017189999999999</v>
      </c>
      <c r="D2242">
        <v>195.67768699999999</v>
      </c>
      <c r="E2242">
        <v>7.7513959999999997</v>
      </c>
    </row>
    <row r="2243" spans="1:9" x14ac:dyDescent="0.25">
      <c r="A2243">
        <v>2242</v>
      </c>
      <c r="B2243">
        <v>202.19964400000001</v>
      </c>
      <c r="C2243">
        <v>8.4470670000000005</v>
      </c>
      <c r="D2243">
        <v>195.706301</v>
      </c>
      <c r="E2243">
        <v>7.7357870000000002</v>
      </c>
    </row>
    <row r="2244" spans="1:9" x14ac:dyDescent="0.25">
      <c r="A2244">
        <v>2243</v>
      </c>
      <c r="B2244">
        <v>202.15791899999999</v>
      </c>
      <c r="C2244">
        <v>8.4559429999999995</v>
      </c>
      <c r="D2244">
        <v>195.65580199999999</v>
      </c>
      <c r="E2244">
        <v>7.7375730000000003</v>
      </c>
    </row>
    <row r="2245" spans="1:9" x14ac:dyDescent="0.25">
      <c r="A2245">
        <v>2244</v>
      </c>
      <c r="B2245">
        <v>202.15001100000001</v>
      </c>
      <c r="C2245">
        <v>8.4613499999999995</v>
      </c>
    </row>
    <row r="2246" spans="1:9" x14ac:dyDescent="0.25">
      <c r="A2246">
        <v>2245</v>
      </c>
      <c r="B2246">
        <v>202.182806</v>
      </c>
      <c r="C2246">
        <v>8.4531880000000008</v>
      </c>
    </row>
    <row r="2247" spans="1:9" x14ac:dyDescent="0.25">
      <c r="A2247">
        <v>2246</v>
      </c>
      <c r="B2247">
        <v>202.17016100000001</v>
      </c>
      <c r="C2247">
        <v>8.4682870000000001</v>
      </c>
    </row>
    <row r="2248" spans="1:9" x14ac:dyDescent="0.25">
      <c r="A2248">
        <v>2247</v>
      </c>
      <c r="B2248">
        <v>202.21219100000002</v>
      </c>
      <c r="C2248">
        <v>8.4502810000000004</v>
      </c>
    </row>
    <row r="2249" spans="1:9" x14ac:dyDescent="0.25">
      <c r="A2249">
        <v>2248</v>
      </c>
      <c r="B2249">
        <v>202.13853700000001</v>
      </c>
      <c r="C2249">
        <v>8.4017189999999999</v>
      </c>
      <c r="H2249">
        <v>201.54146</v>
      </c>
      <c r="I2249">
        <v>6.2112569999999998</v>
      </c>
    </row>
    <row r="2250" spans="1:9" x14ac:dyDescent="0.25">
      <c r="A2250">
        <v>2249</v>
      </c>
      <c r="H2250">
        <v>201.608034</v>
      </c>
      <c r="I2250">
        <v>6.2175320000000003</v>
      </c>
    </row>
    <row r="2251" spans="1:9" x14ac:dyDescent="0.25">
      <c r="A2251">
        <v>2250</v>
      </c>
      <c r="F2251">
        <v>203.238303</v>
      </c>
      <c r="G2251">
        <v>9.2360349999999993</v>
      </c>
      <c r="H2251">
        <v>201.59482</v>
      </c>
      <c r="I2251">
        <v>6.2270700000000003</v>
      </c>
    </row>
    <row r="2252" spans="1:9" x14ac:dyDescent="0.25">
      <c r="A2252">
        <v>2251</v>
      </c>
      <c r="F2252">
        <v>203.21172899999999</v>
      </c>
      <c r="G2252">
        <v>9.1963000000000008</v>
      </c>
      <c r="H2252">
        <v>201.56921600000001</v>
      </c>
      <c r="I2252">
        <v>6.196771</v>
      </c>
    </row>
    <row r="2253" spans="1:9" x14ac:dyDescent="0.25">
      <c r="A2253">
        <v>2252</v>
      </c>
      <c r="F2253">
        <v>203.20479</v>
      </c>
      <c r="G2253">
        <v>9.2044099999999993</v>
      </c>
      <c r="H2253">
        <v>201.49866700000001</v>
      </c>
      <c r="I2253">
        <v>6.1963109999999997</v>
      </c>
    </row>
    <row r="2254" spans="1:9" x14ac:dyDescent="0.25">
      <c r="A2254">
        <v>2253</v>
      </c>
      <c r="F2254">
        <v>203.20616799999999</v>
      </c>
      <c r="G2254">
        <v>9.229813</v>
      </c>
      <c r="H2254">
        <v>201.519835</v>
      </c>
      <c r="I2254">
        <v>6.1790190000000003</v>
      </c>
    </row>
    <row r="2255" spans="1:9" x14ac:dyDescent="0.25">
      <c r="A2255">
        <v>2254</v>
      </c>
      <c r="F2255">
        <v>203.23361399999999</v>
      </c>
      <c r="G2255">
        <v>9.2386379999999999</v>
      </c>
      <c r="H2255">
        <v>201.57859999999999</v>
      </c>
      <c r="I2255">
        <v>6.2001369999999998</v>
      </c>
    </row>
    <row r="2256" spans="1:9" x14ac:dyDescent="0.25">
      <c r="A2256">
        <v>2255</v>
      </c>
      <c r="F2256">
        <v>203.215506</v>
      </c>
      <c r="G2256">
        <v>9.2336379999999991</v>
      </c>
      <c r="H2256">
        <v>201.497649</v>
      </c>
      <c r="I2256">
        <v>6.2491580000000004</v>
      </c>
    </row>
    <row r="2257" spans="1:9" x14ac:dyDescent="0.25">
      <c r="A2257">
        <v>2256</v>
      </c>
      <c r="F2257">
        <v>203.24075500000001</v>
      </c>
      <c r="G2257">
        <v>9.2487879999999993</v>
      </c>
      <c r="H2257">
        <v>201.54146</v>
      </c>
      <c r="I2257">
        <v>6.2112569999999998</v>
      </c>
    </row>
    <row r="2258" spans="1:9" x14ac:dyDescent="0.25">
      <c r="A2258">
        <v>2257</v>
      </c>
      <c r="F2258">
        <v>203.238303</v>
      </c>
      <c r="G2258">
        <v>9.2360349999999993</v>
      </c>
    </row>
    <row r="2259" spans="1:9" x14ac:dyDescent="0.25">
      <c r="A2259">
        <v>2258</v>
      </c>
      <c r="F2259">
        <v>203.238303</v>
      </c>
      <c r="G2259">
        <v>9.2360349999999993</v>
      </c>
    </row>
    <row r="2260" spans="1:9" x14ac:dyDescent="0.25">
      <c r="A2260">
        <v>2259</v>
      </c>
      <c r="D2260">
        <v>221.09113500000001</v>
      </c>
      <c r="E2260">
        <v>8.6590720000000001</v>
      </c>
    </row>
    <row r="2261" spans="1:9" x14ac:dyDescent="0.25">
      <c r="A2261">
        <v>2260</v>
      </c>
      <c r="D2261">
        <v>221.13654700000001</v>
      </c>
      <c r="E2261">
        <v>8.717784</v>
      </c>
    </row>
    <row r="2262" spans="1:9" x14ac:dyDescent="0.25">
      <c r="A2262">
        <v>2261</v>
      </c>
      <c r="D2262">
        <v>221.10933</v>
      </c>
      <c r="E2262">
        <v>8.7036599999999993</v>
      </c>
    </row>
    <row r="2263" spans="1:9" x14ac:dyDescent="0.25">
      <c r="A2263">
        <v>2262</v>
      </c>
      <c r="D2263">
        <v>221.14675299999999</v>
      </c>
      <c r="E2263">
        <v>8.6615979999999997</v>
      </c>
    </row>
    <row r="2264" spans="1:9" x14ac:dyDescent="0.25">
      <c r="A2264">
        <v>2263</v>
      </c>
      <c r="D2264">
        <v>221.09799000000001</v>
      </c>
      <c r="E2264">
        <v>8.6552579999999999</v>
      </c>
    </row>
    <row r="2265" spans="1:9" x14ac:dyDescent="0.25">
      <c r="A2265">
        <v>2264</v>
      </c>
      <c r="D2265">
        <v>221.07793899999999</v>
      </c>
      <c r="E2265">
        <v>8.6774229999999992</v>
      </c>
    </row>
    <row r="2266" spans="1:9" x14ac:dyDescent="0.25">
      <c r="A2266">
        <v>2265</v>
      </c>
      <c r="B2266">
        <v>227.40294</v>
      </c>
      <c r="C2266">
        <v>9.4730930000000004</v>
      </c>
      <c r="D2266">
        <v>221.13134099999999</v>
      </c>
      <c r="E2266">
        <v>8.6527829999999994</v>
      </c>
    </row>
    <row r="2267" spans="1:9" x14ac:dyDescent="0.25">
      <c r="A2267">
        <v>2266</v>
      </c>
      <c r="B2267">
        <v>227.415311</v>
      </c>
      <c r="C2267">
        <v>9.4861350000000009</v>
      </c>
      <c r="D2267">
        <v>220.98907299999999</v>
      </c>
      <c r="E2267">
        <v>8.6815460000000009</v>
      </c>
    </row>
    <row r="2268" spans="1:9" x14ac:dyDescent="0.25">
      <c r="A2268">
        <v>2267</v>
      </c>
      <c r="B2268">
        <v>227.439279</v>
      </c>
      <c r="C2268">
        <v>9.4800509999999996</v>
      </c>
      <c r="D2268">
        <v>221.09113500000001</v>
      </c>
      <c r="E2268">
        <v>8.6590720000000001</v>
      </c>
    </row>
    <row r="2269" spans="1:9" x14ac:dyDescent="0.25">
      <c r="A2269">
        <v>2268</v>
      </c>
      <c r="B2269">
        <v>227.37984700000001</v>
      </c>
      <c r="C2269">
        <v>9.4829899999999991</v>
      </c>
    </row>
    <row r="2270" spans="1:9" x14ac:dyDescent="0.25">
      <c r="A2270">
        <v>2269</v>
      </c>
      <c r="B2270">
        <v>227.36881500000001</v>
      </c>
      <c r="C2270">
        <v>9.4971650000000007</v>
      </c>
    </row>
    <row r="2271" spans="1:9" x14ac:dyDescent="0.25">
      <c r="A2271">
        <v>2270</v>
      </c>
      <c r="B2271">
        <v>227.35422800000001</v>
      </c>
      <c r="C2271">
        <v>9.5103089999999995</v>
      </c>
    </row>
    <row r="2272" spans="1:9" x14ac:dyDescent="0.25">
      <c r="A2272">
        <v>2271</v>
      </c>
      <c r="B2272">
        <v>227.37984700000001</v>
      </c>
      <c r="C2272">
        <v>9.5153090000000002</v>
      </c>
    </row>
    <row r="2273" spans="1:9" x14ac:dyDescent="0.25">
      <c r="A2273">
        <v>2272</v>
      </c>
      <c r="B2273">
        <v>227.40294</v>
      </c>
      <c r="C2273">
        <v>9.4730930000000004</v>
      </c>
    </row>
    <row r="2274" spans="1:9" x14ac:dyDescent="0.25">
      <c r="A2274">
        <v>2273</v>
      </c>
      <c r="H2274">
        <v>226.73768100000001</v>
      </c>
      <c r="I2274">
        <v>7.7684530000000001</v>
      </c>
    </row>
    <row r="2275" spans="1:9" x14ac:dyDescent="0.25">
      <c r="A2275">
        <v>2274</v>
      </c>
      <c r="H2275">
        <v>226.75154799999999</v>
      </c>
      <c r="I2275">
        <v>7.8666499999999999</v>
      </c>
    </row>
    <row r="2276" spans="1:9" x14ac:dyDescent="0.25">
      <c r="A2276">
        <v>2275</v>
      </c>
      <c r="F2276">
        <v>229.21907300000001</v>
      </c>
      <c r="G2276">
        <v>10.587783999999999</v>
      </c>
      <c r="H2276">
        <v>226.71603099999999</v>
      </c>
      <c r="I2276">
        <v>7.8204130000000003</v>
      </c>
    </row>
    <row r="2277" spans="1:9" x14ac:dyDescent="0.25">
      <c r="A2277">
        <v>2276</v>
      </c>
      <c r="F2277">
        <v>229.189538</v>
      </c>
      <c r="G2277">
        <v>10.586804000000001</v>
      </c>
      <c r="H2277">
        <v>226.75644299999999</v>
      </c>
      <c r="I2277">
        <v>7.7245359999999996</v>
      </c>
    </row>
    <row r="2278" spans="1:9" x14ac:dyDescent="0.25">
      <c r="A2278">
        <v>2277</v>
      </c>
      <c r="F2278">
        <v>229.24582599999999</v>
      </c>
      <c r="G2278">
        <v>10.576959</v>
      </c>
      <c r="H2278">
        <v>226.747682</v>
      </c>
      <c r="I2278">
        <v>7.7491760000000003</v>
      </c>
    </row>
    <row r="2279" spans="1:9" x14ac:dyDescent="0.25">
      <c r="A2279">
        <v>2278</v>
      </c>
      <c r="F2279">
        <v>229.19948500000001</v>
      </c>
      <c r="G2279">
        <v>10.605206000000001</v>
      </c>
      <c r="H2279">
        <v>226.70768200000001</v>
      </c>
      <c r="I2279">
        <v>7.8252069999999998</v>
      </c>
    </row>
    <row r="2280" spans="1:9" x14ac:dyDescent="0.25">
      <c r="A2280">
        <v>2279</v>
      </c>
      <c r="F2280">
        <v>229.19762900000001</v>
      </c>
      <c r="G2280">
        <v>10.595361</v>
      </c>
      <c r="H2280">
        <v>226.638351</v>
      </c>
      <c r="I2280">
        <v>7.7652060000000001</v>
      </c>
    </row>
    <row r="2281" spans="1:9" x14ac:dyDescent="0.25">
      <c r="A2281">
        <v>2280</v>
      </c>
      <c r="F2281">
        <v>229.19082499999999</v>
      </c>
      <c r="G2281">
        <v>10.602679999999999</v>
      </c>
      <c r="H2281">
        <v>226.73768100000001</v>
      </c>
      <c r="I2281">
        <v>7.7684530000000001</v>
      </c>
    </row>
    <row r="2282" spans="1:9" x14ac:dyDescent="0.25">
      <c r="A2282">
        <v>2281</v>
      </c>
      <c r="F2282">
        <v>229.13747499999999</v>
      </c>
      <c r="G2282">
        <v>10.673814999999999</v>
      </c>
      <c r="H2282">
        <v>226.73768100000001</v>
      </c>
      <c r="I2282">
        <v>7.7684530000000001</v>
      </c>
    </row>
    <row r="2283" spans="1:9" x14ac:dyDescent="0.25">
      <c r="A2283">
        <v>2282</v>
      </c>
      <c r="D2283">
        <v>245.82335399999999</v>
      </c>
      <c r="E2283">
        <v>8.3248979999999992</v>
      </c>
      <c r="F2283">
        <v>229.18716499999999</v>
      </c>
      <c r="G2283">
        <v>10.712009999999999</v>
      </c>
    </row>
    <row r="2284" spans="1:9" x14ac:dyDescent="0.25">
      <c r="A2284">
        <v>2283</v>
      </c>
      <c r="D2284">
        <v>245.774899</v>
      </c>
      <c r="E2284">
        <v>8.2766490000000008</v>
      </c>
      <c r="F2284">
        <v>229.22752700000001</v>
      </c>
      <c r="G2284">
        <v>10.710979</v>
      </c>
    </row>
    <row r="2285" spans="1:9" x14ac:dyDescent="0.25">
      <c r="A2285">
        <v>2284</v>
      </c>
      <c r="D2285">
        <v>245.694074</v>
      </c>
      <c r="E2285">
        <v>8.2655150000000006</v>
      </c>
      <c r="F2285">
        <v>229.21907300000001</v>
      </c>
      <c r="G2285">
        <v>10.587783999999999</v>
      </c>
    </row>
    <row r="2286" spans="1:9" x14ac:dyDescent="0.25">
      <c r="A2286">
        <v>2285</v>
      </c>
      <c r="D2286">
        <v>245.71335300000001</v>
      </c>
      <c r="E2286">
        <v>8.2722169999999995</v>
      </c>
    </row>
    <row r="2287" spans="1:9" x14ac:dyDescent="0.25">
      <c r="A2287">
        <v>2286</v>
      </c>
      <c r="D2287">
        <v>245.73747700000001</v>
      </c>
      <c r="E2287">
        <v>8.3051549999999992</v>
      </c>
    </row>
    <row r="2288" spans="1:9" x14ac:dyDescent="0.25">
      <c r="A2288">
        <v>2287</v>
      </c>
      <c r="D2288">
        <v>245.73464300000001</v>
      </c>
      <c r="E2288">
        <v>8.2933509999999995</v>
      </c>
    </row>
    <row r="2289" spans="1:9" x14ac:dyDescent="0.25">
      <c r="A2289">
        <v>2288</v>
      </c>
      <c r="B2289">
        <v>252.40113500000001</v>
      </c>
      <c r="C2289">
        <v>9.2419600000000006</v>
      </c>
      <c r="D2289">
        <v>245.751859</v>
      </c>
      <c r="E2289">
        <v>8.2750009999999996</v>
      </c>
    </row>
    <row r="2290" spans="1:9" x14ac:dyDescent="0.25">
      <c r="A2290">
        <v>2289</v>
      </c>
      <c r="B2290">
        <v>252.38314500000001</v>
      </c>
      <c r="C2290">
        <v>9.2804640000000003</v>
      </c>
      <c r="D2290">
        <v>245.72567100000001</v>
      </c>
      <c r="E2290">
        <v>8.2628350000000008</v>
      </c>
    </row>
    <row r="2291" spans="1:9" x14ac:dyDescent="0.25">
      <c r="A2291">
        <v>2290</v>
      </c>
      <c r="B2291">
        <v>252.395982</v>
      </c>
      <c r="C2291">
        <v>9.278969</v>
      </c>
      <c r="D2291">
        <v>245.763249</v>
      </c>
      <c r="E2291">
        <v>8.2802570000000006</v>
      </c>
    </row>
    <row r="2292" spans="1:9" x14ac:dyDescent="0.25">
      <c r="A2292">
        <v>2291</v>
      </c>
      <c r="B2292">
        <v>252.394383</v>
      </c>
      <c r="C2292">
        <v>9.3037120000000009</v>
      </c>
      <c r="D2292">
        <v>245.82335399999999</v>
      </c>
      <c r="E2292">
        <v>8.3248979999999992</v>
      </c>
    </row>
    <row r="2293" spans="1:9" x14ac:dyDescent="0.25">
      <c r="A2293">
        <v>2292</v>
      </c>
      <c r="B2293">
        <v>252.385671</v>
      </c>
      <c r="C2293">
        <v>9.2844329999999999</v>
      </c>
    </row>
    <row r="2294" spans="1:9" x14ac:dyDescent="0.25">
      <c r="A2294">
        <v>2293</v>
      </c>
      <c r="B2294">
        <v>252.408917</v>
      </c>
      <c r="C2294">
        <v>9.2598970000000005</v>
      </c>
    </row>
    <row r="2295" spans="1:9" x14ac:dyDescent="0.25">
      <c r="A2295">
        <v>2294</v>
      </c>
      <c r="B2295">
        <v>252.42077699999999</v>
      </c>
      <c r="C2295">
        <v>9.3044849999999997</v>
      </c>
    </row>
    <row r="2296" spans="1:9" x14ac:dyDescent="0.25">
      <c r="A2296">
        <v>2295</v>
      </c>
      <c r="B2296">
        <v>252.430104</v>
      </c>
      <c r="C2296">
        <v>9.3109789999999997</v>
      </c>
    </row>
    <row r="2297" spans="1:9" x14ac:dyDescent="0.25">
      <c r="A2297">
        <v>2296</v>
      </c>
      <c r="B2297">
        <v>252.40417600000001</v>
      </c>
      <c r="C2297">
        <v>9.2647940000000002</v>
      </c>
    </row>
    <row r="2298" spans="1:9" x14ac:dyDescent="0.25">
      <c r="A2298">
        <v>2297</v>
      </c>
      <c r="B2298">
        <v>252.39397099999999</v>
      </c>
      <c r="C2298">
        <v>9.2241750000000007</v>
      </c>
      <c r="H2298">
        <v>249.073712</v>
      </c>
      <c r="I2298">
        <v>7.6244329999999998</v>
      </c>
    </row>
    <row r="2299" spans="1:9" x14ac:dyDescent="0.25">
      <c r="A2299">
        <v>2298</v>
      </c>
      <c r="B2299">
        <v>252.40113500000001</v>
      </c>
      <c r="C2299">
        <v>9.2419600000000006</v>
      </c>
      <c r="H2299">
        <v>249.197732</v>
      </c>
      <c r="I2299">
        <v>7.5870620000000004</v>
      </c>
    </row>
    <row r="2300" spans="1:9" x14ac:dyDescent="0.25">
      <c r="A2300">
        <v>2299</v>
      </c>
      <c r="H2300">
        <v>249.116704</v>
      </c>
      <c r="I2300">
        <v>7.6054639999999996</v>
      </c>
    </row>
    <row r="2301" spans="1:9" x14ac:dyDescent="0.25">
      <c r="A2301">
        <v>2300</v>
      </c>
      <c r="H2301">
        <v>249.14964000000001</v>
      </c>
      <c r="I2301">
        <v>7.639227</v>
      </c>
    </row>
    <row r="2302" spans="1:9" x14ac:dyDescent="0.25">
      <c r="A2302">
        <v>2301</v>
      </c>
      <c r="F2302">
        <v>253.39603099999999</v>
      </c>
      <c r="G2302">
        <v>10.566443</v>
      </c>
      <c r="H2302">
        <v>249.119641</v>
      </c>
      <c r="I2302">
        <v>7.6206699999999996</v>
      </c>
    </row>
    <row r="2303" spans="1:9" x14ac:dyDescent="0.25">
      <c r="A2303">
        <v>2302</v>
      </c>
      <c r="F2303">
        <v>253.425568</v>
      </c>
      <c r="G2303">
        <v>10.501082</v>
      </c>
      <c r="H2303">
        <v>249.05211700000001</v>
      </c>
      <c r="I2303">
        <v>7.6058240000000001</v>
      </c>
    </row>
    <row r="2304" spans="1:9" x14ac:dyDescent="0.25">
      <c r="A2304">
        <v>2303</v>
      </c>
      <c r="F2304">
        <v>253.43773400000001</v>
      </c>
      <c r="G2304">
        <v>10.508506000000001</v>
      </c>
      <c r="H2304">
        <v>249.07783599999999</v>
      </c>
      <c r="I2304">
        <v>7.5728350000000004</v>
      </c>
    </row>
    <row r="2305" spans="1:11" x14ac:dyDescent="0.25">
      <c r="A2305">
        <v>2304</v>
      </c>
      <c r="F2305">
        <v>253.39319699999999</v>
      </c>
      <c r="G2305">
        <v>10.549949</v>
      </c>
      <c r="H2305">
        <v>249.134229</v>
      </c>
      <c r="I2305">
        <v>7.5625260000000001</v>
      </c>
    </row>
    <row r="2306" spans="1:11" x14ac:dyDescent="0.25">
      <c r="A2306">
        <v>2305</v>
      </c>
      <c r="F2306">
        <v>253.37675200000001</v>
      </c>
      <c r="G2306">
        <v>10.554741999999999</v>
      </c>
      <c r="H2306">
        <v>249.143506</v>
      </c>
      <c r="I2306">
        <v>7.581753</v>
      </c>
    </row>
    <row r="2307" spans="1:11" x14ac:dyDescent="0.25">
      <c r="A2307">
        <v>2306</v>
      </c>
      <c r="D2307">
        <v>265.66768000000002</v>
      </c>
      <c r="E2307">
        <v>8.0955150000000007</v>
      </c>
      <c r="F2307">
        <v>253.37603100000001</v>
      </c>
      <c r="G2307">
        <v>10.574588</v>
      </c>
      <c r="H2307">
        <v>249.14613399999999</v>
      </c>
      <c r="I2307">
        <v>7.6456179999999998</v>
      </c>
    </row>
    <row r="2308" spans="1:11" x14ac:dyDescent="0.25">
      <c r="A2308">
        <v>2307</v>
      </c>
      <c r="D2308">
        <v>265.66768000000002</v>
      </c>
      <c r="E2308">
        <v>8.0955150000000007</v>
      </c>
      <c r="F2308">
        <v>253.39603099999999</v>
      </c>
      <c r="G2308">
        <v>10.566443</v>
      </c>
      <c r="H2308">
        <v>249.073712</v>
      </c>
      <c r="I2308">
        <v>7.6244329999999998</v>
      </c>
      <c r="J2308">
        <v>235.96778399999999</v>
      </c>
      <c r="K2308">
        <v>14.304124</v>
      </c>
    </row>
    <row r="2309" spans="1:11" x14ac:dyDescent="0.25">
      <c r="A2309">
        <v>2308</v>
      </c>
    </row>
    <row r="2310" spans="1:11" x14ac:dyDescent="0.25">
      <c r="A2310">
        <v>2309</v>
      </c>
    </row>
    <row r="2311" spans="1:11" x14ac:dyDescent="0.25">
      <c r="A2311">
        <v>2310</v>
      </c>
    </row>
    <row r="2312" spans="1:11" x14ac:dyDescent="0.25">
      <c r="A2312">
        <v>2311</v>
      </c>
    </row>
    <row r="2313" spans="1:11" x14ac:dyDescent="0.25">
      <c r="A2313">
        <v>2312</v>
      </c>
    </row>
    <row r="2314" spans="1:11" x14ac:dyDescent="0.25">
      <c r="A2314">
        <v>2313</v>
      </c>
    </row>
    <row r="2315" spans="1:11" x14ac:dyDescent="0.25">
      <c r="A2315">
        <v>2314</v>
      </c>
    </row>
    <row r="2316" spans="1:11" x14ac:dyDescent="0.25">
      <c r="A2316">
        <v>2315</v>
      </c>
    </row>
    <row r="2317" spans="1:11" x14ac:dyDescent="0.25">
      <c r="A2317">
        <v>2316</v>
      </c>
    </row>
    <row r="2318" spans="1:11" x14ac:dyDescent="0.25">
      <c r="A2318">
        <v>2317</v>
      </c>
    </row>
    <row r="2319" spans="1:11" x14ac:dyDescent="0.25">
      <c r="A2319">
        <v>2318</v>
      </c>
    </row>
    <row r="2320" spans="1:1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1" x14ac:dyDescent="0.25">
      <c r="A2337">
        <v>2336</v>
      </c>
    </row>
    <row r="2338" spans="1:11" x14ac:dyDescent="0.25">
      <c r="A2338">
        <v>2337</v>
      </c>
    </row>
    <row r="2339" spans="1:11" x14ac:dyDescent="0.25">
      <c r="A2339">
        <v>2338</v>
      </c>
    </row>
    <row r="2340" spans="1:11" x14ac:dyDescent="0.25">
      <c r="A2340">
        <v>2339</v>
      </c>
    </row>
    <row r="2341" spans="1:11" x14ac:dyDescent="0.25">
      <c r="A2341">
        <v>2340</v>
      </c>
      <c r="J2341">
        <v>235.70989900000001</v>
      </c>
      <c r="K2341">
        <v>14.089331</v>
      </c>
    </row>
    <row r="2342" spans="1:11" x14ac:dyDescent="0.25">
      <c r="A2342">
        <v>2341</v>
      </c>
      <c r="D2342">
        <v>260.51727</v>
      </c>
      <c r="E2342">
        <v>9.1248459999999998</v>
      </c>
      <c r="F2342">
        <v>271.34964500000001</v>
      </c>
      <c r="G2342">
        <v>7.0840719999999999</v>
      </c>
    </row>
    <row r="2343" spans="1:11" x14ac:dyDescent="0.25">
      <c r="A2343">
        <v>2342</v>
      </c>
      <c r="D2343">
        <v>260.484692</v>
      </c>
      <c r="E2343">
        <v>9.0767009999999999</v>
      </c>
      <c r="F2343">
        <v>271.42294399999997</v>
      </c>
      <c r="G2343">
        <v>7.1227320000000001</v>
      </c>
    </row>
    <row r="2344" spans="1:11" x14ac:dyDescent="0.25">
      <c r="A2344">
        <v>2343</v>
      </c>
      <c r="D2344">
        <v>260.553765</v>
      </c>
      <c r="E2344">
        <v>9.0557739999999995</v>
      </c>
      <c r="F2344">
        <v>271.36938199999997</v>
      </c>
      <c r="G2344">
        <v>7.0943810000000003</v>
      </c>
    </row>
    <row r="2345" spans="1:11" x14ac:dyDescent="0.25">
      <c r="A2345">
        <v>2344</v>
      </c>
      <c r="D2345">
        <v>260.55767900000001</v>
      </c>
      <c r="E2345">
        <v>9.0807219999999997</v>
      </c>
      <c r="F2345">
        <v>271.36840100000001</v>
      </c>
      <c r="G2345">
        <v>7.0989690000000003</v>
      </c>
    </row>
    <row r="2346" spans="1:11" x14ac:dyDescent="0.25">
      <c r="A2346">
        <v>2345</v>
      </c>
      <c r="D2346">
        <v>260.516187</v>
      </c>
      <c r="E2346">
        <v>9.0892269999999993</v>
      </c>
      <c r="F2346">
        <v>271.32505500000002</v>
      </c>
      <c r="G2346">
        <v>7.0767530000000001</v>
      </c>
    </row>
    <row r="2347" spans="1:11" x14ac:dyDescent="0.25">
      <c r="A2347">
        <v>2346</v>
      </c>
      <c r="D2347">
        <v>260.52273300000002</v>
      </c>
      <c r="E2347">
        <v>9.0667530000000003</v>
      </c>
      <c r="F2347">
        <v>271.338097</v>
      </c>
      <c r="G2347">
        <v>7.0951550000000001</v>
      </c>
    </row>
    <row r="2348" spans="1:11" x14ac:dyDescent="0.25">
      <c r="A2348">
        <v>2347</v>
      </c>
      <c r="D2348">
        <v>260.54623900000001</v>
      </c>
      <c r="E2348">
        <v>9.0743299999999998</v>
      </c>
      <c r="F2348">
        <v>271.35160200000001</v>
      </c>
      <c r="G2348">
        <v>7.0844329999999998</v>
      </c>
    </row>
    <row r="2349" spans="1:11" x14ac:dyDescent="0.25">
      <c r="A2349">
        <v>2348</v>
      </c>
      <c r="D2349">
        <v>260.525826</v>
      </c>
      <c r="E2349">
        <v>9.1466499999999993</v>
      </c>
      <c r="F2349">
        <v>271.42407700000001</v>
      </c>
      <c r="G2349">
        <v>7.1452059999999999</v>
      </c>
    </row>
    <row r="2350" spans="1:11" x14ac:dyDescent="0.25">
      <c r="A2350">
        <v>2349</v>
      </c>
      <c r="D2350">
        <v>260.507836</v>
      </c>
      <c r="E2350">
        <v>9.1336589999999998</v>
      </c>
      <c r="F2350">
        <v>271.42443600000001</v>
      </c>
      <c r="G2350">
        <v>7.189794</v>
      </c>
    </row>
    <row r="2351" spans="1:11" x14ac:dyDescent="0.25">
      <c r="A2351">
        <v>2350</v>
      </c>
      <c r="D2351">
        <v>260.49263100000002</v>
      </c>
      <c r="E2351">
        <v>9.1127830000000003</v>
      </c>
      <c r="F2351">
        <v>271.35995200000002</v>
      </c>
      <c r="G2351">
        <v>7.1129899999999999</v>
      </c>
    </row>
    <row r="2352" spans="1:11" x14ac:dyDescent="0.25">
      <c r="A2352">
        <v>2351</v>
      </c>
      <c r="D2352">
        <v>260.50773299999997</v>
      </c>
      <c r="E2352">
        <v>9.1103100000000001</v>
      </c>
      <c r="F2352">
        <v>271.366444</v>
      </c>
      <c r="G2352">
        <v>7.1342780000000001</v>
      </c>
    </row>
    <row r="2353" spans="1:9" x14ac:dyDescent="0.25">
      <c r="A2353">
        <v>2352</v>
      </c>
      <c r="D2353">
        <v>260.49314600000002</v>
      </c>
      <c r="E2353">
        <v>9.1117530000000002</v>
      </c>
      <c r="F2353">
        <v>271.33525900000001</v>
      </c>
      <c r="G2353">
        <v>7.1125769999999999</v>
      </c>
    </row>
    <row r="2354" spans="1:9" x14ac:dyDescent="0.25">
      <c r="A2354">
        <v>2353</v>
      </c>
      <c r="D2354">
        <v>260.51453900000001</v>
      </c>
      <c r="E2354">
        <v>9.1193290000000005</v>
      </c>
      <c r="F2354">
        <v>271.34964500000001</v>
      </c>
      <c r="G2354">
        <v>7.0840719999999999</v>
      </c>
    </row>
    <row r="2355" spans="1:9" x14ac:dyDescent="0.25">
      <c r="A2355">
        <v>2354</v>
      </c>
      <c r="D2355">
        <v>260.49252799999999</v>
      </c>
      <c r="E2355">
        <v>9.1024229999999999</v>
      </c>
      <c r="F2355">
        <v>271.34964500000001</v>
      </c>
      <c r="G2355">
        <v>7.0840719999999999</v>
      </c>
    </row>
    <row r="2356" spans="1:9" x14ac:dyDescent="0.25">
      <c r="A2356">
        <v>2355</v>
      </c>
      <c r="D2356">
        <v>260.51727</v>
      </c>
      <c r="E2356">
        <v>9.1248459999999998</v>
      </c>
    </row>
    <row r="2357" spans="1:9" x14ac:dyDescent="0.25">
      <c r="A2357">
        <v>2356</v>
      </c>
      <c r="D2357">
        <v>260.51727</v>
      </c>
      <c r="E2357">
        <v>9.1248459999999998</v>
      </c>
    </row>
    <row r="2358" spans="1:9" x14ac:dyDescent="0.25">
      <c r="A2358">
        <v>2357</v>
      </c>
    </row>
    <row r="2359" spans="1:9" x14ac:dyDescent="0.25">
      <c r="A2359">
        <v>2358</v>
      </c>
      <c r="B2359">
        <v>249.48990000000001</v>
      </c>
      <c r="C2359">
        <v>8.6394839999999995</v>
      </c>
      <c r="H2359">
        <v>260.93763100000001</v>
      </c>
      <c r="I2359">
        <v>10.230361</v>
      </c>
    </row>
    <row r="2360" spans="1:9" x14ac:dyDescent="0.25">
      <c r="A2360">
        <v>2359</v>
      </c>
      <c r="B2360">
        <v>249.44773599999999</v>
      </c>
      <c r="C2360">
        <v>8.6600520000000003</v>
      </c>
      <c r="H2360">
        <v>260.95134100000001</v>
      </c>
      <c r="I2360">
        <v>10.266185999999999</v>
      </c>
    </row>
    <row r="2361" spans="1:9" x14ac:dyDescent="0.25">
      <c r="A2361">
        <v>2360</v>
      </c>
      <c r="B2361">
        <v>249.45525799999999</v>
      </c>
      <c r="C2361">
        <v>8.6685569999999998</v>
      </c>
      <c r="H2361">
        <v>260.984692</v>
      </c>
      <c r="I2361">
        <v>10.210566999999999</v>
      </c>
    </row>
    <row r="2362" spans="1:9" x14ac:dyDescent="0.25">
      <c r="A2362">
        <v>2361</v>
      </c>
      <c r="B2362">
        <v>249.490983</v>
      </c>
      <c r="C2362">
        <v>8.6622690000000002</v>
      </c>
      <c r="H2362">
        <v>261.007836</v>
      </c>
      <c r="I2362">
        <v>10.186237</v>
      </c>
    </row>
    <row r="2363" spans="1:9" x14ac:dyDescent="0.25">
      <c r="A2363">
        <v>2362</v>
      </c>
      <c r="B2363">
        <v>249.45381599999999</v>
      </c>
      <c r="C2363">
        <v>8.6206700000000005</v>
      </c>
      <c r="H2363">
        <v>261.05505499999998</v>
      </c>
      <c r="I2363">
        <v>10.158351</v>
      </c>
    </row>
    <row r="2364" spans="1:9" x14ac:dyDescent="0.25">
      <c r="A2364">
        <v>2363</v>
      </c>
      <c r="B2364">
        <v>249.43448699999999</v>
      </c>
      <c r="C2364">
        <v>8.6151029999999995</v>
      </c>
      <c r="H2364">
        <v>261.05484899999999</v>
      </c>
      <c r="I2364">
        <v>10.197062000000001</v>
      </c>
    </row>
    <row r="2365" spans="1:9" x14ac:dyDescent="0.25">
      <c r="A2365">
        <v>2364</v>
      </c>
      <c r="B2365">
        <v>249.48412400000001</v>
      </c>
      <c r="C2365">
        <v>8.5991750000000007</v>
      </c>
      <c r="H2365">
        <v>261.03964300000001</v>
      </c>
      <c r="I2365">
        <v>10.201392</v>
      </c>
    </row>
    <row r="2366" spans="1:9" x14ac:dyDescent="0.25">
      <c r="A2366">
        <v>2365</v>
      </c>
      <c r="B2366">
        <v>249.46964</v>
      </c>
      <c r="C2366">
        <v>8.6225780000000007</v>
      </c>
      <c r="H2366">
        <v>261.00144299999999</v>
      </c>
      <c r="I2366">
        <v>10.201495</v>
      </c>
    </row>
    <row r="2367" spans="1:9" x14ac:dyDescent="0.25">
      <c r="A2367">
        <v>2366</v>
      </c>
      <c r="B2367">
        <v>249.45041399999999</v>
      </c>
      <c r="C2367">
        <v>8.6236599999999992</v>
      </c>
      <c r="H2367">
        <v>261.02067299999999</v>
      </c>
      <c r="I2367">
        <v>10.177937999999999</v>
      </c>
    </row>
    <row r="2368" spans="1:9" x14ac:dyDescent="0.25">
      <c r="A2368">
        <v>2367</v>
      </c>
      <c r="B2368">
        <v>249.424127</v>
      </c>
      <c r="C2368">
        <v>8.6226289999999999</v>
      </c>
      <c r="H2368">
        <v>261.01453900000001</v>
      </c>
      <c r="I2368">
        <v>10.185927</v>
      </c>
    </row>
    <row r="2369" spans="1:9" x14ac:dyDescent="0.25">
      <c r="A2369">
        <v>2368</v>
      </c>
      <c r="B2369">
        <v>249.41144299999999</v>
      </c>
      <c r="C2369">
        <v>8.6123189999999994</v>
      </c>
      <c r="H2369">
        <v>261.02747399999998</v>
      </c>
      <c r="I2369">
        <v>10.189691</v>
      </c>
    </row>
    <row r="2370" spans="1:9" x14ac:dyDescent="0.25">
      <c r="A2370">
        <v>2369</v>
      </c>
      <c r="B2370">
        <v>249.48990000000001</v>
      </c>
      <c r="C2370">
        <v>8.6394839999999995</v>
      </c>
      <c r="H2370">
        <v>261.04355700000002</v>
      </c>
      <c r="I2370">
        <v>10.199278</v>
      </c>
    </row>
    <row r="2371" spans="1:9" x14ac:dyDescent="0.25">
      <c r="A2371">
        <v>2370</v>
      </c>
      <c r="B2371">
        <v>249.48990000000001</v>
      </c>
      <c r="C2371">
        <v>8.6394839999999995</v>
      </c>
      <c r="H2371">
        <v>261.00887</v>
      </c>
      <c r="I2371">
        <v>10.162371</v>
      </c>
    </row>
    <row r="2372" spans="1:9" x14ac:dyDescent="0.25">
      <c r="A2372">
        <v>2371</v>
      </c>
      <c r="H2372">
        <v>260.96556900000002</v>
      </c>
      <c r="I2372">
        <v>10.129897</v>
      </c>
    </row>
    <row r="2373" spans="1:9" x14ac:dyDescent="0.25">
      <c r="A2373">
        <v>2372</v>
      </c>
      <c r="H2373">
        <v>260.93763100000001</v>
      </c>
      <c r="I2373">
        <v>10.230361</v>
      </c>
    </row>
    <row r="2374" spans="1:9" x14ac:dyDescent="0.25">
      <c r="A2374">
        <v>2373</v>
      </c>
      <c r="F2374">
        <v>250.632115</v>
      </c>
      <c r="G2374">
        <v>8.6341750000000008</v>
      </c>
      <c r="H2374">
        <v>260.93763100000001</v>
      </c>
      <c r="I2374">
        <v>10.230361</v>
      </c>
    </row>
    <row r="2375" spans="1:9" x14ac:dyDescent="0.25">
      <c r="A2375">
        <v>2374</v>
      </c>
      <c r="F2375">
        <v>250.614587</v>
      </c>
      <c r="G2375">
        <v>8.5821129999999997</v>
      </c>
    </row>
    <row r="2376" spans="1:9" x14ac:dyDescent="0.25">
      <c r="A2376">
        <v>2375</v>
      </c>
      <c r="D2376">
        <v>236.72422699999998</v>
      </c>
      <c r="E2376">
        <v>9.5176289999999995</v>
      </c>
      <c r="F2376">
        <v>250.65788699999999</v>
      </c>
      <c r="G2376">
        <v>8.6008250000000004</v>
      </c>
    </row>
    <row r="2377" spans="1:9" x14ac:dyDescent="0.25">
      <c r="A2377">
        <v>2376</v>
      </c>
      <c r="D2377">
        <v>236.634795</v>
      </c>
      <c r="E2377">
        <v>9.5364439999999995</v>
      </c>
      <c r="F2377">
        <v>250.71541300000001</v>
      </c>
      <c r="G2377">
        <v>8.6423199999999998</v>
      </c>
    </row>
    <row r="2378" spans="1:9" x14ac:dyDescent="0.25">
      <c r="A2378">
        <v>2377</v>
      </c>
      <c r="D2378">
        <v>236.62098</v>
      </c>
      <c r="E2378">
        <v>9.5473189999999999</v>
      </c>
      <c r="F2378">
        <v>250.68355600000001</v>
      </c>
      <c r="G2378">
        <v>8.6291759999999993</v>
      </c>
    </row>
    <row r="2379" spans="1:9" x14ac:dyDescent="0.25">
      <c r="A2379">
        <v>2378</v>
      </c>
      <c r="D2379">
        <v>236.644847</v>
      </c>
      <c r="E2379">
        <v>9.5282479999999996</v>
      </c>
      <c r="F2379">
        <v>250.721394</v>
      </c>
      <c r="G2379">
        <v>8.6012889999999995</v>
      </c>
    </row>
    <row r="2380" spans="1:9" x14ac:dyDescent="0.25">
      <c r="A2380">
        <v>2379</v>
      </c>
      <c r="D2380">
        <v>236.69742300000001</v>
      </c>
      <c r="E2380">
        <v>9.5359789999999993</v>
      </c>
      <c r="F2380">
        <v>250.69840299999998</v>
      </c>
      <c r="G2380">
        <v>8.5972679999999997</v>
      </c>
    </row>
    <row r="2381" spans="1:9" x14ac:dyDescent="0.25">
      <c r="A2381">
        <v>2380</v>
      </c>
      <c r="D2381">
        <v>236.797372</v>
      </c>
      <c r="E2381">
        <v>9.568505</v>
      </c>
      <c r="F2381">
        <v>250.632115</v>
      </c>
      <c r="G2381">
        <v>8.6341750000000008</v>
      </c>
    </row>
    <row r="2382" spans="1:9" x14ac:dyDescent="0.25">
      <c r="A2382">
        <v>2381</v>
      </c>
      <c r="D2382">
        <v>236.669434</v>
      </c>
      <c r="E2382">
        <v>9.4379899999999992</v>
      </c>
      <c r="F2382">
        <v>250.55649700000001</v>
      </c>
      <c r="G2382">
        <v>8.568092</v>
      </c>
    </row>
    <row r="2383" spans="1:9" x14ac:dyDescent="0.25">
      <c r="A2383">
        <v>2382</v>
      </c>
      <c r="D2383">
        <v>236.741805</v>
      </c>
      <c r="E2383">
        <v>9.5273199999999996</v>
      </c>
      <c r="F2383">
        <v>250.632115</v>
      </c>
      <c r="G2383">
        <v>8.6341750000000008</v>
      </c>
    </row>
    <row r="2384" spans="1:9" x14ac:dyDescent="0.25">
      <c r="A2384">
        <v>2383</v>
      </c>
      <c r="D2384">
        <v>236.700671</v>
      </c>
      <c r="E2384">
        <v>9.5588669999999993</v>
      </c>
      <c r="F2384">
        <v>250.632115</v>
      </c>
      <c r="G2384">
        <v>8.6341750000000008</v>
      </c>
    </row>
    <row r="2385" spans="1:9" x14ac:dyDescent="0.25">
      <c r="A2385">
        <v>2384</v>
      </c>
      <c r="D2385">
        <v>236.65938299999999</v>
      </c>
      <c r="E2385">
        <v>9.5200510000000005</v>
      </c>
      <c r="F2385">
        <v>250.632115</v>
      </c>
      <c r="G2385">
        <v>8.6341750000000008</v>
      </c>
    </row>
    <row r="2386" spans="1:9" x14ac:dyDescent="0.25">
      <c r="A2386">
        <v>2385</v>
      </c>
      <c r="D2386">
        <v>236.62505200000001</v>
      </c>
      <c r="E2386">
        <v>9.5125779999999995</v>
      </c>
    </row>
    <row r="2387" spans="1:9" x14ac:dyDescent="0.25">
      <c r="A2387">
        <v>2386</v>
      </c>
      <c r="D2387">
        <v>236.601392</v>
      </c>
      <c r="E2387">
        <v>9.4945880000000002</v>
      </c>
    </row>
    <row r="2388" spans="1:9" x14ac:dyDescent="0.25">
      <c r="A2388">
        <v>2387</v>
      </c>
      <c r="B2388">
        <v>228.90051499999998</v>
      </c>
      <c r="C2388">
        <v>7.6172680000000001</v>
      </c>
      <c r="D2388">
        <v>236.63216700000001</v>
      </c>
      <c r="E2388">
        <v>9.4956700000000005</v>
      </c>
    </row>
    <row r="2389" spans="1:9" x14ac:dyDescent="0.25">
      <c r="A2389">
        <v>2388</v>
      </c>
      <c r="B2389">
        <v>228.846341</v>
      </c>
      <c r="C2389">
        <v>7.5766499999999999</v>
      </c>
      <c r="D2389">
        <v>236.72422699999998</v>
      </c>
      <c r="E2389">
        <v>9.5176289999999995</v>
      </c>
    </row>
    <row r="2390" spans="1:9" x14ac:dyDescent="0.25">
      <c r="A2390">
        <v>2389</v>
      </c>
      <c r="B2390">
        <v>228.83690899999999</v>
      </c>
      <c r="C2390">
        <v>7.5970620000000002</v>
      </c>
      <c r="D2390">
        <v>236.72422699999998</v>
      </c>
      <c r="E2390">
        <v>9.5176289999999995</v>
      </c>
    </row>
    <row r="2391" spans="1:9" x14ac:dyDescent="0.25">
      <c r="A2391">
        <v>2390</v>
      </c>
      <c r="B2391">
        <v>228.825311</v>
      </c>
      <c r="C2391">
        <v>7.5665979999999999</v>
      </c>
    </row>
    <row r="2392" spans="1:9" x14ac:dyDescent="0.25">
      <c r="A2392">
        <v>2391</v>
      </c>
      <c r="B2392">
        <v>228.86417700000001</v>
      </c>
      <c r="C2392">
        <v>7.5815979999999996</v>
      </c>
    </row>
    <row r="2393" spans="1:9" x14ac:dyDescent="0.25">
      <c r="A2393">
        <v>2392</v>
      </c>
      <c r="B2393">
        <v>228.86639299999999</v>
      </c>
      <c r="C2393">
        <v>7.5656189999999999</v>
      </c>
    </row>
    <row r="2394" spans="1:9" x14ac:dyDescent="0.25">
      <c r="A2394">
        <v>2393</v>
      </c>
      <c r="B2394">
        <v>228.862887</v>
      </c>
      <c r="C2394">
        <v>7.5596909999999999</v>
      </c>
      <c r="H2394">
        <v>234.980929</v>
      </c>
      <c r="I2394">
        <v>9.5478349999999992</v>
      </c>
    </row>
    <row r="2395" spans="1:9" x14ac:dyDescent="0.25">
      <c r="A2395">
        <v>2394</v>
      </c>
      <c r="B2395">
        <v>228.830207</v>
      </c>
      <c r="C2395">
        <v>7.5642779999999998</v>
      </c>
      <c r="H2395">
        <v>234.926703</v>
      </c>
      <c r="I2395">
        <v>9.5770619999999997</v>
      </c>
    </row>
    <row r="2396" spans="1:9" x14ac:dyDescent="0.25">
      <c r="A2396">
        <v>2395</v>
      </c>
      <c r="B2396">
        <v>228.86860899999999</v>
      </c>
      <c r="C2396">
        <v>7.5209789999999996</v>
      </c>
      <c r="H2396">
        <v>234.94536299999999</v>
      </c>
      <c r="I2396">
        <v>9.5554120000000005</v>
      </c>
    </row>
    <row r="2397" spans="1:9" x14ac:dyDescent="0.25">
      <c r="A2397">
        <v>2396</v>
      </c>
      <c r="B2397">
        <v>228.950774</v>
      </c>
      <c r="C2397">
        <v>7.4931450000000002</v>
      </c>
      <c r="H2397">
        <v>234.90737200000001</v>
      </c>
      <c r="I2397">
        <v>9.5359280000000002</v>
      </c>
    </row>
    <row r="2398" spans="1:9" x14ac:dyDescent="0.25">
      <c r="A2398">
        <v>2397</v>
      </c>
      <c r="B2398">
        <v>228.90051499999998</v>
      </c>
      <c r="C2398">
        <v>7.6172680000000001</v>
      </c>
      <c r="H2398">
        <v>234.917991</v>
      </c>
      <c r="I2398">
        <v>9.5351540000000004</v>
      </c>
    </row>
    <row r="2399" spans="1:9" x14ac:dyDescent="0.25">
      <c r="A2399">
        <v>2398</v>
      </c>
      <c r="F2399">
        <v>229.982989</v>
      </c>
      <c r="G2399">
        <v>7.1088139999999997</v>
      </c>
      <c r="H2399">
        <v>234.93211500000001</v>
      </c>
      <c r="I2399">
        <v>9.5471129999999995</v>
      </c>
    </row>
    <row r="2400" spans="1:9" x14ac:dyDescent="0.25">
      <c r="A2400">
        <v>2399</v>
      </c>
      <c r="F2400">
        <v>229.956445</v>
      </c>
      <c r="G2400">
        <v>7.1051029999999997</v>
      </c>
      <c r="H2400">
        <v>234.92299</v>
      </c>
      <c r="I2400">
        <v>9.5603610000000003</v>
      </c>
    </row>
    <row r="2401" spans="1:9" x14ac:dyDescent="0.25">
      <c r="A2401">
        <v>2400</v>
      </c>
      <c r="F2401">
        <v>230.002578</v>
      </c>
      <c r="G2401">
        <v>7.1206699999999996</v>
      </c>
      <c r="H2401">
        <v>234.93752799999999</v>
      </c>
      <c r="I2401">
        <v>9.5501550000000002</v>
      </c>
    </row>
    <row r="2402" spans="1:9" x14ac:dyDescent="0.25">
      <c r="A2402">
        <v>2401</v>
      </c>
      <c r="F2402">
        <v>229.99737300000001</v>
      </c>
      <c r="G2402">
        <v>7.1102069999999999</v>
      </c>
      <c r="H2402">
        <v>234.94438300000002</v>
      </c>
      <c r="I2402">
        <v>9.5051550000000002</v>
      </c>
    </row>
    <row r="2403" spans="1:9" x14ac:dyDescent="0.25">
      <c r="A2403">
        <v>2402</v>
      </c>
      <c r="F2403">
        <v>229.961547</v>
      </c>
      <c r="G2403">
        <v>7.1094840000000001</v>
      </c>
      <c r="H2403">
        <v>234.90190799999999</v>
      </c>
      <c r="I2403">
        <v>9.5171650000000003</v>
      </c>
    </row>
    <row r="2404" spans="1:9" x14ac:dyDescent="0.25">
      <c r="A2404">
        <v>2403</v>
      </c>
      <c r="F2404">
        <v>229.91659799999999</v>
      </c>
      <c r="G2404">
        <v>7.063402</v>
      </c>
      <c r="H2404">
        <v>234.980929</v>
      </c>
      <c r="I2404">
        <v>9.5478349999999992</v>
      </c>
    </row>
    <row r="2405" spans="1:9" x14ac:dyDescent="0.25">
      <c r="A2405">
        <v>2404</v>
      </c>
      <c r="F2405">
        <v>229.92309299999999</v>
      </c>
      <c r="G2405">
        <v>7.0345360000000001</v>
      </c>
    </row>
    <row r="2406" spans="1:9" x14ac:dyDescent="0.25">
      <c r="A2406">
        <v>2405</v>
      </c>
      <c r="F2406">
        <v>229.882476</v>
      </c>
      <c r="G2406">
        <v>7.0375259999999997</v>
      </c>
    </row>
    <row r="2407" spans="1:9" x14ac:dyDescent="0.25">
      <c r="A2407">
        <v>2406</v>
      </c>
      <c r="F2407">
        <v>229.982989</v>
      </c>
      <c r="G2407">
        <v>7.1088139999999997</v>
      </c>
    </row>
    <row r="2408" spans="1:9" x14ac:dyDescent="0.25">
      <c r="A2408">
        <v>2407</v>
      </c>
      <c r="D2408">
        <v>215.51314400000001</v>
      </c>
      <c r="E2408">
        <v>8.6198449999999998</v>
      </c>
      <c r="F2408">
        <v>229.982989</v>
      </c>
      <c r="G2408">
        <v>7.1088139999999997</v>
      </c>
    </row>
    <row r="2409" spans="1:9" x14ac:dyDescent="0.25">
      <c r="A2409">
        <v>2408</v>
      </c>
      <c r="D2409">
        <v>215.51314400000001</v>
      </c>
      <c r="E2409">
        <v>8.6198449999999998</v>
      </c>
      <c r="F2409">
        <v>229.982989</v>
      </c>
      <c r="G2409">
        <v>7.1088139999999997</v>
      </c>
    </row>
    <row r="2410" spans="1:9" x14ac:dyDescent="0.25">
      <c r="A2410">
        <v>2409</v>
      </c>
      <c r="D2410">
        <v>215.51314400000001</v>
      </c>
      <c r="E2410">
        <v>8.6198449999999998</v>
      </c>
    </row>
    <row r="2411" spans="1:9" x14ac:dyDescent="0.25">
      <c r="A2411">
        <v>2410</v>
      </c>
      <c r="D2411">
        <v>215.51314400000001</v>
      </c>
      <c r="E2411">
        <v>8.6198449999999998</v>
      </c>
    </row>
    <row r="2412" spans="1:9" x14ac:dyDescent="0.25">
      <c r="A2412">
        <v>2411</v>
      </c>
      <c r="D2412">
        <v>215.51314400000001</v>
      </c>
      <c r="E2412">
        <v>8.6198449999999998</v>
      </c>
    </row>
    <row r="2413" spans="1:9" x14ac:dyDescent="0.25">
      <c r="A2413">
        <v>2412</v>
      </c>
      <c r="D2413">
        <v>215.51314400000001</v>
      </c>
      <c r="E2413">
        <v>8.6198449999999998</v>
      </c>
    </row>
    <row r="2414" spans="1:9" x14ac:dyDescent="0.25">
      <c r="A2414">
        <v>2413</v>
      </c>
      <c r="D2414">
        <v>215.51314400000001</v>
      </c>
      <c r="E2414">
        <v>8.6198449999999998</v>
      </c>
    </row>
    <row r="2415" spans="1:9" x14ac:dyDescent="0.25">
      <c r="A2415">
        <v>2414</v>
      </c>
      <c r="B2415">
        <v>208.71221800000001</v>
      </c>
      <c r="C2415">
        <v>6.342098</v>
      </c>
      <c r="D2415">
        <v>215.51314400000001</v>
      </c>
      <c r="E2415">
        <v>8.6198449999999998</v>
      </c>
    </row>
    <row r="2416" spans="1:9" x14ac:dyDescent="0.25">
      <c r="A2416">
        <v>2415</v>
      </c>
      <c r="B2416">
        <v>208.71996899999999</v>
      </c>
      <c r="C2416">
        <v>6.3311820000000001</v>
      </c>
      <c r="D2416">
        <v>215.51314400000001</v>
      </c>
      <c r="E2416">
        <v>8.6198449999999998</v>
      </c>
    </row>
    <row r="2417" spans="1:9" x14ac:dyDescent="0.25">
      <c r="A2417">
        <v>2416</v>
      </c>
      <c r="B2417">
        <v>208.721655</v>
      </c>
      <c r="C2417">
        <v>6.32761</v>
      </c>
    </row>
    <row r="2418" spans="1:9" x14ac:dyDescent="0.25">
      <c r="A2418">
        <v>2417</v>
      </c>
      <c r="B2418">
        <v>208.75297</v>
      </c>
      <c r="C2418">
        <v>6.2846609999999998</v>
      </c>
    </row>
    <row r="2419" spans="1:9" x14ac:dyDescent="0.25">
      <c r="A2419">
        <v>2418</v>
      </c>
      <c r="B2419">
        <v>208.75491199999999</v>
      </c>
      <c r="C2419">
        <v>6.2931800000000004</v>
      </c>
    </row>
    <row r="2420" spans="1:9" x14ac:dyDescent="0.25">
      <c r="A2420">
        <v>2419</v>
      </c>
      <c r="B2420">
        <v>208.78928999999999</v>
      </c>
      <c r="C2420">
        <v>6.344087</v>
      </c>
    </row>
    <row r="2421" spans="1:9" x14ac:dyDescent="0.25">
      <c r="A2421">
        <v>2420</v>
      </c>
      <c r="B2421">
        <v>208.849074</v>
      </c>
      <c r="C2421">
        <v>6.2933320000000004</v>
      </c>
    </row>
    <row r="2422" spans="1:9" x14ac:dyDescent="0.25">
      <c r="A2422">
        <v>2421</v>
      </c>
      <c r="B2422">
        <v>208.90319700000001</v>
      </c>
      <c r="C2422">
        <v>6.3290899999999999</v>
      </c>
      <c r="H2422">
        <v>212.679124</v>
      </c>
      <c r="I2422">
        <v>9.8589699999999993</v>
      </c>
    </row>
    <row r="2423" spans="1:9" x14ac:dyDescent="0.25">
      <c r="A2423">
        <v>2422</v>
      </c>
      <c r="B2423">
        <v>208.71221800000001</v>
      </c>
      <c r="C2423">
        <v>6.342098</v>
      </c>
      <c r="H2423">
        <v>212.62726799999999</v>
      </c>
      <c r="I2423">
        <v>9.8434030000000003</v>
      </c>
    </row>
    <row r="2424" spans="1:9" x14ac:dyDescent="0.25">
      <c r="A2424">
        <v>2423</v>
      </c>
      <c r="H2424">
        <v>212.67010300000001</v>
      </c>
      <c r="I2424">
        <v>9.8669069999999994</v>
      </c>
    </row>
    <row r="2425" spans="1:9" x14ac:dyDescent="0.25">
      <c r="A2425">
        <v>2424</v>
      </c>
      <c r="F2425">
        <v>208.92013400000002</v>
      </c>
      <c r="G2425">
        <v>5.7060060000000004</v>
      </c>
      <c r="H2425">
        <v>212.65762899999999</v>
      </c>
      <c r="I2425">
        <v>9.8476800000000004</v>
      </c>
    </row>
    <row r="2426" spans="1:9" x14ac:dyDescent="0.25">
      <c r="A2426">
        <v>2425</v>
      </c>
      <c r="F2426">
        <v>208.93059</v>
      </c>
      <c r="G2426">
        <v>5.7504860000000004</v>
      </c>
      <c r="H2426">
        <v>212.65603100000001</v>
      </c>
      <c r="I2426">
        <v>9.870412</v>
      </c>
    </row>
    <row r="2427" spans="1:9" x14ac:dyDescent="0.25">
      <c r="A2427">
        <v>2426</v>
      </c>
      <c r="F2427">
        <v>209.006899</v>
      </c>
      <c r="G2427">
        <v>5.7743080000000004</v>
      </c>
      <c r="H2427">
        <v>212.622681</v>
      </c>
      <c r="I2427">
        <v>9.8854120000000005</v>
      </c>
    </row>
    <row r="2428" spans="1:9" x14ac:dyDescent="0.25">
      <c r="A2428">
        <v>2427</v>
      </c>
      <c r="F2428">
        <v>208.93997400000001</v>
      </c>
      <c r="G2428">
        <v>5.749619</v>
      </c>
      <c r="H2428">
        <v>212.64917600000001</v>
      </c>
      <c r="I2428">
        <v>9.9381959999999996</v>
      </c>
    </row>
    <row r="2429" spans="1:9" x14ac:dyDescent="0.25">
      <c r="A2429">
        <v>2428</v>
      </c>
      <c r="F2429">
        <v>208.948038</v>
      </c>
      <c r="G2429">
        <v>5.7175339999999997</v>
      </c>
      <c r="H2429">
        <v>212.694794</v>
      </c>
      <c r="I2429">
        <v>9.9134539999999998</v>
      </c>
    </row>
    <row r="2430" spans="1:9" x14ac:dyDescent="0.25">
      <c r="A2430">
        <v>2429</v>
      </c>
      <c r="F2430">
        <v>209.04235299999999</v>
      </c>
      <c r="G2430">
        <v>5.7648710000000003</v>
      </c>
      <c r="H2430">
        <v>212.679124</v>
      </c>
      <c r="I2430">
        <v>9.8589699999999993</v>
      </c>
    </row>
    <row r="2431" spans="1:9" x14ac:dyDescent="0.25">
      <c r="A2431">
        <v>2430</v>
      </c>
      <c r="F2431">
        <v>209.023325</v>
      </c>
      <c r="G2431">
        <v>5.7660439999999999</v>
      </c>
      <c r="H2431">
        <v>212.679124</v>
      </c>
      <c r="I2431">
        <v>9.8589699999999993</v>
      </c>
    </row>
    <row r="2432" spans="1:9" x14ac:dyDescent="0.25">
      <c r="A2432">
        <v>2431</v>
      </c>
      <c r="D2432">
        <v>192.83241100000001</v>
      </c>
      <c r="E2432">
        <v>8.3323470000000004</v>
      </c>
      <c r="F2432">
        <v>208.97032799999999</v>
      </c>
      <c r="G2432">
        <v>5.7601779999999998</v>
      </c>
    </row>
    <row r="2433" spans="1:9" x14ac:dyDescent="0.25">
      <c r="A2433">
        <v>2432</v>
      </c>
      <c r="D2433">
        <v>192.84353100000001</v>
      </c>
      <c r="E2433">
        <v>8.3301529999999993</v>
      </c>
      <c r="F2433">
        <v>208.92013400000002</v>
      </c>
      <c r="G2433">
        <v>5.7060060000000004</v>
      </c>
    </row>
    <row r="2434" spans="1:9" x14ac:dyDescent="0.25">
      <c r="A2434">
        <v>2433</v>
      </c>
      <c r="D2434">
        <v>192.821291</v>
      </c>
      <c r="E2434">
        <v>8.3275000000000006</v>
      </c>
      <c r="F2434">
        <v>208.92013400000002</v>
      </c>
      <c r="G2434">
        <v>5.7060060000000004</v>
      </c>
    </row>
    <row r="2435" spans="1:9" x14ac:dyDescent="0.25">
      <c r="A2435">
        <v>2434</v>
      </c>
      <c r="D2435">
        <v>192.83578</v>
      </c>
      <c r="E2435">
        <v>8.3201549999999997</v>
      </c>
    </row>
    <row r="2436" spans="1:9" x14ac:dyDescent="0.25">
      <c r="A2436">
        <v>2435</v>
      </c>
      <c r="D2436">
        <v>192.83057600000001</v>
      </c>
      <c r="E2436">
        <v>8.318778</v>
      </c>
    </row>
    <row r="2437" spans="1:9" x14ac:dyDescent="0.25">
      <c r="A2437">
        <v>2436</v>
      </c>
      <c r="D2437">
        <v>192.82343500000002</v>
      </c>
      <c r="E2437">
        <v>8.2700630000000004</v>
      </c>
    </row>
    <row r="2438" spans="1:9" x14ac:dyDescent="0.25">
      <c r="A2438">
        <v>2437</v>
      </c>
      <c r="D2438">
        <v>192.78782899999999</v>
      </c>
      <c r="E2438">
        <v>8.3088300000000004</v>
      </c>
    </row>
    <row r="2439" spans="1:9" x14ac:dyDescent="0.25">
      <c r="A2439">
        <v>2438</v>
      </c>
      <c r="B2439">
        <v>185.87702400000001</v>
      </c>
      <c r="C2439">
        <v>7.0706199999999999</v>
      </c>
      <c r="D2439">
        <v>192.77579</v>
      </c>
      <c r="E2439">
        <v>8.3031179999999996</v>
      </c>
    </row>
    <row r="2440" spans="1:9" x14ac:dyDescent="0.25">
      <c r="A2440">
        <v>2439</v>
      </c>
      <c r="B2440">
        <v>185.80759699999999</v>
      </c>
      <c r="C2440">
        <v>7.0509300000000001</v>
      </c>
      <c r="D2440">
        <v>192.83241100000001</v>
      </c>
      <c r="E2440">
        <v>8.3323470000000004</v>
      </c>
    </row>
    <row r="2441" spans="1:9" x14ac:dyDescent="0.25">
      <c r="A2441">
        <v>2440</v>
      </c>
      <c r="B2441">
        <v>185.79229599999999</v>
      </c>
      <c r="C2441">
        <v>7.0493480000000002</v>
      </c>
      <c r="D2441">
        <v>192.83241100000001</v>
      </c>
      <c r="E2441">
        <v>8.3323470000000004</v>
      </c>
    </row>
    <row r="2442" spans="1:9" x14ac:dyDescent="0.25">
      <c r="A2442">
        <v>2441</v>
      </c>
      <c r="B2442">
        <v>185.820097</v>
      </c>
      <c r="C2442">
        <v>7.0391459999999997</v>
      </c>
    </row>
    <row r="2443" spans="1:9" x14ac:dyDescent="0.25">
      <c r="A2443">
        <v>2442</v>
      </c>
      <c r="B2443">
        <v>185.85595499999999</v>
      </c>
      <c r="C2443">
        <v>7.0302199999999999</v>
      </c>
    </row>
    <row r="2444" spans="1:9" x14ac:dyDescent="0.25">
      <c r="A2444">
        <v>2443</v>
      </c>
      <c r="B2444">
        <v>185.83361300000001</v>
      </c>
      <c r="C2444">
        <v>7.037973</v>
      </c>
    </row>
    <row r="2445" spans="1:9" x14ac:dyDescent="0.25">
      <c r="A2445">
        <v>2444</v>
      </c>
      <c r="B2445">
        <v>185.810812</v>
      </c>
      <c r="C2445">
        <v>7.0592439999999996</v>
      </c>
    </row>
    <row r="2446" spans="1:9" x14ac:dyDescent="0.25">
      <c r="A2446">
        <v>2445</v>
      </c>
      <c r="B2446">
        <v>185.83101099999999</v>
      </c>
      <c r="C2446">
        <v>7.0608259999999996</v>
      </c>
      <c r="H2446">
        <v>188.30274</v>
      </c>
      <c r="I2446">
        <v>9.4294139999999995</v>
      </c>
    </row>
    <row r="2447" spans="1:9" x14ac:dyDescent="0.25">
      <c r="A2447">
        <v>2446</v>
      </c>
      <c r="B2447">
        <v>185.87702400000001</v>
      </c>
      <c r="C2447">
        <v>7.0706199999999999</v>
      </c>
      <c r="H2447">
        <v>188.30136300000001</v>
      </c>
      <c r="I2447">
        <v>9.4587439999999994</v>
      </c>
    </row>
    <row r="2448" spans="1:9" x14ac:dyDescent="0.25">
      <c r="A2448">
        <v>2447</v>
      </c>
      <c r="F2448">
        <v>186.010718</v>
      </c>
      <c r="G2448">
        <v>6.2362520000000004</v>
      </c>
      <c r="H2448">
        <v>188.41934800000001</v>
      </c>
      <c r="I2448">
        <v>9.4472159999999992</v>
      </c>
    </row>
    <row r="2449" spans="1:9" x14ac:dyDescent="0.25">
      <c r="A2449">
        <v>2448</v>
      </c>
      <c r="F2449">
        <v>185.953844</v>
      </c>
      <c r="G2449">
        <v>6.2379360000000004</v>
      </c>
      <c r="H2449">
        <v>188.41128800000001</v>
      </c>
      <c r="I2449">
        <v>9.4651200000000006</v>
      </c>
    </row>
    <row r="2450" spans="1:9" x14ac:dyDescent="0.25">
      <c r="A2450">
        <v>2449</v>
      </c>
      <c r="F2450">
        <v>186.000159</v>
      </c>
      <c r="G2450">
        <v>6.1793760000000004</v>
      </c>
      <c r="H2450">
        <v>188.41022000000001</v>
      </c>
      <c r="I2450">
        <v>9.4476759999999995</v>
      </c>
    </row>
    <row r="2451" spans="1:9" x14ac:dyDescent="0.25">
      <c r="A2451">
        <v>2450</v>
      </c>
      <c r="F2451">
        <v>186.030306</v>
      </c>
      <c r="G2451">
        <v>6.2115130000000001</v>
      </c>
      <c r="H2451">
        <v>188.41139100000001</v>
      </c>
      <c r="I2451">
        <v>9.4300259999999998</v>
      </c>
    </row>
    <row r="2452" spans="1:9" x14ac:dyDescent="0.25">
      <c r="A2452">
        <v>2451</v>
      </c>
      <c r="F2452">
        <v>185.99383399999999</v>
      </c>
      <c r="G2452">
        <v>6.2105430000000004</v>
      </c>
      <c r="H2452">
        <v>188.35961800000001</v>
      </c>
      <c r="I2452">
        <v>9.4107950000000002</v>
      </c>
    </row>
    <row r="2453" spans="1:9" x14ac:dyDescent="0.25">
      <c r="A2453">
        <v>2452</v>
      </c>
      <c r="F2453">
        <v>185.988226</v>
      </c>
      <c r="G2453">
        <v>6.2125839999999997</v>
      </c>
      <c r="H2453">
        <v>188.34415999999999</v>
      </c>
      <c r="I2453">
        <v>9.3892179999999996</v>
      </c>
    </row>
    <row r="2454" spans="1:9" x14ac:dyDescent="0.25">
      <c r="A2454">
        <v>2453</v>
      </c>
      <c r="F2454">
        <v>186.00689199999999</v>
      </c>
      <c r="G2454">
        <v>6.1962089999999996</v>
      </c>
      <c r="H2454">
        <v>188.33442200000002</v>
      </c>
      <c r="I2454">
        <v>9.4299750000000007</v>
      </c>
    </row>
    <row r="2455" spans="1:9" x14ac:dyDescent="0.25">
      <c r="A2455">
        <v>2454</v>
      </c>
      <c r="F2455">
        <v>186.03581500000001</v>
      </c>
      <c r="G2455">
        <v>6.200393</v>
      </c>
      <c r="H2455">
        <v>188.30274</v>
      </c>
      <c r="I2455">
        <v>9.450583</v>
      </c>
    </row>
    <row r="2456" spans="1:9" x14ac:dyDescent="0.25">
      <c r="A2456">
        <v>2455</v>
      </c>
      <c r="F2456">
        <v>186.010718</v>
      </c>
      <c r="G2456">
        <v>6.2362520000000004</v>
      </c>
    </row>
    <row r="2457" spans="1:9" x14ac:dyDescent="0.25">
      <c r="A2457">
        <v>2456</v>
      </c>
    </row>
    <row r="2458" spans="1:9" x14ac:dyDescent="0.25">
      <c r="A2458">
        <v>2457</v>
      </c>
      <c r="D2458">
        <v>166.92836600000001</v>
      </c>
      <c r="E2458">
        <v>8.6172360000000001</v>
      </c>
    </row>
    <row r="2459" spans="1:9" x14ac:dyDescent="0.25">
      <c r="A2459">
        <v>2458</v>
      </c>
      <c r="D2459">
        <v>166.867817</v>
      </c>
      <c r="E2459">
        <v>8.6576360000000001</v>
      </c>
    </row>
    <row r="2460" spans="1:9" x14ac:dyDescent="0.25">
      <c r="A2460">
        <v>2459</v>
      </c>
      <c r="D2460">
        <v>166.854861</v>
      </c>
      <c r="E2460">
        <v>8.6597270000000002</v>
      </c>
    </row>
    <row r="2461" spans="1:9" x14ac:dyDescent="0.25">
      <c r="A2461">
        <v>2460</v>
      </c>
      <c r="D2461">
        <v>166.91137900000001</v>
      </c>
      <c r="E2461">
        <v>8.6367720000000006</v>
      </c>
    </row>
    <row r="2462" spans="1:9" x14ac:dyDescent="0.25">
      <c r="A2462">
        <v>2461</v>
      </c>
      <c r="D2462">
        <v>166.942139</v>
      </c>
      <c r="E2462">
        <v>8.6362629999999996</v>
      </c>
    </row>
    <row r="2463" spans="1:9" x14ac:dyDescent="0.25">
      <c r="A2463">
        <v>2462</v>
      </c>
      <c r="B2463">
        <v>161.61687000000001</v>
      </c>
      <c r="C2463">
        <v>7.4373290000000001</v>
      </c>
      <c r="D2463">
        <v>166.916123</v>
      </c>
      <c r="E2463">
        <v>8.6493719999999996</v>
      </c>
    </row>
    <row r="2464" spans="1:9" x14ac:dyDescent="0.25">
      <c r="A2464">
        <v>2463</v>
      </c>
      <c r="B2464">
        <v>161.56050300000001</v>
      </c>
      <c r="C2464">
        <v>7.4968060000000003</v>
      </c>
      <c r="D2464">
        <v>166.89765800000001</v>
      </c>
      <c r="E2464">
        <v>8.6472289999999994</v>
      </c>
    </row>
    <row r="2465" spans="1:9" x14ac:dyDescent="0.25">
      <c r="A2465">
        <v>2464</v>
      </c>
      <c r="B2465">
        <v>161.60809599999999</v>
      </c>
      <c r="C2465">
        <v>7.4586509999999997</v>
      </c>
      <c r="D2465">
        <v>166.87480600000001</v>
      </c>
      <c r="E2465">
        <v>8.6313659999999999</v>
      </c>
    </row>
    <row r="2466" spans="1:9" x14ac:dyDescent="0.25">
      <c r="A2466">
        <v>2465</v>
      </c>
      <c r="B2466">
        <v>161.62232700000001</v>
      </c>
      <c r="C2466">
        <v>7.4431950000000002</v>
      </c>
      <c r="D2466">
        <v>166.92836600000001</v>
      </c>
      <c r="E2466">
        <v>8.6172360000000001</v>
      </c>
    </row>
    <row r="2467" spans="1:9" x14ac:dyDescent="0.25">
      <c r="A2467">
        <v>2466</v>
      </c>
      <c r="B2467">
        <v>161.646354</v>
      </c>
      <c r="C2467">
        <v>7.4428380000000001</v>
      </c>
    </row>
    <row r="2468" spans="1:9" x14ac:dyDescent="0.25">
      <c r="A2468">
        <v>2467</v>
      </c>
      <c r="B2468">
        <v>161.64145600000001</v>
      </c>
      <c r="C2468">
        <v>7.4400320000000004</v>
      </c>
    </row>
    <row r="2469" spans="1:9" x14ac:dyDescent="0.25">
      <c r="A2469">
        <v>2468</v>
      </c>
      <c r="B2469">
        <v>161.64701700000001</v>
      </c>
      <c r="C2469">
        <v>7.4613040000000002</v>
      </c>
    </row>
    <row r="2470" spans="1:9" x14ac:dyDescent="0.25">
      <c r="A2470">
        <v>2469</v>
      </c>
      <c r="B2470">
        <v>161.61687000000001</v>
      </c>
      <c r="C2470">
        <v>7.4373290000000001</v>
      </c>
      <c r="H2470">
        <v>162.840901</v>
      </c>
      <c r="I2470">
        <v>9.9876649999999998</v>
      </c>
    </row>
    <row r="2471" spans="1:9" x14ac:dyDescent="0.25">
      <c r="A2471">
        <v>2470</v>
      </c>
      <c r="F2471">
        <v>161.64201700000001</v>
      </c>
      <c r="G2471">
        <v>6.6779970000000004</v>
      </c>
      <c r="H2471">
        <v>162.77382299999999</v>
      </c>
      <c r="I2471">
        <v>9.9715969999999992</v>
      </c>
    </row>
    <row r="2472" spans="1:9" x14ac:dyDescent="0.25">
      <c r="A2472">
        <v>2471</v>
      </c>
      <c r="F2472">
        <v>161.64201700000001</v>
      </c>
      <c r="G2472">
        <v>6.6779970000000004</v>
      </c>
      <c r="H2472">
        <v>162.80585600000001</v>
      </c>
      <c r="I2472">
        <v>9.9660879999999992</v>
      </c>
    </row>
    <row r="2473" spans="1:9" x14ac:dyDescent="0.25">
      <c r="A2473">
        <v>2472</v>
      </c>
      <c r="F2473">
        <v>161.607178</v>
      </c>
      <c r="G2473">
        <v>6.6829960000000002</v>
      </c>
      <c r="H2473">
        <v>162.805959</v>
      </c>
      <c r="I2473">
        <v>9.9282889999999995</v>
      </c>
    </row>
    <row r="2474" spans="1:9" x14ac:dyDescent="0.25">
      <c r="A2474">
        <v>2473</v>
      </c>
      <c r="F2474">
        <v>161.60371000000001</v>
      </c>
      <c r="G2474">
        <v>6.6649390000000004</v>
      </c>
      <c r="H2474">
        <v>162.84059400000001</v>
      </c>
      <c r="I2474">
        <v>9.9352260000000001</v>
      </c>
    </row>
    <row r="2475" spans="1:9" x14ac:dyDescent="0.25">
      <c r="A2475">
        <v>2474</v>
      </c>
      <c r="F2475">
        <v>161.62003200000001</v>
      </c>
      <c r="G2475">
        <v>6.6591740000000001</v>
      </c>
      <c r="H2475">
        <v>162.847634</v>
      </c>
      <c r="I2475">
        <v>9.9442559999999993</v>
      </c>
    </row>
    <row r="2476" spans="1:9" x14ac:dyDescent="0.25">
      <c r="A2476">
        <v>2475</v>
      </c>
      <c r="F2476">
        <v>161.611513</v>
      </c>
      <c r="G2476">
        <v>6.6324959999999997</v>
      </c>
      <c r="H2476">
        <v>162.82774000000001</v>
      </c>
      <c r="I2476">
        <v>9.9545589999999997</v>
      </c>
    </row>
    <row r="2477" spans="1:9" x14ac:dyDescent="0.25">
      <c r="A2477">
        <v>2476</v>
      </c>
      <c r="F2477">
        <v>161.64507700000001</v>
      </c>
      <c r="G2477">
        <v>6.655297</v>
      </c>
      <c r="H2477">
        <v>162.816722</v>
      </c>
      <c r="I2477">
        <v>9.9423169999999992</v>
      </c>
    </row>
    <row r="2478" spans="1:9" x14ac:dyDescent="0.25">
      <c r="A2478">
        <v>2477</v>
      </c>
      <c r="F2478">
        <v>161.64466900000002</v>
      </c>
      <c r="G2478">
        <v>6.6082660000000004</v>
      </c>
      <c r="H2478">
        <v>162.76025300000001</v>
      </c>
      <c r="I2478">
        <v>9.9022240000000004</v>
      </c>
    </row>
    <row r="2479" spans="1:9" x14ac:dyDescent="0.25">
      <c r="A2479">
        <v>2478</v>
      </c>
      <c r="F2479">
        <v>161.64201700000001</v>
      </c>
      <c r="G2479">
        <v>6.6779970000000004</v>
      </c>
      <c r="H2479">
        <v>162.840901</v>
      </c>
      <c r="I2479">
        <v>9.9876649999999998</v>
      </c>
    </row>
    <row r="2480" spans="1:9" x14ac:dyDescent="0.25">
      <c r="A2480">
        <v>2479</v>
      </c>
      <c r="F2480">
        <v>161.64201700000001</v>
      </c>
      <c r="G2480">
        <v>6.6779970000000004</v>
      </c>
    </row>
    <row r="2481" spans="1:9" x14ac:dyDescent="0.25">
      <c r="A2481">
        <v>2480</v>
      </c>
    </row>
    <row r="2482" spans="1:9" x14ac:dyDescent="0.25">
      <c r="A2482">
        <v>2481</v>
      </c>
    </row>
    <row r="2483" spans="1:9" x14ac:dyDescent="0.25">
      <c r="A2483">
        <v>2482</v>
      </c>
      <c r="D2483">
        <v>133.34762700000002</v>
      </c>
      <c r="E2483">
        <v>7.9455049999999998</v>
      </c>
    </row>
    <row r="2484" spans="1:9" x14ac:dyDescent="0.25">
      <c r="A2484">
        <v>2483</v>
      </c>
      <c r="D2484">
        <v>133.35777400000001</v>
      </c>
      <c r="E2484">
        <v>7.950151</v>
      </c>
    </row>
    <row r="2485" spans="1:9" x14ac:dyDescent="0.25">
      <c r="A2485">
        <v>2484</v>
      </c>
      <c r="D2485">
        <v>133.35646199999999</v>
      </c>
      <c r="E2485">
        <v>7.9352020000000003</v>
      </c>
    </row>
    <row r="2486" spans="1:9" x14ac:dyDescent="0.25">
      <c r="A2486">
        <v>2485</v>
      </c>
      <c r="B2486">
        <v>129.902829</v>
      </c>
      <c r="C2486">
        <v>6.9447469999999996</v>
      </c>
      <c r="D2486">
        <v>133.359849</v>
      </c>
      <c r="E2486">
        <v>7.9454549999999999</v>
      </c>
    </row>
    <row r="2487" spans="1:9" x14ac:dyDescent="0.25">
      <c r="A2487">
        <v>2486</v>
      </c>
      <c r="B2487">
        <v>129.89807999999999</v>
      </c>
      <c r="C2487">
        <v>6.9410610000000004</v>
      </c>
      <c r="D2487">
        <v>133.36904200000001</v>
      </c>
      <c r="E2487">
        <v>7.9283830000000002</v>
      </c>
    </row>
    <row r="2488" spans="1:9" x14ac:dyDescent="0.25">
      <c r="A2488">
        <v>2487</v>
      </c>
      <c r="B2488">
        <v>129.90459900000002</v>
      </c>
      <c r="C2488">
        <v>6.9411120000000004</v>
      </c>
      <c r="D2488">
        <v>133.39348699999999</v>
      </c>
      <c r="E2488">
        <v>7.9515650000000004</v>
      </c>
    </row>
    <row r="2489" spans="1:9" x14ac:dyDescent="0.25">
      <c r="A2489">
        <v>2488</v>
      </c>
      <c r="B2489">
        <v>129.890962</v>
      </c>
      <c r="C2489">
        <v>6.9357579999999999</v>
      </c>
      <c r="D2489">
        <v>133.36161900000002</v>
      </c>
      <c r="E2489">
        <v>7.9636870000000002</v>
      </c>
    </row>
    <row r="2490" spans="1:9" x14ac:dyDescent="0.25">
      <c r="A2490">
        <v>2489</v>
      </c>
      <c r="B2490">
        <v>129.909143</v>
      </c>
      <c r="C2490">
        <v>6.9219189999999999</v>
      </c>
      <c r="D2490">
        <v>133.34762700000002</v>
      </c>
      <c r="E2490">
        <v>7.9455049999999998</v>
      </c>
    </row>
    <row r="2491" spans="1:9" x14ac:dyDescent="0.25">
      <c r="A2491">
        <v>2490</v>
      </c>
      <c r="B2491">
        <v>129.933335</v>
      </c>
      <c r="C2491">
        <v>6.8822229999999998</v>
      </c>
    </row>
    <row r="2492" spans="1:9" x14ac:dyDescent="0.25">
      <c r="A2492">
        <v>2491</v>
      </c>
      <c r="B2492">
        <v>129.88096000000002</v>
      </c>
      <c r="C2492">
        <v>6.884747</v>
      </c>
    </row>
    <row r="2493" spans="1:9" x14ac:dyDescent="0.25">
      <c r="A2493">
        <v>2492</v>
      </c>
      <c r="B2493">
        <v>129.92838399999999</v>
      </c>
      <c r="C2493">
        <v>6.957071</v>
      </c>
    </row>
    <row r="2494" spans="1:9" x14ac:dyDescent="0.25">
      <c r="A2494">
        <v>2493</v>
      </c>
      <c r="B2494">
        <v>129.902829</v>
      </c>
      <c r="C2494">
        <v>6.9447469999999996</v>
      </c>
    </row>
    <row r="2495" spans="1:9" x14ac:dyDescent="0.25">
      <c r="A2495">
        <v>2494</v>
      </c>
      <c r="F2495">
        <v>129.351865</v>
      </c>
      <c r="G2495">
        <v>6.2884349999999998</v>
      </c>
      <c r="H2495">
        <v>129.71464300000002</v>
      </c>
      <c r="I2495">
        <v>9.1278780000000008</v>
      </c>
    </row>
    <row r="2496" spans="1:9" x14ac:dyDescent="0.25">
      <c r="A2496">
        <v>2495</v>
      </c>
      <c r="F2496">
        <v>129.256158</v>
      </c>
      <c r="G2496">
        <v>6.3098989999999997</v>
      </c>
      <c r="H2496">
        <v>129.743337</v>
      </c>
      <c r="I2496">
        <v>9.1291419999999999</v>
      </c>
    </row>
    <row r="2497" spans="1:9" x14ac:dyDescent="0.25">
      <c r="A2497">
        <v>2496</v>
      </c>
      <c r="F2497">
        <v>129.23121400000002</v>
      </c>
      <c r="G2497">
        <v>6.317475</v>
      </c>
      <c r="H2497">
        <v>129.748639</v>
      </c>
      <c r="I2497">
        <v>9.1123729999999998</v>
      </c>
    </row>
    <row r="2498" spans="1:9" x14ac:dyDescent="0.25">
      <c r="A2498">
        <v>2497</v>
      </c>
      <c r="F2498">
        <v>129.20490000000001</v>
      </c>
      <c r="G2498">
        <v>6.2818180000000003</v>
      </c>
      <c r="H2498">
        <v>129.74489700000001</v>
      </c>
      <c r="I2498">
        <v>9.1173730000000006</v>
      </c>
    </row>
    <row r="2499" spans="1:9" x14ac:dyDescent="0.25">
      <c r="A2499">
        <v>2498</v>
      </c>
      <c r="F2499">
        <v>129.25418999999999</v>
      </c>
      <c r="G2499">
        <v>6.2751520000000003</v>
      </c>
      <c r="H2499">
        <v>129.77949599999999</v>
      </c>
      <c r="I2499">
        <v>9.0551010000000005</v>
      </c>
    </row>
    <row r="2500" spans="1:9" x14ac:dyDescent="0.25">
      <c r="A2500">
        <v>2499</v>
      </c>
      <c r="F2500">
        <v>129.342477</v>
      </c>
      <c r="G2500">
        <v>6.2818180000000003</v>
      </c>
      <c r="H2500">
        <v>129.79914200000002</v>
      </c>
      <c r="I2500">
        <v>9.0764139999999998</v>
      </c>
    </row>
    <row r="2501" spans="1:9" x14ac:dyDescent="0.25">
      <c r="A2501">
        <v>2500</v>
      </c>
      <c r="F2501">
        <v>129.350911</v>
      </c>
      <c r="G2501">
        <v>6.2556570000000002</v>
      </c>
      <c r="H2501">
        <v>129.77444600000001</v>
      </c>
      <c r="I2501">
        <v>9.1215150000000005</v>
      </c>
    </row>
    <row r="2502" spans="1:9" x14ac:dyDescent="0.25">
      <c r="A2502">
        <v>2501</v>
      </c>
      <c r="F2502">
        <v>129.351865</v>
      </c>
      <c r="G2502">
        <v>6.2884349999999998</v>
      </c>
      <c r="H2502">
        <v>129.71464300000002</v>
      </c>
      <c r="I2502">
        <v>9.1278780000000008</v>
      </c>
    </row>
    <row r="2503" spans="1:9" x14ac:dyDescent="0.25">
      <c r="A2503">
        <v>2502</v>
      </c>
      <c r="F2503">
        <v>129.351865</v>
      </c>
      <c r="G2503">
        <v>6.2884349999999998</v>
      </c>
      <c r="H2503">
        <v>129.71464300000002</v>
      </c>
      <c r="I2503">
        <v>9.1278780000000008</v>
      </c>
    </row>
    <row r="2504" spans="1:9" x14ac:dyDescent="0.25">
      <c r="A2504">
        <v>2503</v>
      </c>
    </row>
    <row r="2505" spans="1:9" x14ac:dyDescent="0.25">
      <c r="A2505">
        <v>2504</v>
      </c>
    </row>
    <row r="2506" spans="1:9" x14ac:dyDescent="0.25">
      <c r="A2506">
        <v>2505</v>
      </c>
    </row>
    <row r="2507" spans="1:9" x14ac:dyDescent="0.25">
      <c r="A2507">
        <v>2506</v>
      </c>
    </row>
    <row r="2508" spans="1:9" x14ac:dyDescent="0.25">
      <c r="A2508">
        <v>2507</v>
      </c>
    </row>
    <row r="2509" spans="1:9" x14ac:dyDescent="0.25">
      <c r="A2509">
        <v>2508</v>
      </c>
      <c r="D2509">
        <v>103.831616</v>
      </c>
      <c r="E2509">
        <v>8.942475</v>
      </c>
    </row>
    <row r="2510" spans="1:9" x14ac:dyDescent="0.25">
      <c r="A2510">
        <v>2509</v>
      </c>
      <c r="D2510">
        <v>103.80186900000001</v>
      </c>
      <c r="E2510">
        <v>8.9296970000000009</v>
      </c>
    </row>
    <row r="2511" spans="1:9" x14ac:dyDescent="0.25">
      <c r="A2511">
        <v>2510</v>
      </c>
      <c r="D2511">
        <v>103.917272</v>
      </c>
      <c r="E2511">
        <v>8.9613130000000005</v>
      </c>
    </row>
    <row r="2512" spans="1:9" x14ac:dyDescent="0.25">
      <c r="A2512">
        <v>2511</v>
      </c>
      <c r="B2512">
        <v>100.01530400000001</v>
      </c>
      <c r="C2512">
        <v>7.7931309999999998</v>
      </c>
      <c r="D2512">
        <v>103.916516</v>
      </c>
      <c r="E2512">
        <v>8.9497979999999995</v>
      </c>
    </row>
    <row r="2513" spans="1:9" x14ac:dyDescent="0.25">
      <c r="A2513">
        <v>2512</v>
      </c>
      <c r="B2513">
        <v>99.992171000000013</v>
      </c>
      <c r="C2513">
        <v>7.7783329999999999</v>
      </c>
      <c r="D2513">
        <v>103.92146400000001</v>
      </c>
      <c r="E2513">
        <v>8.9523740000000007</v>
      </c>
    </row>
    <row r="2514" spans="1:9" x14ac:dyDescent="0.25">
      <c r="A2514">
        <v>2513</v>
      </c>
      <c r="B2514">
        <v>99.998130000000003</v>
      </c>
      <c r="C2514">
        <v>7.7786359999999997</v>
      </c>
      <c r="D2514">
        <v>103.826413</v>
      </c>
      <c r="E2514">
        <v>8.9468680000000003</v>
      </c>
    </row>
    <row r="2515" spans="1:9" x14ac:dyDescent="0.25">
      <c r="A2515">
        <v>2514</v>
      </c>
      <c r="B2515">
        <v>99.993484000000009</v>
      </c>
      <c r="C2515">
        <v>7.7468180000000002</v>
      </c>
      <c r="D2515">
        <v>103.81848200000002</v>
      </c>
      <c r="E2515">
        <v>8.9517670000000003</v>
      </c>
    </row>
    <row r="2516" spans="1:9" x14ac:dyDescent="0.25">
      <c r="A2516">
        <v>2515</v>
      </c>
      <c r="B2516">
        <v>100.01328000000001</v>
      </c>
      <c r="C2516">
        <v>7.7491409999999998</v>
      </c>
      <c r="D2516">
        <v>103.831616</v>
      </c>
      <c r="E2516">
        <v>8.942475</v>
      </c>
    </row>
    <row r="2517" spans="1:9" x14ac:dyDescent="0.25">
      <c r="A2517">
        <v>2516</v>
      </c>
      <c r="B2517">
        <v>99.991616000000008</v>
      </c>
      <c r="C2517">
        <v>7.7683330000000002</v>
      </c>
    </row>
    <row r="2518" spans="1:9" x14ac:dyDescent="0.25">
      <c r="A2518">
        <v>2517</v>
      </c>
      <c r="B2518">
        <v>100.01530400000001</v>
      </c>
      <c r="C2518">
        <v>7.7931309999999998</v>
      </c>
    </row>
    <row r="2519" spans="1:9" x14ac:dyDescent="0.25">
      <c r="A2519">
        <v>2518</v>
      </c>
      <c r="F2519">
        <v>99.64459500000001</v>
      </c>
      <c r="G2519">
        <v>6.831162</v>
      </c>
      <c r="H2519">
        <v>99.967021000000003</v>
      </c>
      <c r="I2519">
        <v>10.070252</v>
      </c>
    </row>
    <row r="2520" spans="1:9" x14ac:dyDescent="0.25">
      <c r="A2520">
        <v>2519</v>
      </c>
      <c r="F2520">
        <v>99.574040000000011</v>
      </c>
      <c r="G2520">
        <v>6.8557069999999998</v>
      </c>
      <c r="H2520">
        <v>99.918939000000009</v>
      </c>
      <c r="I2520">
        <v>10.104293</v>
      </c>
    </row>
    <row r="2521" spans="1:9" x14ac:dyDescent="0.25">
      <c r="A2521">
        <v>2520</v>
      </c>
      <c r="F2521">
        <v>99.608384000000001</v>
      </c>
      <c r="G2521">
        <v>6.784192</v>
      </c>
      <c r="H2521">
        <v>99.946515000000005</v>
      </c>
      <c r="I2521">
        <v>10.096263</v>
      </c>
    </row>
    <row r="2522" spans="1:9" x14ac:dyDescent="0.25">
      <c r="A2522">
        <v>2521</v>
      </c>
      <c r="F2522">
        <v>99.613281999999998</v>
      </c>
      <c r="G2522">
        <v>6.8160100000000003</v>
      </c>
      <c r="H2522">
        <v>99.979798000000002</v>
      </c>
      <c r="I2522">
        <v>10.091716999999999</v>
      </c>
    </row>
    <row r="2523" spans="1:9" x14ac:dyDescent="0.25">
      <c r="A2523">
        <v>2522</v>
      </c>
      <c r="F2523">
        <v>99.583535000000012</v>
      </c>
      <c r="G2523">
        <v>6.8250500000000001</v>
      </c>
      <c r="H2523">
        <v>99.950454000000008</v>
      </c>
      <c r="I2523">
        <v>10.112828</v>
      </c>
    </row>
    <row r="2524" spans="1:9" x14ac:dyDescent="0.25">
      <c r="A2524">
        <v>2523</v>
      </c>
      <c r="F2524">
        <v>99.56676800000001</v>
      </c>
      <c r="G2524">
        <v>6.7925750000000003</v>
      </c>
      <c r="H2524">
        <v>99.974546000000004</v>
      </c>
      <c r="I2524">
        <v>10.135303</v>
      </c>
    </row>
    <row r="2525" spans="1:9" x14ac:dyDescent="0.25">
      <c r="A2525">
        <v>2524</v>
      </c>
      <c r="F2525">
        <v>99.563130000000001</v>
      </c>
      <c r="G2525">
        <v>6.794899</v>
      </c>
      <c r="H2525">
        <v>99.963130000000007</v>
      </c>
      <c r="I2525">
        <v>10.136263</v>
      </c>
    </row>
    <row r="2526" spans="1:9" x14ac:dyDescent="0.25">
      <c r="A2526">
        <v>2525</v>
      </c>
      <c r="F2526">
        <v>99.544595000000015</v>
      </c>
      <c r="G2526">
        <v>6.8047979999999999</v>
      </c>
      <c r="H2526">
        <v>99.967021000000003</v>
      </c>
      <c r="I2526">
        <v>10.070252</v>
      </c>
    </row>
    <row r="2527" spans="1:9" x14ac:dyDescent="0.25">
      <c r="A2527">
        <v>2526</v>
      </c>
      <c r="F2527">
        <v>99.64459500000001</v>
      </c>
      <c r="G2527">
        <v>6.831162</v>
      </c>
      <c r="H2527">
        <v>99.967021000000003</v>
      </c>
      <c r="I2527">
        <v>10.070252</v>
      </c>
    </row>
    <row r="2528" spans="1:9" x14ac:dyDescent="0.25">
      <c r="A2528">
        <v>2527</v>
      </c>
    </row>
    <row r="2529" spans="1:9" x14ac:dyDescent="0.25">
      <c r="A2529">
        <v>2528</v>
      </c>
    </row>
    <row r="2530" spans="1:9" x14ac:dyDescent="0.25">
      <c r="A2530">
        <v>2529</v>
      </c>
    </row>
    <row r="2531" spans="1:9" x14ac:dyDescent="0.25">
      <c r="A2531">
        <v>2530</v>
      </c>
    </row>
    <row r="2532" spans="1:9" x14ac:dyDescent="0.25">
      <c r="A2532">
        <v>2531</v>
      </c>
    </row>
    <row r="2533" spans="1:9" x14ac:dyDescent="0.25">
      <c r="A2533">
        <v>2532</v>
      </c>
      <c r="D2533">
        <v>77.411768000000009</v>
      </c>
      <c r="E2533">
        <v>9.1024750000000001</v>
      </c>
    </row>
    <row r="2534" spans="1:9" x14ac:dyDescent="0.25">
      <c r="A2534">
        <v>2533</v>
      </c>
      <c r="D2534">
        <v>77.419544999999999</v>
      </c>
      <c r="E2534">
        <v>9.1128789999999995</v>
      </c>
    </row>
    <row r="2535" spans="1:9" x14ac:dyDescent="0.25">
      <c r="A2535">
        <v>2534</v>
      </c>
      <c r="D2535">
        <v>77.431111000000001</v>
      </c>
      <c r="E2535">
        <v>9.1162130000000001</v>
      </c>
    </row>
    <row r="2536" spans="1:9" x14ac:dyDescent="0.25">
      <c r="A2536">
        <v>2535</v>
      </c>
      <c r="B2536">
        <v>74.187424000000007</v>
      </c>
      <c r="C2536">
        <v>8.0552530000000004</v>
      </c>
      <c r="D2536">
        <v>77.456868000000014</v>
      </c>
      <c r="E2536">
        <v>9.1376270000000002</v>
      </c>
    </row>
    <row r="2537" spans="1:9" x14ac:dyDescent="0.25">
      <c r="A2537">
        <v>2536</v>
      </c>
      <c r="B2537">
        <v>74.131060000000005</v>
      </c>
      <c r="C2537">
        <v>8.0128780000000006</v>
      </c>
      <c r="D2537">
        <v>77.419191000000012</v>
      </c>
      <c r="E2537">
        <v>9.1319689999999998</v>
      </c>
    </row>
    <row r="2538" spans="1:9" x14ac:dyDescent="0.25">
      <c r="A2538">
        <v>2537</v>
      </c>
      <c r="B2538">
        <v>74.138333000000003</v>
      </c>
      <c r="C2538">
        <v>8.0332319999999999</v>
      </c>
      <c r="D2538">
        <v>77.419596000000013</v>
      </c>
      <c r="E2538">
        <v>9.1142430000000001</v>
      </c>
    </row>
    <row r="2539" spans="1:9" x14ac:dyDescent="0.25">
      <c r="A2539">
        <v>2538</v>
      </c>
      <c r="B2539">
        <v>74.13545400000001</v>
      </c>
      <c r="C2539">
        <v>8.0454030000000003</v>
      </c>
      <c r="D2539">
        <v>77.411768000000009</v>
      </c>
      <c r="E2539">
        <v>9.1024750000000001</v>
      </c>
    </row>
    <row r="2540" spans="1:9" x14ac:dyDescent="0.25">
      <c r="A2540">
        <v>2539</v>
      </c>
      <c r="B2540">
        <v>74.140252000000004</v>
      </c>
      <c r="C2540">
        <v>8.052778</v>
      </c>
    </row>
    <row r="2541" spans="1:9" x14ac:dyDescent="0.25">
      <c r="A2541">
        <v>2540</v>
      </c>
      <c r="B2541">
        <v>74.156212000000011</v>
      </c>
      <c r="C2541">
        <v>8.0311120000000003</v>
      </c>
    </row>
    <row r="2542" spans="1:9" x14ac:dyDescent="0.25">
      <c r="A2542">
        <v>2541</v>
      </c>
      <c r="B2542">
        <v>74.123737000000006</v>
      </c>
      <c r="C2542">
        <v>8.1511110000000002</v>
      </c>
    </row>
    <row r="2543" spans="1:9" x14ac:dyDescent="0.25">
      <c r="A2543">
        <v>2542</v>
      </c>
      <c r="B2543">
        <v>74.187424000000007</v>
      </c>
      <c r="C2543">
        <v>8.0552530000000004</v>
      </c>
    </row>
    <row r="2544" spans="1:9" x14ac:dyDescent="0.25">
      <c r="A2544">
        <v>2543</v>
      </c>
      <c r="F2544">
        <v>73.055960000000013</v>
      </c>
      <c r="G2544">
        <v>7.1925749999999997</v>
      </c>
      <c r="H2544">
        <v>73.567525000000003</v>
      </c>
      <c r="I2544">
        <v>9.4306059999999992</v>
      </c>
    </row>
    <row r="2545" spans="1:9" x14ac:dyDescent="0.25">
      <c r="A2545">
        <v>2544</v>
      </c>
      <c r="F2545">
        <v>72.970101</v>
      </c>
      <c r="G2545">
        <v>7.1840409999999997</v>
      </c>
      <c r="H2545">
        <v>73.524343000000002</v>
      </c>
      <c r="I2545">
        <v>9.4572219999999998</v>
      </c>
    </row>
    <row r="2546" spans="1:9" x14ac:dyDescent="0.25">
      <c r="A2546">
        <v>2545</v>
      </c>
      <c r="F2546">
        <v>72.946970000000007</v>
      </c>
      <c r="G2546">
        <v>7.2464639999999996</v>
      </c>
      <c r="H2546">
        <v>73.543990000000008</v>
      </c>
      <c r="I2546">
        <v>9.4226770000000002</v>
      </c>
    </row>
    <row r="2547" spans="1:9" x14ac:dyDescent="0.25">
      <c r="A2547">
        <v>2546</v>
      </c>
      <c r="F2547">
        <v>72.953687000000002</v>
      </c>
      <c r="G2547">
        <v>7.2374239999999999</v>
      </c>
      <c r="H2547">
        <v>73.535656000000003</v>
      </c>
      <c r="I2547">
        <v>9.4402530000000002</v>
      </c>
    </row>
    <row r="2548" spans="1:9" x14ac:dyDescent="0.25">
      <c r="A2548">
        <v>2547</v>
      </c>
      <c r="F2548">
        <v>72.958030000000008</v>
      </c>
      <c r="G2548">
        <v>7.2323740000000001</v>
      </c>
      <c r="H2548">
        <v>73.543889000000007</v>
      </c>
      <c r="I2548">
        <v>9.4410600000000002</v>
      </c>
    </row>
    <row r="2549" spans="1:9" x14ac:dyDescent="0.25">
      <c r="A2549">
        <v>2548</v>
      </c>
      <c r="F2549">
        <v>72.967727000000011</v>
      </c>
      <c r="G2549">
        <v>7.2028280000000002</v>
      </c>
      <c r="H2549">
        <v>73.590202000000005</v>
      </c>
      <c r="I2549">
        <v>9.4760609999999996</v>
      </c>
    </row>
    <row r="2550" spans="1:9" x14ac:dyDescent="0.25">
      <c r="A2550">
        <v>2549</v>
      </c>
      <c r="F2550">
        <v>72.960808000000014</v>
      </c>
      <c r="G2550">
        <v>7.1964139999999999</v>
      </c>
      <c r="H2550">
        <v>73.570000000000007</v>
      </c>
      <c r="I2550">
        <v>9.4590899999999998</v>
      </c>
    </row>
    <row r="2551" spans="1:9" x14ac:dyDescent="0.25">
      <c r="A2551">
        <v>2550</v>
      </c>
      <c r="F2551">
        <v>72.994596000000001</v>
      </c>
      <c r="G2551">
        <v>7.1842920000000001</v>
      </c>
      <c r="H2551">
        <v>73.526818000000006</v>
      </c>
      <c r="I2551">
        <v>9.4441919999999993</v>
      </c>
    </row>
    <row r="2552" spans="1:9" x14ac:dyDescent="0.25">
      <c r="A2552">
        <v>2551</v>
      </c>
      <c r="F2552">
        <v>72.970505000000003</v>
      </c>
      <c r="G2552">
        <v>7.2251010000000004</v>
      </c>
      <c r="H2552">
        <v>73.567525000000003</v>
      </c>
      <c r="I2552">
        <v>9.4306059999999992</v>
      </c>
    </row>
    <row r="2553" spans="1:9" x14ac:dyDescent="0.25">
      <c r="A2553">
        <v>2552</v>
      </c>
      <c r="F2553">
        <v>73.055960000000013</v>
      </c>
      <c r="G2553">
        <v>7.1925749999999997</v>
      </c>
    </row>
    <row r="2554" spans="1:9" x14ac:dyDescent="0.25">
      <c r="A2554">
        <v>2553</v>
      </c>
    </row>
    <row r="2555" spans="1:9" x14ac:dyDescent="0.25">
      <c r="A2555">
        <v>2554</v>
      </c>
      <c r="D2555">
        <v>53.389560000000003</v>
      </c>
      <c r="E2555">
        <v>8.4983930000000001</v>
      </c>
    </row>
    <row r="2556" spans="1:9" x14ac:dyDescent="0.25">
      <c r="A2556">
        <v>2555</v>
      </c>
      <c r="D2556">
        <v>53.386958</v>
      </c>
      <c r="E2556">
        <v>8.4224069999999998</v>
      </c>
    </row>
    <row r="2557" spans="1:9" x14ac:dyDescent="0.25">
      <c r="A2557">
        <v>2556</v>
      </c>
      <c r="D2557">
        <v>53.421020000000006</v>
      </c>
      <c r="E2557">
        <v>8.381888</v>
      </c>
    </row>
    <row r="2558" spans="1:9" x14ac:dyDescent="0.25">
      <c r="A2558">
        <v>2557</v>
      </c>
      <c r="D2558">
        <v>53.419975000000001</v>
      </c>
      <c r="E2558">
        <v>8.3908989999999992</v>
      </c>
    </row>
    <row r="2559" spans="1:9" x14ac:dyDescent="0.25">
      <c r="A2559">
        <v>2558</v>
      </c>
      <c r="D2559">
        <v>53.416694</v>
      </c>
      <c r="E2559">
        <v>8.4019919999999999</v>
      </c>
    </row>
    <row r="2560" spans="1:9" x14ac:dyDescent="0.25">
      <c r="A2560">
        <v>2559</v>
      </c>
      <c r="B2560">
        <v>47.206614999999999</v>
      </c>
      <c r="C2560">
        <v>7.2927289999999996</v>
      </c>
      <c r="D2560">
        <v>53.438259000000002</v>
      </c>
      <c r="E2560">
        <v>8.3822019999999995</v>
      </c>
    </row>
    <row r="2561" spans="1:9" x14ac:dyDescent="0.25">
      <c r="A2561">
        <v>2560</v>
      </c>
      <c r="B2561">
        <v>47.179481000000003</v>
      </c>
      <c r="C2561">
        <v>7.3133010000000001</v>
      </c>
      <c r="D2561">
        <v>53.447524000000001</v>
      </c>
      <c r="E2561">
        <v>8.3553800000000003</v>
      </c>
    </row>
    <row r="2562" spans="1:9" x14ac:dyDescent="0.25">
      <c r="A2562">
        <v>2561</v>
      </c>
      <c r="B2562">
        <v>47.182815000000005</v>
      </c>
      <c r="C2562">
        <v>7.2946559999999998</v>
      </c>
      <c r="D2562">
        <v>53.397319000000003</v>
      </c>
      <c r="E2562">
        <v>8.3487650000000002</v>
      </c>
    </row>
    <row r="2563" spans="1:9" x14ac:dyDescent="0.25">
      <c r="A2563">
        <v>2562</v>
      </c>
      <c r="B2563">
        <v>47.174484</v>
      </c>
      <c r="C2563">
        <v>7.2903859999999998</v>
      </c>
      <c r="D2563">
        <v>53.389560000000003</v>
      </c>
      <c r="E2563">
        <v>8.4983930000000001</v>
      </c>
    </row>
    <row r="2564" spans="1:9" x14ac:dyDescent="0.25">
      <c r="A2564">
        <v>2563</v>
      </c>
      <c r="B2564">
        <v>47.193645000000004</v>
      </c>
      <c r="C2564">
        <v>7.2582519999999997</v>
      </c>
    </row>
    <row r="2565" spans="1:9" x14ac:dyDescent="0.25">
      <c r="A2565">
        <v>2564</v>
      </c>
      <c r="B2565">
        <v>47.214480999999999</v>
      </c>
      <c r="C2565">
        <v>7.2540339999999999</v>
      </c>
    </row>
    <row r="2566" spans="1:9" x14ac:dyDescent="0.25">
      <c r="A2566">
        <v>2565</v>
      </c>
      <c r="B2566">
        <v>47.180782000000001</v>
      </c>
      <c r="C2566">
        <v>7.2375239999999996</v>
      </c>
    </row>
    <row r="2567" spans="1:9" x14ac:dyDescent="0.25">
      <c r="A2567">
        <v>2566</v>
      </c>
      <c r="B2567">
        <v>47.27375</v>
      </c>
      <c r="C2567">
        <v>7.2956979999999998</v>
      </c>
      <c r="H2567">
        <v>48.786318999999999</v>
      </c>
      <c r="I2567">
        <v>9.343451</v>
      </c>
    </row>
    <row r="2568" spans="1:9" x14ac:dyDescent="0.25">
      <c r="A2568">
        <v>2567</v>
      </c>
      <c r="B2568">
        <v>47.206614999999999</v>
      </c>
      <c r="C2568">
        <v>7.2927289999999996</v>
      </c>
      <c r="H2568">
        <v>48.763248000000004</v>
      </c>
      <c r="I2568">
        <v>9.440842</v>
      </c>
    </row>
    <row r="2569" spans="1:9" x14ac:dyDescent="0.25">
      <c r="A2569">
        <v>2568</v>
      </c>
      <c r="F2569">
        <v>46.165943000000006</v>
      </c>
      <c r="G2569">
        <v>6.0104550000000003</v>
      </c>
      <c r="H2569">
        <v>48.737624000000004</v>
      </c>
      <c r="I2569">
        <v>9.3876679999999997</v>
      </c>
    </row>
    <row r="2570" spans="1:9" x14ac:dyDescent="0.25">
      <c r="A2570">
        <v>2569</v>
      </c>
      <c r="F2570">
        <v>46.221149000000004</v>
      </c>
      <c r="G2570">
        <v>6.0939399999999999</v>
      </c>
      <c r="H2570">
        <v>48.697054999999999</v>
      </c>
      <c r="I2570">
        <v>9.3788660000000004</v>
      </c>
    </row>
    <row r="2571" spans="1:9" x14ac:dyDescent="0.25">
      <c r="A2571">
        <v>2570</v>
      </c>
      <c r="F2571">
        <v>46.201930000000004</v>
      </c>
      <c r="G2571">
        <v>6.0917009999999996</v>
      </c>
      <c r="H2571">
        <v>48.699919999999999</v>
      </c>
      <c r="I2571">
        <v>9.3116299999999992</v>
      </c>
    </row>
    <row r="2572" spans="1:9" x14ac:dyDescent="0.25">
      <c r="A2572">
        <v>2571</v>
      </c>
      <c r="F2572">
        <v>46.160217000000003</v>
      </c>
      <c r="G2572">
        <v>6.0212349999999999</v>
      </c>
      <c r="H2572">
        <v>48.719657000000005</v>
      </c>
      <c r="I2572">
        <v>9.3039740000000002</v>
      </c>
    </row>
    <row r="2573" spans="1:9" x14ac:dyDescent="0.25">
      <c r="A2573">
        <v>2572</v>
      </c>
      <c r="F2573">
        <v>46.149955000000006</v>
      </c>
      <c r="G2573">
        <v>6.041391</v>
      </c>
      <c r="H2573">
        <v>48.742103</v>
      </c>
      <c r="I2573">
        <v>9.2918920000000007</v>
      </c>
    </row>
    <row r="2574" spans="1:9" x14ac:dyDescent="0.25">
      <c r="A2574">
        <v>2573</v>
      </c>
      <c r="F2574">
        <v>46.124435000000005</v>
      </c>
      <c r="G2574">
        <v>6.0485259999999998</v>
      </c>
      <c r="H2574">
        <v>48.785488000000001</v>
      </c>
      <c r="I2574">
        <v>9.2912149999999993</v>
      </c>
    </row>
    <row r="2575" spans="1:9" x14ac:dyDescent="0.25">
      <c r="A2575">
        <v>2574</v>
      </c>
      <c r="F2575">
        <v>46.141517</v>
      </c>
      <c r="G2575">
        <v>6.0922210000000003</v>
      </c>
      <c r="H2575">
        <v>48.748564999999999</v>
      </c>
      <c r="I2575">
        <v>9.3053810000000006</v>
      </c>
    </row>
    <row r="2576" spans="1:9" x14ac:dyDescent="0.25">
      <c r="A2576">
        <v>2575</v>
      </c>
      <c r="F2576">
        <v>46.121623</v>
      </c>
      <c r="G2576">
        <v>6.0854509999999999</v>
      </c>
      <c r="H2576">
        <v>48.800750000000001</v>
      </c>
      <c r="I2576">
        <v>9.3141820000000006</v>
      </c>
    </row>
    <row r="2577" spans="1:9" x14ac:dyDescent="0.25">
      <c r="A2577">
        <v>2576</v>
      </c>
      <c r="D2577">
        <v>30.221286000000006</v>
      </c>
      <c r="E2577">
        <v>8.51511</v>
      </c>
      <c r="F2577">
        <v>46.119590000000002</v>
      </c>
      <c r="G2577">
        <v>6.1031579999999996</v>
      </c>
      <c r="H2577">
        <v>48.786318999999999</v>
      </c>
      <c r="I2577">
        <v>9.343451</v>
      </c>
    </row>
    <row r="2578" spans="1:9" x14ac:dyDescent="0.25">
      <c r="A2578">
        <v>2577</v>
      </c>
      <c r="D2578">
        <v>30.195196000000003</v>
      </c>
      <c r="E2578">
        <v>8.5358389999999993</v>
      </c>
      <c r="F2578">
        <v>46.175994000000003</v>
      </c>
      <c r="G2578">
        <v>6.113626</v>
      </c>
    </row>
    <row r="2579" spans="1:9" x14ac:dyDescent="0.25">
      <c r="A2579">
        <v>2578</v>
      </c>
      <c r="D2579">
        <v>30.180976000000001</v>
      </c>
      <c r="E2579">
        <v>8.4937059999999995</v>
      </c>
      <c r="F2579">
        <v>46.161464000000002</v>
      </c>
      <c r="G2579">
        <v>6.0828990000000003</v>
      </c>
    </row>
    <row r="2580" spans="1:9" x14ac:dyDescent="0.25">
      <c r="A2580">
        <v>2579</v>
      </c>
      <c r="D2580">
        <v>30.209620999999999</v>
      </c>
      <c r="E2580">
        <v>8.5496409999999994</v>
      </c>
      <c r="F2580">
        <v>46.062823999999999</v>
      </c>
      <c r="G2580">
        <v>6.0544630000000002</v>
      </c>
    </row>
    <row r="2581" spans="1:9" x14ac:dyDescent="0.25">
      <c r="A2581">
        <v>2580</v>
      </c>
      <c r="D2581">
        <v>30.185090000000002</v>
      </c>
      <c r="E2581">
        <v>8.494904</v>
      </c>
      <c r="F2581">
        <v>46.165943000000006</v>
      </c>
      <c r="G2581">
        <v>6.0104550000000003</v>
      </c>
    </row>
    <row r="2582" spans="1:9" x14ac:dyDescent="0.25">
      <c r="A2582">
        <v>2581</v>
      </c>
      <c r="D2582">
        <v>30.239412000000002</v>
      </c>
      <c r="E2582">
        <v>8.4741750000000007</v>
      </c>
    </row>
    <row r="2583" spans="1:9" x14ac:dyDescent="0.25">
      <c r="A2583">
        <v>2582</v>
      </c>
      <c r="D2583">
        <v>30.250711000000003</v>
      </c>
      <c r="E2583">
        <v>8.4800079999999998</v>
      </c>
    </row>
    <row r="2584" spans="1:9" x14ac:dyDescent="0.25">
      <c r="A2584">
        <v>2583</v>
      </c>
      <c r="B2584">
        <v>25.122241000000002</v>
      </c>
      <c r="C2584">
        <v>7.3507470000000001</v>
      </c>
      <c r="D2584">
        <v>30.212642000000002</v>
      </c>
      <c r="E2584">
        <v>8.5019349999999996</v>
      </c>
    </row>
    <row r="2585" spans="1:9" x14ac:dyDescent="0.25">
      <c r="A2585">
        <v>2584</v>
      </c>
      <c r="B2585">
        <v>25.066879</v>
      </c>
      <c r="C2585">
        <v>7.3119990000000001</v>
      </c>
      <c r="D2585">
        <v>30.206547999999998</v>
      </c>
      <c r="E2585">
        <v>8.5181319999999996</v>
      </c>
    </row>
    <row r="2586" spans="1:9" x14ac:dyDescent="0.25">
      <c r="A2586">
        <v>2585</v>
      </c>
      <c r="B2586">
        <v>25.101303999999999</v>
      </c>
      <c r="C2586">
        <v>7.3413209999999998</v>
      </c>
      <c r="D2586">
        <v>30.206547999999998</v>
      </c>
      <c r="E2586">
        <v>8.5276099999999992</v>
      </c>
    </row>
    <row r="2587" spans="1:9" x14ac:dyDescent="0.25">
      <c r="A2587">
        <v>2586</v>
      </c>
      <c r="B2587">
        <v>25.071618000000001</v>
      </c>
      <c r="C2587">
        <v>7.3014789999999996</v>
      </c>
      <c r="D2587">
        <v>30.221547000000001</v>
      </c>
      <c r="E2587">
        <v>8.5015699999999992</v>
      </c>
    </row>
    <row r="2588" spans="1:9" x14ac:dyDescent="0.25">
      <c r="A2588">
        <v>2587</v>
      </c>
      <c r="B2588">
        <v>25.081827000000004</v>
      </c>
      <c r="C2588">
        <v>7.2726259999999998</v>
      </c>
      <c r="D2588">
        <v>30.173684000000002</v>
      </c>
      <c r="E2588">
        <v>8.5085999999999995</v>
      </c>
    </row>
    <row r="2589" spans="1:9" x14ac:dyDescent="0.25">
      <c r="A2589">
        <v>2588</v>
      </c>
      <c r="B2589">
        <v>25.084951000000004</v>
      </c>
      <c r="C2589">
        <v>7.2917909999999999</v>
      </c>
      <c r="D2589">
        <v>30.221286000000006</v>
      </c>
      <c r="E2589">
        <v>8.51511</v>
      </c>
    </row>
    <row r="2590" spans="1:9" x14ac:dyDescent="0.25">
      <c r="A2590">
        <v>2589</v>
      </c>
      <c r="B2590">
        <v>25.102294000000001</v>
      </c>
      <c r="C2590">
        <v>7.2717929999999997</v>
      </c>
    </row>
    <row r="2591" spans="1:9" x14ac:dyDescent="0.25">
      <c r="A2591">
        <v>2590</v>
      </c>
      <c r="B2591">
        <v>25.098750000000003</v>
      </c>
      <c r="C2591">
        <v>7.3016350000000001</v>
      </c>
    </row>
    <row r="2592" spans="1:9" x14ac:dyDescent="0.25">
      <c r="A2592">
        <v>2591</v>
      </c>
      <c r="B2592">
        <v>25.095472000000001</v>
      </c>
      <c r="C2592">
        <v>7.3434559999999998</v>
      </c>
      <c r="H2592">
        <v>29.029944999999998</v>
      </c>
      <c r="I2592">
        <v>9.0182090000000006</v>
      </c>
    </row>
    <row r="2593" spans="1:11" x14ac:dyDescent="0.25">
      <c r="A2593">
        <v>2592</v>
      </c>
      <c r="B2593">
        <v>25.098388</v>
      </c>
      <c r="C2593">
        <v>7.3394459999999997</v>
      </c>
      <c r="H2593">
        <v>28.963439000000001</v>
      </c>
      <c r="I2593">
        <v>8.9902409999999993</v>
      </c>
    </row>
    <row r="2594" spans="1:11" x14ac:dyDescent="0.25">
      <c r="A2594">
        <v>2593</v>
      </c>
      <c r="B2594">
        <v>25.100574000000002</v>
      </c>
      <c r="C2594">
        <v>7.3331949999999999</v>
      </c>
      <c r="H2594">
        <v>28.950574000000003</v>
      </c>
      <c r="I2594">
        <v>8.9320679999999992</v>
      </c>
    </row>
    <row r="2595" spans="1:11" x14ac:dyDescent="0.25">
      <c r="A2595">
        <v>2594</v>
      </c>
      <c r="B2595">
        <v>25.089793999999998</v>
      </c>
      <c r="C2595">
        <v>7.3033530000000004</v>
      </c>
      <c r="H2595">
        <v>28.939117000000003</v>
      </c>
      <c r="I2595">
        <v>8.9387329999999992</v>
      </c>
    </row>
    <row r="2596" spans="1:11" x14ac:dyDescent="0.25">
      <c r="A2596">
        <v>2595</v>
      </c>
      <c r="B2596">
        <v>25.122241000000002</v>
      </c>
      <c r="C2596">
        <v>7.3507470000000001</v>
      </c>
      <c r="H2596">
        <v>28.941980000000001</v>
      </c>
      <c r="I2596">
        <v>8.9468060000000005</v>
      </c>
    </row>
    <row r="2597" spans="1:11" x14ac:dyDescent="0.25">
      <c r="A2597">
        <v>2596</v>
      </c>
      <c r="F2597">
        <v>25.360925000000002</v>
      </c>
      <c r="G2597">
        <v>5.917179</v>
      </c>
      <c r="H2597">
        <v>28.975053000000003</v>
      </c>
      <c r="I2597">
        <v>9.0008130000000008</v>
      </c>
    </row>
    <row r="2598" spans="1:11" x14ac:dyDescent="0.25">
      <c r="A2598">
        <v>2597</v>
      </c>
      <c r="F2598">
        <v>25.360925000000002</v>
      </c>
      <c r="G2598">
        <v>5.917179</v>
      </c>
      <c r="H2598">
        <v>29.029944999999998</v>
      </c>
      <c r="I2598">
        <v>9.0182090000000006</v>
      </c>
      <c r="J2598">
        <v>38.197054999999999</v>
      </c>
      <c r="K2598">
        <v>14.057361999999999</v>
      </c>
    </row>
    <row r="2599" spans="1:11" x14ac:dyDescent="0.25">
      <c r="A2599">
        <v>2598</v>
      </c>
    </row>
    <row r="2600" spans="1:11" x14ac:dyDescent="0.25">
      <c r="A2600">
        <v>2599</v>
      </c>
    </row>
    <row r="2601" spans="1:11" x14ac:dyDescent="0.25">
      <c r="A2601">
        <v>2600</v>
      </c>
    </row>
    <row r="2602" spans="1:11" x14ac:dyDescent="0.25">
      <c r="A2602">
        <v>2601</v>
      </c>
    </row>
    <row r="2603" spans="1:11" x14ac:dyDescent="0.25">
      <c r="A2603">
        <v>2602</v>
      </c>
    </row>
    <row r="2604" spans="1:11" x14ac:dyDescent="0.25">
      <c r="A2604">
        <v>2603</v>
      </c>
    </row>
    <row r="2605" spans="1:11" x14ac:dyDescent="0.25">
      <c r="A2605">
        <v>2604</v>
      </c>
    </row>
    <row r="2606" spans="1:11" x14ac:dyDescent="0.25">
      <c r="A2606">
        <v>2605</v>
      </c>
    </row>
    <row r="2607" spans="1:11" x14ac:dyDescent="0.25">
      <c r="A2607">
        <v>2606</v>
      </c>
    </row>
    <row r="2608" spans="1:1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1" x14ac:dyDescent="0.25">
      <c r="A2625">
        <v>2624</v>
      </c>
    </row>
    <row r="2626" spans="1:11" x14ac:dyDescent="0.25">
      <c r="A2626">
        <v>2625</v>
      </c>
    </row>
    <row r="2627" spans="1:11" x14ac:dyDescent="0.25">
      <c r="A2627">
        <v>2626</v>
      </c>
    </row>
    <row r="2628" spans="1:11" x14ac:dyDescent="0.25">
      <c r="A2628">
        <v>2627</v>
      </c>
    </row>
    <row r="2629" spans="1:11" x14ac:dyDescent="0.25">
      <c r="A2629">
        <v>2628</v>
      </c>
    </row>
    <row r="2630" spans="1:11" x14ac:dyDescent="0.25">
      <c r="A2630">
        <v>2629</v>
      </c>
    </row>
    <row r="2631" spans="1:11" x14ac:dyDescent="0.25">
      <c r="A2631">
        <v>2630</v>
      </c>
    </row>
    <row r="2632" spans="1:11" x14ac:dyDescent="0.25">
      <c r="A2632">
        <v>2631</v>
      </c>
      <c r="J2632">
        <v>236.010775</v>
      </c>
      <c r="K2632">
        <v>14.175257999999999</v>
      </c>
    </row>
    <row r="2633" spans="1:11" x14ac:dyDescent="0.25">
      <c r="A2633">
        <v>2632</v>
      </c>
      <c r="D2633">
        <v>225.663814</v>
      </c>
      <c r="E2633">
        <v>8.1950009999999995</v>
      </c>
    </row>
    <row r="2634" spans="1:11" x14ac:dyDescent="0.25">
      <c r="A2634">
        <v>2633</v>
      </c>
      <c r="D2634">
        <v>225.587166</v>
      </c>
      <c r="E2634">
        <v>8.2202579999999994</v>
      </c>
    </row>
    <row r="2635" spans="1:11" x14ac:dyDescent="0.25">
      <c r="A2635">
        <v>2634</v>
      </c>
      <c r="D2635">
        <v>225.62701100000001</v>
      </c>
      <c r="E2635">
        <v>8.2263920000000006</v>
      </c>
    </row>
    <row r="2636" spans="1:11" x14ac:dyDescent="0.25">
      <c r="A2636">
        <v>2635</v>
      </c>
      <c r="D2636">
        <v>225.66799</v>
      </c>
      <c r="E2636">
        <v>8.2272680000000005</v>
      </c>
    </row>
    <row r="2637" spans="1:11" x14ac:dyDescent="0.25">
      <c r="A2637">
        <v>2636</v>
      </c>
      <c r="D2637">
        <v>225.67835099999999</v>
      </c>
      <c r="E2637">
        <v>8.1872170000000004</v>
      </c>
    </row>
    <row r="2638" spans="1:11" x14ac:dyDescent="0.25">
      <c r="A2638">
        <v>2637</v>
      </c>
      <c r="D2638">
        <v>225.71654699999999</v>
      </c>
      <c r="E2638">
        <v>8.1806180000000008</v>
      </c>
    </row>
    <row r="2639" spans="1:11" x14ac:dyDescent="0.25">
      <c r="A2639">
        <v>2638</v>
      </c>
      <c r="D2639">
        <v>225.676547</v>
      </c>
      <c r="E2639">
        <v>8.1786080000000005</v>
      </c>
    </row>
    <row r="2640" spans="1:11" x14ac:dyDescent="0.25">
      <c r="A2640">
        <v>2639</v>
      </c>
      <c r="B2640">
        <v>219.51061899999999</v>
      </c>
      <c r="C2640">
        <v>7.6457730000000002</v>
      </c>
      <c r="D2640">
        <v>225.62654799999999</v>
      </c>
      <c r="E2640">
        <v>8.1930420000000002</v>
      </c>
    </row>
    <row r="2641" spans="1:9" x14ac:dyDescent="0.25">
      <c r="A2641">
        <v>2640</v>
      </c>
      <c r="B2641">
        <v>219.48866100000001</v>
      </c>
      <c r="C2641">
        <v>7.649794</v>
      </c>
      <c r="D2641">
        <v>225.663814</v>
      </c>
      <c r="E2641">
        <v>8.1950009999999995</v>
      </c>
    </row>
    <row r="2642" spans="1:9" x14ac:dyDescent="0.25">
      <c r="A2642">
        <v>2641</v>
      </c>
      <c r="B2642">
        <v>219.49134100000001</v>
      </c>
      <c r="C2642">
        <v>7.6656700000000004</v>
      </c>
    </row>
    <row r="2643" spans="1:9" x14ac:dyDescent="0.25">
      <c r="A2643">
        <v>2642</v>
      </c>
      <c r="B2643">
        <v>219.46407299999998</v>
      </c>
      <c r="C2643">
        <v>7.6785050000000004</v>
      </c>
    </row>
    <row r="2644" spans="1:9" x14ac:dyDescent="0.25">
      <c r="A2644">
        <v>2643</v>
      </c>
      <c r="B2644">
        <v>219.541032</v>
      </c>
      <c r="C2644">
        <v>7.5796910000000004</v>
      </c>
    </row>
    <row r="2645" spans="1:9" x14ac:dyDescent="0.25">
      <c r="A2645">
        <v>2644</v>
      </c>
      <c r="B2645">
        <v>219.52773300000001</v>
      </c>
      <c r="C2645">
        <v>7.6216499999999998</v>
      </c>
    </row>
    <row r="2646" spans="1:9" x14ac:dyDescent="0.25">
      <c r="A2646">
        <v>2645</v>
      </c>
      <c r="B2646">
        <v>219.54938200000001</v>
      </c>
      <c r="C2646">
        <v>7.6511339999999999</v>
      </c>
      <c r="H2646">
        <v>221.94531000000001</v>
      </c>
      <c r="I2646">
        <v>9.602938</v>
      </c>
    </row>
    <row r="2647" spans="1:9" x14ac:dyDescent="0.25">
      <c r="A2647">
        <v>2646</v>
      </c>
      <c r="B2647">
        <v>219.51061899999999</v>
      </c>
      <c r="C2647">
        <v>7.6457730000000002</v>
      </c>
      <c r="H2647">
        <v>221.93123800000001</v>
      </c>
      <c r="I2647">
        <v>9.6087109999999996</v>
      </c>
    </row>
    <row r="2648" spans="1:9" x14ac:dyDescent="0.25">
      <c r="A2648">
        <v>2647</v>
      </c>
      <c r="H2648">
        <v>221.97500099999999</v>
      </c>
      <c r="I2648">
        <v>9.5786599999999993</v>
      </c>
    </row>
    <row r="2649" spans="1:9" x14ac:dyDescent="0.25">
      <c r="A2649">
        <v>2648</v>
      </c>
      <c r="F2649">
        <v>219.02103099999999</v>
      </c>
      <c r="G2649">
        <v>6.8013919999999999</v>
      </c>
      <c r="H2649">
        <v>222.008351</v>
      </c>
      <c r="I2649">
        <v>9.6360309999999991</v>
      </c>
    </row>
    <row r="2650" spans="1:9" x14ac:dyDescent="0.25">
      <c r="A2650">
        <v>2649</v>
      </c>
      <c r="F2650">
        <v>219.08015499999999</v>
      </c>
      <c r="G2650">
        <v>6.8312879999999998</v>
      </c>
      <c r="H2650">
        <v>221.969898</v>
      </c>
      <c r="I2650">
        <v>9.6847429999999992</v>
      </c>
    </row>
    <row r="2651" spans="1:9" x14ac:dyDescent="0.25">
      <c r="A2651">
        <v>2650</v>
      </c>
      <c r="F2651">
        <v>219.08943400000001</v>
      </c>
      <c r="G2651">
        <v>6.7737119999999997</v>
      </c>
      <c r="H2651">
        <v>221.976237</v>
      </c>
      <c r="I2651">
        <v>9.6544329999999992</v>
      </c>
    </row>
    <row r="2652" spans="1:9" x14ac:dyDescent="0.25">
      <c r="A2652">
        <v>2651</v>
      </c>
      <c r="F2652">
        <v>218.97865999999999</v>
      </c>
      <c r="G2652">
        <v>6.7987120000000001</v>
      </c>
      <c r="H2652">
        <v>222.007578</v>
      </c>
      <c r="I2652">
        <v>9.6613399999999992</v>
      </c>
    </row>
    <row r="2653" spans="1:9" x14ac:dyDescent="0.25">
      <c r="A2653">
        <v>2652</v>
      </c>
      <c r="F2653">
        <v>219.01170099999999</v>
      </c>
      <c r="G2653">
        <v>6.7932990000000002</v>
      </c>
      <c r="H2653">
        <v>221.94531000000001</v>
      </c>
      <c r="I2653">
        <v>9.602938</v>
      </c>
    </row>
    <row r="2654" spans="1:9" x14ac:dyDescent="0.25">
      <c r="A2654">
        <v>2653</v>
      </c>
      <c r="F2654">
        <v>219.04319699999999</v>
      </c>
      <c r="G2654">
        <v>6.7612889999999997</v>
      </c>
      <c r="H2654">
        <v>221.94531000000001</v>
      </c>
      <c r="I2654">
        <v>9.602938</v>
      </c>
    </row>
    <row r="2655" spans="1:9" x14ac:dyDescent="0.25">
      <c r="A2655">
        <v>2654</v>
      </c>
      <c r="F2655">
        <v>219.02103099999999</v>
      </c>
      <c r="G2655">
        <v>6.8013919999999999</v>
      </c>
    </row>
    <row r="2656" spans="1:9" x14ac:dyDescent="0.25">
      <c r="A2656">
        <v>2655</v>
      </c>
      <c r="F2656">
        <v>219.02103099999999</v>
      </c>
      <c r="G2656">
        <v>6.8013919999999999</v>
      </c>
    </row>
    <row r="2657" spans="1:9" x14ac:dyDescent="0.25">
      <c r="A2657">
        <v>2656</v>
      </c>
    </row>
    <row r="2658" spans="1:9" x14ac:dyDescent="0.25">
      <c r="A2658">
        <v>2657</v>
      </c>
      <c r="D2658">
        <v>200.64022299999999</v>
      </c>
      <c r="E2658">
        <v>8.8924850000000006</v>
      </c>
    </row>
    <row r="2659" spans="1:9" x14ac:dyDescent="0.25">
      <c r="A2659">
        <v>2658</v>
      </c>
      <c r="D2659">
        <v>200.55794800000001</v>
      </c>
      <c r="E2659">
        <v>8.9917499999999997</v>
      </c>
    </row>
    <row r="2660" spans="1:9" x14ac:dyDescent="0.25">
      <c r="A2660">
        <v>2659</v>
      </c>
      <c r="D2660">
        <v>200.63793000000001</v>
      </c>
      <c r="E2660">
        <v>8.8741719999999997</v>
      </c>
    </row>
    <row r="2661" spans="1:9" x14ac:dyDescent="0.25">
      <c r="A2661">
        <v>2660</v>
      </c>
      <c r="D2661">
        <v>200.651038</v>
      </c>
      <c r="E2661">
        <v>8.9023289999999999</v>
      </c>
    </row>
    <row r="2662" spans="1:9" x14ac:dyDescent="0.25">
      <c r="A2662">
        <v>2661</v>
      </c>
      <c r="D2662">
        <v>200.68439699999999</v>
      </c>
      <c r="E2662">
        <v>8.8367310000000003</v>
      </c>
    </row>
    <row r="2663" spans="1:9" x14ac:dyDescent="0.25">
      <c r="A2663">
        <v>2662</v>
      </c>
      <c r="D2663">
        <v>200.69362899999999</v>
      </c>
      <c r="E2663">
        <v>8.7929650000000006</v>
      </c>
    </row>
    <row r="2664" spans="1:9" x14ac:dyDescent="0.25">
      <c r="A2664">
        <v>2663</v>
      </c>
      <c r="B2664">
        <v>194.44534100000001</v>
      </c>
      <c r="C2664">
        <v>7.9482939999999997</v>
      </c>
      <c r="D2664">
        <v>200.63956300000001</v>
      </c>
      <c r="E2664">
        <v>8.9082980000000003</v>
      </c>
    </row>
    <row r="2665" spans="1:9" x14ac:dyDescent="0.25">
      <c r="A2665">
        <v>2664</v>
      </c>
      <c r="B2665">
        <v>194.49298300000001</v>
      </c>
      <c r="C2665">
        <v>7.9006509999999999</v>
      </c>
      <c r="D2665">
        <v>200.64022299999999</v>
      </c>
      <c r="E2665">
        <v>8.8924850000000006</v>
      </c>
    </row>
    <row r="2666" spans="1:9" x14ac:dyDescent="0.25">
      <c r="A2666">
        <v>2665</v>
      </c>
      <c r="B2666">
        <v>194.45906300000001</v>
      </c>
      <c r="C2666">
        <v>7.902793</v>
      </c>
    </row>
    <row r="2667" spans="1:9" x14ac:dyDescent="0.25">
      <c r="A2667">
        <v>2666</v>
      </c>
      <c r="B2667">
        <v>194.41968</v>
      </c>
      <c r="C2667">
        <v>7.9049860000000001</v>
      </c>
    </row>
    <row r="2668" spans="1:9" x14ac:dyDescent="0.25">
      <c r="A2668">
        <v>2667</v>
      </c>
      <c r="B2668">
        <v>194.44498300000001</v>
      </c>
      <c r="C2668">
        <v>7.9297259999999996</v>
      </c>
    </row>
    <row r="2669" spans="1:9" x14ac:dyDescent="0.25">
      <c r="A2669">
        <v>2668</v>
      </c>
      <c r="B2669">
        <v>194.44534100000001</v>
      </c>
      <c r="C2669">
        <v>7.9482939999999997</v>
      </c>
      <c r="H2669">
        <v>195.919577</v>
      </c>
      <c r="I2669">
        <v>10.605494999999999</v>
      </c>
    </row>
    <row r="2670" spans="1:9" x14ac:dyDescent="0.25">
      <c r="A2670">
        <v>2669</v>
      </c>
      <c r="F2670">
        <v>194.34551500000001</v>
      </c>
      <c r="G2670">
        <v>7.1312699999999998</v>
      </c>
      <c r="H2670">
        <v>195.919577</v>
      </c>
      <c r="I2670">
        <v>10.605494999999999</v>
      </c>
    </row>
    <row r="2671" spans="1:9" x14ac:dyDescent="0.25">
      <c r="A2671">
        <v>2670</v>
      </c>
      <c r="F2671">
        <v>194.40856400000001</v>
      </c>
      <c r="G2671">
        <v>7.1336170000000001</v>
      </c>
      <c r="H2671">
        <v>195.87432699999999</v>
      </c>
      <c r="I2671">
        <v>10.447824000000001</v>
      </c>
    </row>
    <row r="2672" spans="1:9" x14ac:dyDescent="0.25">
      <c r="A2672">
        <v>2671</v>
      </c>
      <c r="F2672">
        <v>194.422438</v>
      </c>
      <c r="G2672">
        <v>7.1744750000000002</v>
      </c>
      <c r="H2672">
        <v>195.832144</v>
      </c>
      <c r="I2672">
        <v>10.404771999999999</v>
      </c>
    </row>
    <row r="2673" spans="1:9" x14ac:dyDescent="0.25">
      <c r="A2673">
        <v>2672</v>
      </c>
      <c r="F2673">
        <v>194.425139</v>
      </c>
      <c r="G2673">
        <v>7.1411150000000001</v>
      </c>
      <c r="H2673">
        <v>195.757262</v>
      </c>
      <c r="I2673">
        <v>10.487408</v>
      </c>
    </row>
    <row r="2674" spans="1:9" x14ac:dyDescent="0.25">
      <c r="A2674">
        <v>2673</v>
      </c>
      <c r="F2674">
        <v>194.33551600000001</v>
      </c>
      <c r="G2674">
        <v>7.0904619999999996</v>
      </c>
      <c r="H2674">
        <v>195.78393800000001</v>
      </c>
      <c r="I2674">
        <v>10.512352</v>
      </c>
    </row>
    <row r="2675" spans="1:9" x14ac:dyDescent="0.25">
      <c r="A2675">
        <v>2674</v>
      </c>
      <c r="F2675">
        <v>194.317206</v>
      </c>
      <c r="G2675">
        <v>7.0629679999999997</v>
      </c>
      <c r="H2675">
        <v>195.91768500000001</v>
      </c>
      <c r="I2675">
        <v>10.660330999999999</v>
      </c>
    </row>
    <row r="2676" spans="1:9" x14ac:dyDescent="0.25">
      <c r="A2676">
        <v>2675</v>
      </c>
      <c r="F2676">
        <v>194.35536000000002</v>
      </c>
      <c r="G2676">
        <v>7.1580000000000004</v>
      </c>
      <c r="H2676">
        <v>195.919577</v>
      </c>
      <c r="I2676">
        <v>10.605494999999999</v>
      </c>
    </row>
    <row r="2677" spans="1:9" x14ac:dyDescent="0.25">
      <c r="A2677">
        <v>2676</v>
      </c>
      <c r="F2677">
        <v>194.34551500000001</v>
      </c>
      <c r="G2677">
        <v>7.1312699999999998</v>
      </c>
      <c r="H2677">
        <v>195.919577</v>
      </c>
      <c r="I2677">
        <v>10.605494999999999</v>
      </c>
    </row>
    <row r="2678" spans="1:9" x14ac:dyDescent="0.25">
      <c r="A2678">
        <v>2677</v>
      </c>
    </row>
    <row r="2679" spans="1:9" x14ac:dyDescent="0.25">
      <c r="A2679">
        <v>2678</v>
      </c>
    </row>
    <row r="2680" spans="1:9" x14ac:dyDescent="0.25">
      <c r="A2680">
        <v>2679</v>
      </c>
    </row>
    <row r="2681" spans="1:9" x14ac:dyDescent="0.25">
      <c r="A2681">
        <v>2680</v>
      </c>
      <c r="D2681">
        <v>171.227675</v>
      </c>
      <c r="E2681">
        <v>9.007002</v>
      </c>
    </row>
    <row r="2682" spans="1:9" x14ac:dyDescent="0.25">
      <c r="A2682">
        <v>2681</v>
      </c>
      <c r="D2682">
        <v>171.15743500000002</v>
      </c>
      <c r="E2682">
        <v>9.0853529999999996</v>
      </c>
    </row>
    <row r="2683" spans="1:9" x14ac:dyDescent="0.25">
      <c r="A2683">
        <v>2682</v>
      </c>
      <c r="D2683">
        <v>171.25414900000001</v>
      </c>
      <c r="E2683">
        <v>9.0450549999999996</v>
      </c>
    </row>
    <row r="2684" spans="1:9" x14ac:dyDescent="0.25">
      <c r="A2684">
        <v>2683</v>
      </c>
      <c r="D2684">
        <v>171.241499</v>
      </c>
      <c r="E2684">
        <v>9.0647950000000002</v>
      </c>
    </row>
    <row r="2685" spans="1:9" x14ac:dyDescent="0.25">
      <c r="A2685">
        <v>2684</v>
      </c>
      <c r="D2685">
        <v>171.279909</v>
      </c>
      <c r="E2685">
        <v>9.099278</v>
      </c>
    </row>
    <row r="2686" spans="1:9" x14ac:dyDescent="0.25">
      <c r="A2686">
        <v>2685</v>
      </c>
      <c r="D2686">
        <v>171.211657</v>
      </c>
      <c r="E2686">
        <v>9.1049910000000001</v>
      </c>
    </row>
    <row r="2687" spans="1:9" x14ac:dyDescent="0.25">
      <c r="A2687">
        <v>2686</v>
      </c>
      <c r="B2687">
        <v>165.21851800000002</v>
      </c>
      <c r="C2687">
        <v>8.4719099999999994</v>
      </c>
      <c r="D2687">
        <v>171.227675</v>
      </c>
      <c r="E2687">
        <v>9.007002</v>
      </c>
    </row>
    <row r="2688" spans="1:9" x14ac:dyDescent="0.25">
      <c r="A2688">
        <v>2687</v>
      </c>
      <c r="B2688">
        <v>165.20444000000001</v>
      </c>
      <c r="C2688">
        <v>8.4272760000000009</v>
      </c>
      <c r="D2688">
        <v>171.227675</v>
      </c>
      <c r="E2688">
        <v>9.007002</v>
      </c>
    </row>
    <row r="2689" spans="1:9" x14ac:dyDescent="0.25">
      <c r="A2689">
        <v>2688</v>
      </c>
      <c r="B2689">
        <v>165.186688</v>
      </c>
      <c r="C2689">
        <v>8.4366620000000001</v>
      </c>
    </row>
    <row r="2690" spans="1:9" x14ac:dyDescent="0.25">
      <c r="A2690">
        <v>2689</v>
      </c>
      <c r="B2690">
        <v>165.19643100000002</v>
      </c>
      <c r="C2690">
        <v>8.4347740000000009</v>
      </c>
    </row>
    <row r="2691" spans="1:9" x14ac:dyDescent="0.25">
      <c r="A2691">
        <v>2690</v>
      </c>
      <c r="B2691">
        <v>165.21851800000002</v>
      </c>
      <c r="C2691">
        <v>8.4719099999999994</v>
      </c>
    </row>
    <row r="2692" spans="1:9" x14ac:dyDescent="0.25">
      <c r="A2692">
        <v>2691</v>
      </c>
      <c r="B2692">
        <v>165.21851800000002</v>
      </c>
      <c r="C2692">
        <v>8.4719099999999994</v>
      </c>
      <c r="H2692">
        <v>165.29992900000002</v>
      </c>
      <c r="I2692">
        <v>10.753678000000001</v>
      </c>
    </row>
    <row r="2693" spans="1:9" x14ac:dyDescent="0.25">
      <c r="A2693">
        <v>2692</v>
      </c>
      <c r="F2693">
        <v>164.33849600000002</v>
      </c>
      <c r="G2693">
        <v>7.5345529999999998</v>
      </c>
      <c r="H2693">
        <v>165.2353</v>
      </c>
      <c r="I2693">
        <v>10.729704</v>
      </c>
    </row>
    <row r="2694" spans="1:9" x14ac:dyDescent="0.25">
      <c r="A2694">
        <v>2693</v>
      </c>
      <c r="F2694">
        <v>164.357268</v>
      </c>
      <c r="G2694">
        <v>7.5926539999999996</v>
      </c>
      <c r="H2694">
        <v>165.270546</v>
      </c>
      <c r="I2694">
        <v>10.710678</v>
      </c>
    </row>
    <row r="2695" spans="1:9" x14ac:dyDescent="0.25">
      <c r="A2695">
        <v>2694</v>
      </c>
      <c r="F2695">
        <v>164.360636</v>
      </c>
      <c r="G2695">
        <v>7.5351140000000001</v>
      </c>
      <c r="H2695">
        <v>165.303246</v>
      </c>
      <c r="I2695">
        <v>10.716136000000001</v>
      </c>
    </row>
    <row r="2696" spans="1:9" x14ac:dyDescent="0.25">
      <c r="A2696">
        <v>2695</v>
      </c>
      <c r="F2696">
        <v>164.316765</v>
      </c>
      <c r="G2696">
        <v>7.5392469999999996</v>
      </c>
      <c r="H2696">
        <v>165.318241</v>
      </c>
      <c r="I2696">
        <v>10.733071000000001</v>
      </c>
    </row>
    <row r="2697" spans="1:9" x14ac:dyDescent="0.25">
      <c r="A2697">
        <v>2696</v>
      </c>
      <c r="F2697">
        <v>164.312941</v>
      </c>
      <c r="G2697">
        <v>7.4930830000000004</v>
      </c>
      <c r="H2697">
        <v>165.312376</v>
      </c>
      <c r="I2697">
        <v>10.731541</v>
      </c>
    </row>
    <row r="2698" spans="1:9" x14ac:dyDescent="0.25">
      <c r="A2698">
        <v>2697</v>
      </c>
      <c r="F2698">
        <v>164.343546</v>
      </c>
      <c r="G2698">
        <v>7.4839010000000004</v>
      </c>
      <c r="H2698">
        <v>165.26335599999999</v>
      </c>
      <c r="I2698">
        <v>10.662625999999999</v>
      </c>
    </row>
    <row r="2699" spans="1:9" x14ac:dyDescent="0.25">
      <c r="A2699">
        <v>2698</v>
      </c>
      <c r="F2699">
        <v>164.28034600000001</v>
      </c>
      <c r="G2699">
        <v>7.503692</v>
      </c>
      <c r="H2699">
        <v>165.240858</v>
      </c>
      <c r="I2699">
        <v>10.690937</v>
      </c>
    </row>
    <row r="2700" spans="1:9" x14ac:dyDescent="0.25">
      <c r="A2700">
        <v>2699</v>
      </c>
      <c r="F2700">
        <v>164.33849600000002</v>
      </c>
      <c r="G2700">
        <v>7.5345529999999998</v>
      </c>
      <c r="H2700">
        <v>165.29992900000002</v>
      </c>
      <c r="I2700">
        <v>10.753678000000001</v>
      </c>
    </row>
    <row r="2701" spans="1:9" x14ac:dyDescent="0.25">
      <c r="A2701">
        <v>2700</v>
      </c>
    </row>
    <row r="2702" spans="1:9" x14ac:dyDescent="0.25">
      <c r="A2702">
        <v>2701</v>
      </c>
    </row>
    <row r="2703" spans="1:9" x14ac:dyDescent="0.25">
      <c r="A2703">
        <v>2702</v>
      </c>
    </row>
    <row r="2704" spans="1:9" x14ac:dyDescent="0.25">
      <c r="A2704">
        <v>2703</v>
      </c>
      <c r="D2704">
        <v>135.096307</v>
      </c>
      <c r="E2704">
        <v>8.4926259999999996</v>
      </c>
    </row>
    <row r="2705" spans="1:9" x14ac:dyDescent="0.25">
      <c r="A2705">
        <v>2704</v>
      </c>
      <c r="D2705">
        <v>134.99575900000002</v>
      </c>
      <c r="E2705">
        <v>8.4923230000000007</v>
      </c>
    </row>
    <row r="2706" spans="1:9" x14ac:dyDescent="0.25">
      <c r="A2706">
        <v>2705</v>
      </c>
      <c r="D2706">
        <v>135.03878900000001</v>
      </c>
      <c r="E2706">
        <v>8.4759089999999997</v>
      </c>
    </row>
    <row r="2707" spans="1:9" x14ac:dyDescent="0.25">
      <c r="A2707">
        <v>2706</v>
      </c>
      <c r="D2707">
        <v>135.08091100000001</v>
      </c>
      <c r="E2707">
        <v>8.486262</v>
      </c>
    </row>
    <row r="2708" spans="1:9" x14ac:dyDescent="0.25">
      <c r="A2708">
        <v>2707</v>
      </c>
      <c r="B2708">
        <v>130.48969700000001</v>
      </c>
      <c r="C2708">
        <v>7.403384</v>
      </c>
      <c r="D2708">
        <v>135.10989499999999</v>
      </c>
      <c r="E2708">
        <v>8.5003539999999997</v>
      </c>
    </row>
    <row r="2709" spans="1:9" x14ac:dyDescent="0.25">
      <c r="A2709">
        <v>2708</v>
      </c>
      <c r="B2709">
        <v>130.480603</v>
      </c>
      <c r="C2709">
        <v>7.3737880000000002</v>
      </c>
      <c r="D2709">
        <v>135.11656300000001</v>
      </c>
      <c r="E2709">
        <v>8.5123739999999994</v>
      </c>
    </row>
    <row r="2710" spans="1:9" x14ac:dyDescent="0.25">
      <c r="A2710">
        <v>2709</v>
      </c>
      <c r="B2710">
        <v>130.54797500000001</v>
      </c>
      <c r="C2710">
        <v>7.346616</v>
      </c>
      <c r="D2710">
        <v>135.096307</v>
      </c>
      <c r="E2710">
        <v>8.4926259999999996</v>
      </c>
    </row>
    <row r="2711" spans="1:9" x14ac:dyDescent="0.25">
      <c r="A2711">
        <v>2710</v>
      </c>
      <c r="B2711">
        <v>130.567071</v>
      </c>
      <c r="C2711">
        <v>7.3431309999999996</v>
      </c>
      <c r="D2711">
        <v>135.096307</v>
      </c>
      <c r="E2711">
        <v>8.4926259999999996</v>
      </c>
    </row>
    <row r="2712" spans="1:9" x14ac:dyDescent="0.25">
      <c r="A2712">
        <v>2711</v>
      </c>
      <c r="B2712">
        <v>130.57904200000002</v>
      </c>
      <c r="C2712">
        <v>7.3298990000000002</v>
      </c>
    </row>
    <row r="2713" spans="1:9" x14ac:dyDescent="0.25">
      <c r="A2713">
        <v>2712</v>
      </c>
      <c r="B2713">
        <v>130.60010199999999</v>
      </c>
      <c r="C2713">
        <v>7.4097980000000003</v>
      </c>
    </row>
    <row r="2714" spans="1:9" x14ac:dyDescent="0.25">
      <c r="A2714">
        <v>2713</v>
      </c>
      <c r="B2714">
        <v>130.48969700000001</v>
      </c>
      <c r="C2714">
        <v>7.403384</v>
      </c>
    </row>
    <row r="2715" spans="1:9" x14ac:dyDescent="0.25">
      <c r="A2715">
        <v>2714</v>
      </c>
      <c r="H2715">
        <v>130.08929499999999</v>
      </c>
      <c r="I2715">
        <v>9.6787880000000008</v>
      </c>
    </row>
    <row r="2716" spans="1:9" x14ac:dyDescent="0.25">
      <c r="A2716">
        <v>2715</v>
      </c>
      <c r="F2716">
        <v>128.981618</v>
      </c>
      <c r="G2716">
        <v>6.6378779999999997</v>
      </c>
      <c r="H2716">
        <v>130.01080400000001</v>
      </c>
      <c r="I2716">
        <v>9.6601510000000008</v>
      </c>
    </row>
    <row r="2717" spans="1:9" x14ac:dyDescent="0.25">
      <c r="A2717">
        <v>2716</v>
      </c>
      <c r="F2717">
        <v>129.018788</v>
      </c>
      <c r="G2717">
        <v>6.6388889999999998</v>
      </c>
      <c r="H2717">
        <v>130.04697100000001</v>
      </c>
      <c r="I2717">
        <v>9.633839</v>
      </c>
    </row>
    <row r="2718" spans="1:9" x14ac:dyDescent="0.25">
      <c r="A2718">
        <v>2717</v>
      </c>
      <c r="F2718">
        <v>129.03191900000002</v>
      </c>
      <c r="G2718">
        <v>6.6198990000000002</v>
      </c>
      <c r="H2718">
        <v>130.10883799999999</v>
      </c>
      <c r="I2718">
        <v>9.6324240000000003</v>
      </c>
    </row>
    <row r="2719" spans="1:9" x14ac:dyDescent="0.25">
      <c r="A2719">
        <v>2718</v>
      </c>
      <c r="F2719">
        <v>129.029798</v>
      </c>
      <c r="G2719">
        <v>6.5980309999999998</v>
      </c>
      <c r="H2719">
        <v>130.11030700000001</v>
      </c>
      <c r="I2719">
        <v>9.6329790000000006</v>
      </c>
    </row>
    <row r="2720" spans="1:9" x14ac:dyDescent="0.25">
      <c r="A2720">
        <v>2719</v>
      </c>
      <c r="F2720">
        <v>129.06176500000001</v>
      </c>
      <c r="G2720">
        <v>6.5938889999999999</v>
      </c>
      <c r="H2720">
        <v>130.133634</v>
      </c>
      <c r="I2720">
        <v>9.6826270000000001</v>
      </c>
    </row>
    <row r="2721" spans="1:9" x14ac:dyDescent="0.25">
      <c r="A2721">
        <v>2720</v>
      </c>
      <c r="F2721">
        <v>129.07929300000001</v>
      </c>
      <c r="G2721">
        <v>6.5633840000000001</v>
      </c>
      <c r="H2721">
        <v>130.08515299999999</v>
      </c>
      <c r="I2721">
        <v>9.6494450000000001</v>
      </c>
    </row>
    <row r="2722" spans="1:9" x14ac:dyDescent="0.25">
      <c r="A2722">
        <v>2721</v>
      </c>
      <c r="F2722">
        <v>129.055554</v>
      </c>
      <c r="G2722">
        <v>6.6026769999999999</v>
      </c>
      <c r="H2722">
        <v>130.08929499999999</v>
      </c>
      <c r="I2722">
        <v>9.6787880000000008</v>
      </c>
    </row>
    <row r="2723" spans="1:9" x14ac:dyDescent="0.25">
      <c r="A2723">
        <v>2722</v>
      </c>
      <c r="F2723">
        <v>128.981618</v>
      </c>
      <c r="G2723">
        <v>6.6378779999999997</v>
      </c>
      <c r="H2723">
        <v>130.08929499999999</v>
      </c>
      <c r="I2723">
        <v>9.6787880000000008</v>
      </c>
    </row>
    <row r="2724" spans="1:9" x14ac:dyDescent="0.25">
      <c r="A2724">
        <v>2723</v>
      </c>
    </row>
    <row r="2725" spans="1:9" x14ac:dyDescent="0.25">
      <c r="A2725">
        <v>2724</v>
      </c>
    </row>
    <row r="2726" spans="1:9" x14ac:dyDescent="0.25">
      <c r="A2726">
        <v>2725</v>
      </c>
    </row>
    <row r="2727" spans="1:9" x14ac:dyDescent="0.25">
      <c r="A2727">
        <v>2726</v>
      </c>
      <c r="D2727">
        <v>105.79742100000001</v>
      </c>
      <c r="E2727">
        <v>9.2952019999999997</v>
      </c>
    </row>
    <row r="2728" spans="1:9" x14ac:dyDescent="0.25">
      <c r="A2728">
        <v>2727</v>
      </c>
      <c r="D2728">
        <v>105.80055300000001</v>
      </c>
      <c r="E2728">
        <v>9.2707069999999998</v>
      </c>
    </row>
    <row r="2729" spans="1:9" x14ac:dyDescent="0.25">
      <c r="A2729">
        <v>2728</v>
      </c>
      <c r="D2729">
        <v>105.800805</v>
      </c>
      <c r="E2729">
        <v>9.3126770000000008</v>
      </c>
    </row>
    <row r="2730" spans="1:9" x14ac:dyDescent="0.25">
      <c r="A2730">
        <v>2729</v>
      </c>
      <c r="D2730">
        <v>105.869901</v>
      </c>
      <c r="E2730">
        <v>9.2944440000000004</v>
      </c>
    </row>
    <row r="2731" spans="1:9" x14ac:dyDescent="0.25">
      <c r="A2731">
        <v>2730</v>
      </c>
      <c r="B2731">
        <v>99.887525000000011</v>
      </c>
      <c r="C2731">
        <v>8.3729800000000001</v>
      </c>
      <c r="D2731">
        <v>105.86040200000001</v>
      </c>
      <c r="E2731">
        <v>9.29101</v>
      </c>
    </row>
    <row r="2732" spans="1:9" x14ac:dyDescent="0.25">
      <c r="A2732">
        <v>2731</v>
      </c>
      <c r="B2732">
        <v>99.886060000000015</v>
      </c>
      <c r="C2732">
        <v>8.4113640000000007</v>
      </c>
      <c r="D2732">
        <v>105.84883600000001</v>
      </c>
      <c r="E2732">
        <v>9.2597480000000001</v>
      </c>
    </row>
    <row r="2733" spans="1:9" x14ac:dyDescent="0.25">
      <c r="A2733">
        <v>2732</v>
      </c>
      <c r="B2733">
        <v>99.880607000000012</v>
      </c>
      <c r="C2733">
        <v>8.4062619999999999</v>
      </c>
      <c r="D2733">
        <v>105.79202000000001</v>
      </c>
      <c r="E2733">
        <v>9.2699490000000004</v>
      </c>
    </row>
    <row r="2734" spans="1:9" x14ac:dyDescent="0.25">
      <c r="A2734">
        <v>2733</v>
      </c>
      <c r="B2734">
        <v>99.888486</v>
      </c>
      <c r="C2734">
        <v>8.412172</v>
      </c>
      <c r="D2734">
        <v>105.79742100000001</v>
      </c>
      <c r="E2734">
        <v>9.2952019999999997</v>
      </c>
    </row>
    <row r="2735" spans="1:9" x14ac:dyDescent="0.25">
      <c r="A2735">
        <v>2734</v>
      </c>
      <c r="B2735">
        <v>99.89838300000001</v>
      </c>
      <c r="C2735">
        <v>8.3814650000000004</v>
      </c>
    </row>
    <row r="2736" spans="1:9" x14ac:dyDescent="0.25">
      <c r="A2736">
        <v>2735</v>
      </c>
      <c r="B2736">
        <v>99.869645000000006</v>
      </c>
      <c r="C2736">
        <v>8.3812630000000006</v>
      </c>
    </row>
    <row r="2737" spans="1:9" x14ac:dyDescent="0.25">
      <c r="A2737">
        <v>2736</v>
      </c>
      <c r="B2737">
        <v>99.887525000000011</v>
      </c>
      <c r="C2737">
        <v>8.3729800000000001</v>
      </c>
    </row>
    <row r="2738" spans="1:9" x14ac:dyDescent="0.25">
      <c r="A2738">
        <v>2737</v>
      </c>
      <c r="B2738">
        <v>99.887525000000011</v>
      </c>
      <c r="C2738">
        <v>8.3729800000000001</v>
      </c>
    </row>
    <row r="2739" spans="1:9" x14ac:dyDescent="0.25">
      <c r="A2739">
        <v>2738</v>
      </c>
      <c r="H2739">
        <v>99.215758000000008</v>
      </c>
      <c r="I2739">
        <v>10.633433999999999</v>
      </c>
    </row>
    <row r="2740" spans="1:9" x14ac:dyDescent="0.25">
      <c r="A2740">
        <v>2739</v>
      </c>
      <c r="F2740">
        <v>97.808688000000004</v>
      </c>
      <c r="G2740">
        <v>7.512575</v>
      </c>
      <c r="H2740">
        <v>99.158736000000005</v>
      </c>
      <c r="I2740">
        <v>10.674393999999999</v>
      </c>
    </row>
    <row r="2741" spans="1:9" x14ac:dyDescent="0.25">
      <c r="A2741">
        <v>2740</v>
      </c>
      <c r="F2741">
        <v>97.839242000000013</v>
      </c>
      <c r="G2741">
        <v>7.4954549999999998</v>
      </c>
      <c r="H2741">
        <v>99.180354000000008</v>
      </c>
      <c r="I2741">
        <v>10.667726999999999</v>
      </c>
    </row>
    <row r="2742" spans="1:9" x14ac:dyDescent="0.25">
      <c r="A2742">
        <v>2741</v>
      </c>
      <c r="F2742">
        <v>97.844695000000002</v>
      </c>
      <c r="G2742">
        <v>7.4558080000000002</v>
      </c>
      <c r="H2742">
        <v>99.220452000000009</v>
      </c>
      <c r="I2742">
        <v>10.682373999999999</v>
      </c>
    </row>
    <row r="2743" spans="1:9" x14ac:dyDescent="0.25">
      <c r="A2743">
        <v>2742</v>
      </c>
      <c r="F2743">
        <v>97.844344000000007</v>
      </c>
      <c r="G2743">
        <v>7.4874739999999997</v>
      </c>
      <c r="H2743">
        <v>99.233029000000002</v>
      </c>
      <c r="I2743">
        <v>10.687172</v>
      </c>
    </row>
    <row r="2744" spans="1:9" x14ac:dyDescent="0.25">
      <c r="A2744">
        <v>2743</v>
      </c>
      <c r="F2744">
        <v>97.813182000000012</v>
      </c>
      <c r="G2744">
        <v>7.4871210000000001</v>
      </c>
      <c r="H2744">
        <v>99.226516000000004</v>
      </c>
      <c r="I2744">
        <v>10.66601</v>
      </c>
    </row>
    <row r="2745" spans="1:9" x14ac:dyDescent="0.25">
      <c r="A2745">
        <v>2744</v>
      </c>
      <c r="F2745">
        <v>97.815454000000003</v>
      </c>
      <c r="G2745">
        <v>7.4717669999999998</v>
      </c>
      <c r="H2745">
        <v>99.217727000000011</v>
      </c>
      <c r="I2745">
        <v>10.647323999999999</v>
      </c>
    </row>
    <row r="2746" spans="1:9" x14ac:dyDescent="0.25">
      <c r="A2746">
        <v>2745</v>
      </c>
      <c r="F2746">
        <v>97.798533000000006</v>
      </c>
      <c r="G2746">
        <v>7.5190400000000004</v>
      </c>
      <c r="H2746">
        <v>99.215758000000008</v>
      </c>
      <c r="I2746">
        <v>10.633433999999999</v>
      </c>
    </row>
    <row r="2747" spans="1:9" x14ac:dyDescent="0.25">
      <c r="A2747">
        <v>2746</v>
      </c>
      <c r="F2747">
        <v>97.808688000000004</v>
      </c>
      <c r="G2747">
        <v>7.512575</v>
      </c>
      <c r="H2747">
        <v>99.215758000000008</v>
      </c>
      <c r="I2747">
        <v>10.633433999999999</v>
      </c>
    </row>
    <row r="2748" spans="1:9" x14ac:dyDescent="0.25">
      <c r="A2748">
        <v>2747</v>
      </c>
    </row>
    <row r="2749" spans="1:9" x14ac:dyDescent="0.25">
      <c r="A2749">
        <v>2748</v>
      </c>
      <c r="D2749">
        <v>79.415656000000013</v>
      </c>
      <c r="E2749">
        <v>9.5441920000000007</v>
      </c>
    </row>
    <row r="2750" spans="1:9" x14ac:dyDescent="0.25">
      <c r="A2750">
        <v>2749</v>
      </c>
      <c r="D2750">
        <v>79.387525000000011</v>
      </c>
      <c r="E2750">
        <v>9.6512619999999991</v>
      </c>
    </row>
    <row r="2751" spans="1:9" x14ac:dyDescent="0.25">
      <c r="A2751">
        <v>2750</v>
      </c>
      <c r="D2751">
        <v>79.363636000000014</v>
      </c>
      <c r="E2751">
        <v>9.6689900000000009</v>
      </c>
    </row>
    <row r="2752" spans="1:9" x14ac:dyDescent="0.25">
      <c r="A2752">
        <v>2751</v>
      </c>
      <c r="D2752">
        <v>79.377323000000004</v>
      </c>
      <c r="E2752">
        <v>9.6463129999999992</v>
      </c>
    </row>
    <row r="2753" spans="1:9" x14ac:dyDescent="0.25">
      <c r="A2753">
        <v>2752</v>
      </c>
      <c r="D2753">
        <v>79.380100000000013</v>
      </c>
      <c r="E2753">
        <v>9.6412119999999994</v>
      </c>
    </row>
    <row r="2754" spans="1:9" x14ac:dyDescent="0.25">
      <c r="A2754">
        <v>2753</v>
      </c>
      <c r="D2754">
        <v>79.408636000000001</v>
      </c>
      <c r="E2754">
        <v>9.6373230000000003</v>
      </c>
    </row>
    <row r="2755" spans="1:9" x14ac:dyDescent="0.25">
      <c r="A2755">
        <v>2754</v>
      </c>
      <c r="D2755">
        <v>79.383939000000012</v>
      </c>
      <c r="E2755">
        <v>9.6293430000000004</v>
      </c>
    </row>
    <row r="2756" spans="1:9" x14ac:dyDescent="0.25">
      <c r="A2756">
        <v>2755</v>
      </c>
      <c r="B2756">
        <v>74.066262000000009</v>
      </c>
      <c r="C2756">
        <v>8.9585860000000004</v>
      </c>
      <c r="D2756">
        <v>79.348282000000012</v>
      </c>
      <c r="E2756">
        <v>9.6106049999999996</v>
      </c>
    </row>
    <row r="2757" spans="1:9" x14ac:dyDescent="0.25">
      <c r="A2757">
        <v>2756</v>
      </c>
      <c r="B2757">
        <v>74.04979800000001</v>
      </c>
      <c r="C2757">
        <v>8.9818180000000005</v>
      </c>
      <c r="D2757">
        <v>79.415656000000013</v>
      </c>
      <c r="E2757">
        <v>9.5441920000000007</v>
      </c>
    </row>
    <row r="2758" spans="1:9" x14ac:dyDescent="0.25">
      <c r="A2758">
        <v>2757</v>
      </c>
      <c r="B2758">
        <v>74.063838000000004</v>
      </c>
      <c r="C2758">
        <v>8.954091</v>
      </c>
    </row>
    <row r="2759" spans="1:9" x14ac:dyDescent="0.25">
      <c r="A2759">
        <v>2758</v>
      </c>
      <c r="B2759">
        <v>74.040101000000007</v>
      </c>
      <c r="C2759">
        <v>8.9418690000000005</v>
      </c>
    </row>
    <row r="2760" spans="1:9" x14ac:dyDescent="0.25">
      <c r="A2760">
        <v>2759</v>
      </c>
      <c r="B2760">
        <v>74.043283000000002</v>
      </c>
      <c r="C2760">
        <v>8.9527269999999994</v>
      </c>
    </row>
    <row r="2761" spans="1:9" x14ac:dyDescent="0.25">
      <c r="A2761">
        <v>2760</v>
      </c>
      <c r="B2761">
        <v>74.022626000000002</v>
      </c>
      <c r="C2761">
        <v>9.0256059999999998</v>
      </c>
    </row>
    <row r="2762" spans="1:9" x14ac:dyDescent="0.25">
      <c r="A2762">
        <v>2761</v>
      </c>
      <c r="B2762">
        <v>74.066262000000009</v>
      </c>
      <c r="C2762">
        <v>8.9585860000000004</v>
      </c>
    </row>
    <row r="2763" spans="1:9" x14ac:dyDescent="0.25">
      <c r="A2763">
        <v>2762</v>
      </c>
      <c r="B2763">
        <v>74.066262000000009</v>
      </c>
      <c r="C2763">
        <v>8.9585860000000004</v>
      </c>
      <c r="H2763">
        <v>74.529091000000008</v>
      </c>
      <c r="I2763">
        <v>10.684191999999999</v>
      </c>
    </row>
    <row r="2764" spans="1:9" x14ac:dyDescent="0.25">
      <c r="A2764">
        <v>2763</v>
      </c>
      <c r="F2764">
        <v>73.17464600000001</v>
      </c>
      <c r="G2764">
        <v>8.2184849999999994</v>
      </c>
      <c r="H2764">
        <v>74.38166600000001</v>
      </c>
      <c r="I2764">
        <v>10.700556000000001</v>
      </c>
    </row>
    <row r="2765" spans="1:9" x14ac:dyDescent="0.25">
      <c r="A2765">
        <v>2764</v>
      </c>
      <c r="F2765">
        <v>73.224697000000006</v>
      </c>
      <c r="G2765">
        <v>8.1848989999999997</v>
      </c>
      <c r="H2765">
        <v>74.421061000000009</v>
      </c>
      <c r="I2765">
        <v>10.689140999999999</v>
      </c>
    </row>
    <row r="2766" spans="1:9" x14ac:dyDescent="0.25">
      <c r="A2766">
        <v>2765</v>
      </c>
      <c r="F2766">
        <v>73.249798000000013</v>
      </c>
      <c r="G2766">
        <v>8.1966160000000006</v>
      </c>
      <c r="H2766">
        <v>74.438838000000004</v>
      </c>
      <c r="I2766">
        <v>10.696414000000001</v>
      </c>
    </row>
    <row r="2767" spans="1:9" x14ac:dyDescent="0.25">
      <c r="A2767">
        <v>2766</v>
      </c>
      <c r="F2767">
        <v>73.254343000000006</v>
      </c>
      <c r="G2767">
        <v>8.1788889999999999</v>
      </c>
      <c r="H2767">
        <v>74.465404000000007</v>
      </c>
      <c r="I2767">
        <v>10.700202000000001</v>
      </c>
    </row>
    <row r="2768" spans="1:9" x14ac:dyDescent="0.25">
      <c r="A2768">
        <v>2767</v>
      </c>
      <c r="F2768">
        <v>73.260000000000005</v>
      </c>
      <c r="G2768">
        <v>8.1649999999999991</v>
      </c>
      <c r="H2768">
        <v>74.466515000000001</v>
      </c>
      <c r="I2768">
        <v>10.726262999999999</v>
      </c>
    </row>
    <row r="2769" spans="1:9" x14ac:dyDescent="0.25">
      <c r="A2769">
        <v>2768</v>
      </c>
      <c r="F2769">
        <v>73.202121000000005</v>
      </c>
      <c r="G2769">
        <v>8.1634340000000005</v>
      </c>
      <c r="H2769">
        <v>74.466616000000002</v>
      </c>
      <c r="I2769">
        <v>10.73197</v>
      </c>
    </row>
    <row r="2770" spans="1:9" x14ac:dyDescent="0.25">
      <c r="A2770">
        <v>2769</v>
      </c>
      <c r="F2770">
        <v>73.187273000000005</v>
      </c>
      <c r="G2770">
        <v>8.2303040000000003</v>
      </c>
      <c r="H2770">
        <v>74.475758000000013</v>
      </c>
      <c r="I2770">
        <v>10.729797</v>
      </c>
    </row>
    <row r="2771" spans="1:9" x14ac:dyDescent="0.25">
      <c r="A2771">
        <v>2770</v>
      </c>
      <c r="F2771">
        <v>73.269697000000008</v>
      </c>
      <c r="G2771">
        <v>8.2542919999999995</v>
      </c>
      <c r="H2771">
        <v>74.529091000000008</v>
      </c>
      <c r="I2771">
        <v>10.684191999999999</v>
      </c>
    </row>
    <row r="2772" spans="1:9" x14ac:dyDescent="0.25">
      <c r="A2772">
        <v>2771</v>
      </c>
      <c r="F2772">
        <v>73.17464600000001</v>
      </c>
      <c r="G2772">
        <v>8.2184849999999994</v>
      </c>
    </row>
    <row r="2773" spans="1:9" x14ac:dyDescent="0.25">
      <c r="A2773">
        <v>2772</v>
      </c>
    </row>
    <row r="2774" spans="1:9" x14ac:dyDescent="0.25">
      <c r="A2774">
        <v>2773</v>
      </c>
      <c r="D2774">
        <v>53.584811999999999</v>
      </c>
      <c r="E2774">
        <v>9.1223700000000001</v>
      </c>
    </row>
    <row r="2775" spans="1:9" x14ac:dyDescent="0.25">
      <c r="A2775">
        <v>2774</v>
      </c>
      <c r="D2775">
        <v>53.560489000000004</v>
      </c>
      <c r="E2775">
        <v>9.1928859999999997</v>
      </c>
    </row>
    <row r="2776" spans="1:9" x14ac:dyDescent="0.25">
      <c r="A2776">
        <v>2775</v>
      </c>
      <c r="D2776">
        <v>53.646266000000004</v>
      </c>
      <c r="E2776">
        <v>9.1583050000000004</v>
      </c>
    </row>
    <row r="2777" spans="1:9" x14ac:dyDescent="0.25">
      <c r="A2777">
        <v>2776</v>
      </c>
      <c r="D2777">
        <v>53.610278000000001</v>
      </c>
      <c r="E2777">
        <v>9.1565860000000008</v>
      </c>
    </row>
    <row r="2778" spans="1:9" x14ac:dyDescent="0.25">
      <c r="A2778">
        <v>2777</v>
      </c>
      <c r="D2778">
        <v>53.591739000000004</v>
      </c>
      <c r="E2778">
        <v>9.1572630000000004</v>
      </c>
    </row>
    <row r="2779" spans="1:9" x14ac:dyDescent="0.25">
      <c r="A2779">
        <v>2778</v>
      </c>
      <c r="D2779">
        <v>53.604133000000004</v>
      </c>
      <c r="E2779">
        <v>9.1339839999999999</v>
      </c>
    </row>
    <row r="2780" spans="1:9" x14ac:dyDescent="0.25">
      <c r="A2780">
        <v>2779</v>
      </c>
      <c r="D2780">
        <v>53.628818000000003</v>
      </c>
      <c r="E2780">
        <v>9.1559100000000004</v>
      </c>
    </row>
    <row r="2781" spans="1:9" x14ac:dyDescent="0.25">
      <c r="A2781">
        <v>2780</v>
      </c>
      <c r="B2781">
        <v>46.192920000000001</v>
      </c>
      <c r="C2781">
        <v>8.8265519999999995</v>
      </c>
      <c r="D2781">
        <v>53.584811999999999</v>
      </c>
      <c r="E2781">
        <v>9.1223700000000001</v>
      </c>
    </row>
    <row r="2782" spans="1:9" x14ac:dyDescent="0.25">
      <c r="A2782">
        <v>2781</v>
      </c>
      <c r="B2782">
        <v>46.211459000000005</v>
      </c>
      <c r="C2782">
        <v>8.8313439999999996</v>
      </c>
      <c r="D2782">
        <v>53.584811999999999</v>
      </c>
      <c r="E2782">
        <v>9.1223700000000001</v>
      </c>
    </row>
    <row r="2783" spans="1:9" x14ac:dyDescent="0.25">
      <c r="A2783">
        <v>2782</v>
      </c>
      <c r="B2783">
        <v>46.185787000000005</v>
      </c>
      <c r="C2783">
        <v>8.8455100000000009</v>
      </c>
    </row>
    <row r="2784" spans="1:9" x14ac:dyDescent="0.25">
      <c r="A2784">
        <v>2783</v>
      </c>
      <c r="B2784">
        <v>46.220523</v>
      </c>
      <c r="C2784">
        <v>8.8315520000000003</v>
      </c>
    </row>
    <row r="2785" spans="1:9" x14ac:dyDescent="0.25">
      <c r="A2785">
        <v>2784</v>
      </c>
      <c r="B2785">
        <v>46.202453000000006</v>
      </c>
      <c r="C2785">
        <v>8.8104589999999998</v>
      </c>
    </row>
    <row r="2786" spans="1:9" x14ac:dyDescent="0.25">
      <c r="A2786">
        <v>2785</v>
      </c>
      <c r="B2786">
        <v>46.261928000000005</v>
      </c>
      <c r="C2786">
        <v>8.8305100000000003</v>
      </c>
    </row>
    <row r="2787" spans="1:9" x14ac:dyDescent="0.25">
      <c r="A2787">
        <v>2786</v>
      </c>
      <c r="B2787">
        <v>46.167087000000002</v>
      </c>
      <c r="C2787">
        <v>8.8609259999999992</v>
      </c>
      <c r="H2787">
        <v>47.865901000000001</v>
      </c>
      <c r="I2787">
        <v>10.859567</v>
      </c>
    </row>
    <row r="2788" spans="1:9" x14ac:dyDescent="0.25">
      <c r="A2788">
        <v>2787</v>
      </c>
      <c r="B2788">
        <v>46.192920000000001</v>
      </c>
      <c r="C2788">
        <v>8.8265519999999995</v>
      </c>
      <c r="H2788">
        <v>47.752834</v>
      </c>
      <c r="I2788">
        <v>10.878263</v>
      </c>
    </row>
    <row r="2789" spans="1:9" x14ac:dyDescent="0.25">
      <c r="A2789">
        <v>2788</v>
      </c>
      <c r="H2789">
        <v>47.798614000000001</v>
      </c>
      <c r="I2789">
        <v>10.843942999999999</v>
      </c>
    </row>
    <row r="2790" spans="1:9" x14ac:dyDescent="0.25">
      <c r="A2790">
        <v>2789</v>
      </c>
      <c r="H2790">
        <v>47.8245</v>
      </c>
      <c r="I2790">
        <v>10.836546999999999</v>
      </c>
    </row>
    <row r="2791" spans="1:9" x14ac:dyDescent="0.25">
      <c r="A2791">
        <v>2790</v>
      </c>
      <c r="F2791">
        <v>44.071941000000002</v>
      </c>
      <c r="G2791">
        <v>7.7507260000000002</v>
      </c>
      <c r="H2791">
        <v>47.838874000000004</v>
      </c>
      <c r="I2791">
        <v>10.821652</v>
      </c>
    </row>
    <row r="2792" spans="1:9" x14ac:dyDescent="0.25">
      <c r="A2792">
        <v>2791</v>
      </c>
      <c r="F2792">
        <v>44.103553000000005</v>
      </c>
      <c r="G2792">
        <v>7.7282789999999997</v>
      </c>
      <c r="H2792">
        <v>47.835334000000003</v>
      </c>
      <c r="I2792">
        <v>10.817693999999999</v>
      </c>
    </row>
    <row r="2793" spans="1:9" x14ac:dyDescent="0.25">
      <c r="A2793">
        <v>2792</v>
      </c>
      <c r="F2793">
        <v>44.130897000000004</v>
      </c>
      <c r="G2793">
        <v>7.7213000000000003</v>
      </c>
      <c r="H2793">
        <v>47.811064999999999</v>
      </c>
      <c r="I2793">
        <v>10.819725</v>
      </c>
    </row>
    <row r="2794" spans="1:9" x14ac:dyDescent="0.25">
      <c r="A2794">
        <v>2793</v>
      </c>
      <c r="F2794">
        <v>44.156677000000002</v>
      </c>
      <c r="G2794">
        <v>7.741142</v>
      </c>
      <c r="H2794">
        <v>47.789291000000006</v>
      </c>
      <c r="I2794">
        <v>10.802955000000001</v>
      </c>
    </row>
    <row r="2795" spans="1:9" x14ac:dyDescent="0.25">
      <c r="A2795">
        <v>2794</v>
      </c>
      <c r="F2795">
        <v>44.189021000000004</v>
      </c>
      <c r="G2795">
        <v>7.7587979999999996</v>
      </c>
      <c r="H2795">
        <v>47.792262000000001</v>
      </c>
      <c r="I2795">
        <v>10.829725</v>
      </c>
    </row>
    <row r="2796" spans="1:9" x14ac:dyDescent="0.25">
      <c r="A2796">
        <v>2795</v>
      </c>
      <c r="D2796">
        <v>29.494712000000007</v>
      </c>
      <c r="E2796">
        <v>9.9083690000000004</v>
      </c>
      <c r="F2796">
        <v>44.141780000000004</v>
      </c>
      <c r="G2796">
        <v>7.7154150000000001</v>
      </c>
      <c r="H2796">
        <v>47.880905000000006</v>
      </c>
      <c r="I2796">
        <v>10.831443999999999</v>
      </c>
    </row>
    <row r="2797" spans="1:9" x14ac:dyDescent="0.25">
      <c r="A2797">
        <v>2796</v>
      </c>
      <c r="D2797">
        <v>29.403831000000004</v>
      </c>
      <c r="E2797">
        <v>9.9252950000000002</v>
      </c>
      <c r="F2797">
        <v>44.136054000000001</v>
      </c>
      <c r="G2797">
        <v>7.7600480000000003</v>
      </c>
      <c r="H2797">
        <v>47.865901000000001</v>
      </c>
      <c r="I2797">
        <v>10.859567</v>
      </c>
    </row>
    <row r="2798" spans="1:9" x14ac:dyDescent="0.25">
      <c r="A2798">
        <v>2797</v>
      </c>
      <c r="D2798">
        <v>29.416904000000002</v>
      </c>
      <c r="E2798">
        <v>9.9129509999999996</v>
      </c>
      <c r="F2798">
        <v>44.115741</v>
      </c>
      <c r="G2798">
        <v>7.774527</v>
      </c>
      <c r="H2798">
        <v>47.865901000000001</v>
      </c>
      <c r="I2798">
        <v>10.859567</v>
      </c>
    </row>
    <row r="2799" spans="1:9" x14ac:dyDescent="0.25">
      <c r="A2799">
        <v>2798</v>
      </c>
      <c r="D2799">
        <v>29.447526000000003</v>
      </c>
      <c r="E2799">
        <v>9.8899840000000001</v>
      </c>
      <c r="F2799">
        <v>44.065223000000003</v>
      </c>
      <c r="G2799">
        <v>7.7811919999999999</v>
      </c>
    </row>
    <row r="2800" spans="1:9" x14ac:dyDescent="0.25">
      <c r="A2800">
        <v>2799</v>
      </c>
      <c r="D2800">
        <v>29.509399000000002</v>
      </c>
      <c r="E2800">
        <v>9.8585799999999999</v>
      </c>
      <c r="F2800">
        <v>44.126468000000003</v>
      </c>
      <c r="G2800">
        <v>7.7207780000000001</v>
      </c>
    </row>
    <row r="2801" spans="1:9" x14ac:dyDescent="0.25">
      <c r="A2801">
        <v>2800</v>
      </c>
      <c r="D2801">
        <v>29.448411000000007</v>
      </c>
      <c r="E2801">
        <v>9.8933700000000009</v>
      </c>
      <c r="F2801">
        <v>44.084022000000004</v>
      </c>
      <c r="G2801">
        <v>7.697603</v>
      </c>
    </row>
    <row r="2802" spans="1:9" x14ac:dyDescent="0.25">
      <c r="A2802">
        <v>2801</v>
      </c>
      <c r="D2802">
        <v>29.539865000000006</v>
      </c>
      <c r="E2802">
        <v>9.8413930000000001</v>
      </c>
      <c r="F2802">
        <v>44.071941000000002</v>
      </c>
      <c r="G2802">
        <v>7.7507260000000002</v>
      </c>
    </row>
    <row r="2803" spans="1:9" x14ac:dyDescent="0.25">
      <c r="A2803">
        <v>2802</v>
      </c>
      <c r="D2803">
        <v>29.584342000000007</v>
      </c>
      <c r="E2803">
        <v>9.8285809999999998</v>
      </c>
    </row>
    <row r="2804" spans="1:9" x14ac:dyDescent="0.25">
      <c r="A2804">
        <v>2803</v>
      </c>
      <c r="D2804">
        <v>29.568876000000003</v>
      </c>
      <c r="E2804">
        <v>9.8701930000000004</v>
      </c>
    </row>
    <row r="2805" spans="1:9" x14ac:dyDescent="0.25">
      <c r="A2805">
        <v>2804</v>
      </c>
      <c r="B2805">
        <v>23.406812000000002</v>
      </c>
      <c r="C2805">
        <v>8.636927</v>
      </c>
      <c r="D2805">
        <v>29.538823000000001</v>
      </c>
      <c r="E2805">
        <v>9.8596210000000006</v>
      </c>
    </row>
    <row r="2806" spans="1:9" x14ac:dyDescent="0.25">
      <c r="A2806">
        <v>2805</v>
      </c>
      <c r="B2806">
        <v>23.406812000000002</v>
      </c>
      <c r="C2806">
        <v>8.636927</v>
      </c>
      <c r="D2806">
        <v>29.515596000000002</v>
      </c>
      <c r="E2806">
        <v>9.8544649999999994</v>
      </c>
    </row>
    <row r="2807" spans="1:9" x14ac:dyDescent="0.25">
      <c r="A2807">
        <v>2806</v>
      </c>
      <c r="B2807">
        <v>23.383533</v>
      </c>
      <c r="C2807">
        <v>8.5733890000000006</v>
      </c>
      <c r="D2807">
        <v>29.485855999999998</v>
      </c>
      <c r="E2807">
        <v>9.8307160000000007</v>
      </c>
    </row>
    <row r="2808" spans="1:9" x14ac:dyDescent="0.25">
      <c r="A2808">
        <v>2807</v>
      </c>
      <c r="B2808">
        <v>23.399312000000002</v>
      </c>
      <c r="C2808">
        <v>8.6172920000000008</v>
      </c>
      <c r="D2808">
        <v>29.495649</v>
      </c>
      <c r="E2808">
        <v>9.8291540000000008</v>
      </c>
    </row>
    <row r="2809" spans="1:9" x14ac:dyDescent="0.25">
      <c r="A2809">
        <v>2808</v>
      </c>
      <c r="B2809">
        <v>23.365200999999999</v>
      </c>
      <c r="C2809">
        <v>8.6192709999999995</v>
      </c>
      <c r="D2809">
        <v>29.494712000000007</v>
      </c>
      <c r="E2809">
        <v>9.9083690000000004</v>
      </c>
    </row>
    <row r="2810" spans="1:9" x14ac:dyDescent="0.25">
      <c r="A2810">
        <v>2809</v>
      </c>
      <c r="B2810">
        <v>23.393272000000003</v>
      </c>
      <c r="C2810">
        <v>8.6181260000000002</v>
      </c>
    </row>
    <row r="2811" spans="1:9" x14ac:dyDescent="0.25">
      <c r="A2811">
        <v>2810</v>
      </c>
      <c r="B2811">
        <v>23.399053000000002</v>
      </c>
      <c r="C2811">
        <v>8.6132829999999991</v>
      </c>
    </row>
    <row r="2812" spans="1:9" x14ac:dyDescent="0.25">
      <c r="A2812">
        <v>2811</v>
      </c>
      <c r="B2812">
        <v>23.413791000000003</v>
      </c>
      <c r="C2812">
        <v>8.5934399999999993</v>
      </c>
      <c r="H2812">
        <v>28.096975</v>
      </c>
      <c r="I2812">
        <v>10.490107999999999</v>
      </c>
    </row>
    <row r="2813" spans="1:9" x14ac:dyDescent="0.25">
      <c r="A2813">
        <v>2812</v>
      </c>
      <c r="B2813">
        <v>23.404989</v>
      </c>
      <c r="C2813">
        <v>8.6195330000000006</v>
      </c>
      <c r="H2813">
        <v>28.095880000000001</v>
      </c>
      <c r="I2813">
        <v>10.551094000000001</v>
      </c>
    </row>
    <row r="2814" spans="1:9" x14ac:dyDescent="0.25">
      <c r="A2814">
        <v>2813</v>
      </c>
      <c r="B2814">
        <v>23.395719</v>
      </c>
      <c r="C2814">
        <v>8.5842729999999996</v>
      </c>
      <c r="H2814">
        <v>28.049841999999998</v>
      </c>
      <c r="I2814">
        <v>10.530730999999999</v>
      </c>
    </row>
    <row r="2815" spans="1:9" x14ac:dyDescent="0.25">
      <c r="A2815">
        <v>2814</v>
      </c>
      <c r="B2815">
        <v>23.385041999999999</v>
      </c>
      <c r="C2815">
        <v>8.6063569999999991</v>
      </c>
      <c r="H2815">
        <v>28.074685000000002</v>
      </c>
      <c r="I2815">
        <v>10.527241999999999</v>
      </c>
    </row>
    <row r="2816" spans="1:9" x14ac:dyDescent="0.25">
      <c r="A2816">
        <v>2815</v>
      </c>
      <c r="B2816">
        <v>23.370511</v>
      </c>
      <c r="C2816">
        <v>8.5780750000000001</v>
      </c>
      <c r="H2816">
        <v>28.049841999999998</v>
      </c>
      <c r="I2816">
        <v>10.507659</v>
      </c>
    </row>
    <row r="2817" spans="1:11" x14ac:dyDescent="0.25">
      <c r="A2817">
        <v>2816</v>
      </c>
      <c r="B2817">
        <v>23.406812000000002</v>
      </c>
      <c r="C2817">
        <v>8.636927</v>
      </c>
      <c r="F2817">
        <v>24.084327000000002</v>
      </c>
      <c r="G2817">
        <v>7.4038690000000003</v>
      </c>
      <c r="H2817">
        <v>28.040937</v>
      </c>
      <c r="I2817">
        <v>10.486462</v>
      </c>
    </row>
    <row r="2818" spans="1:11" x14ac:dyDescent="0.25">
      <c r="A2818">
        <v>2817</v>
      </c>
      <c r="B2818">
        <v>23.406812000000002</v>
      </c>
      <c r="C2818">
        <v>8.636927</v>
      </c>
      <c r="F2818">
        <v>24.084327000000002</v>
      </c>
      <c r="G2818">
        <v>7.4038690000000003</v>
      </c>
      <c r="H2818">
        <v>28.031092999999998</v>
      </c>
      <c r="I2818">
        <v>10.477608999999999</v>
      </c>
    </row>
    <row r="2819" spans="1:11" x14ac:dyDescent="0.25">
      <c r="A2819">
        <v>2818</v>
      </c>
      <c r="F2819">
        <v>24.084327000000002</v>
      </c>
      <c r="G2819">
        <v>7.4038690000000003</v>
      </c>
      <c r="H2819">
        <v>28.069684000000002</v>
      </c>
      <c r="I2819">
        <v>10.51745</v>
      </c>
    </row>
    <row r="2820" spans="1:11" x14ac:dyDescent="0.25">
      <c r="A2820">
        <v>2819</v>
      </c>
      <c r="F2820">
        <v>24.084327000000002</v>
      </c>
      <c r="G2820">
        <v>7.4038690000000003</v>
      </c>
      <c r="H2820">
        <v>28.096975</v>
      </c>
      <c r="I2820">
        <v>10.490107999999999</v>
      </c>
      <c r="J2820">
        <v>38.066593000000005</v>
      </c>
      <c r="K2820">
        <v>14.057361999999999</v>
      </c>
    </row>
    <row r="2821" spans="1:11" x14ac:dyDescent="0.25">
      <c r="A2821">
        <v>2820</v>
      </c>
    </row>
    <row r="2822" spans="1:11" x14ac:dyDescent="0.25">
      <c r="A2822">
        <v>2821</v>
      </c>
    </row>
    <row r="2823" spans="1:11" x14ac:dyDescent="0.25">
      <c r="A2823">
        <v>2822</v>
      </c>
    </row>
    <row r="2824" spans="1:11" x14ac:dyDescent="0.25">
      <c r="A2824">
        <v>2823</v>
      </c>
    </row>
    <row r="2825" spans="1:11" x14ac:dyDescent="0.25">
      <c r="A2825">
        <v>2824</v>
      </c>
    </row>
    <row r="2826" spans="1:11" x14ac:dyDescent="0.25">
      <c r="A2826">
        <v>2825</v>
      </c>
    </row>
    <row r="2827" spans="1:11" x14ac:dyDescent="0.25">
      <c r="A2827">
        <v>2826</v>
      </c>
    </row>
    <row r="2828" spans="1:11" x14ac:dyDescent="0.25">
      <c r="A2828">
        <v>2827</v>
      </c>
    </row>
    <row r="2829" spans="1:11" x14ac:dyDescent="0.25">
      <c r="A2829">
        <v>2828</v>
      </c>
    </row>
    <row r="2830" spans="1:11" x14ac:dyDescent="0.25">
      <c r="A2830">
        <v>2829</v>
      </c>
    </row>
    <row r="2831" spans="1:11" x14ac:dyDescent="0.25">
      <c r="A2831">
        <v>2830</v>
      </c>
    </row>
    <row r="2832" spans="1:1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1" x14ac:dyDescent="0.25">
      <c r="A2849">
        <v>2848</v>
      </c>
    </row>
    <row r="2850" spans="1:11" x14ac:dyDescent="0.25">
      <c r="A2850">
        <v>2849</v>
      </c>
    </row>
    <row r="2851" spans="1:11" x14ac:dyDescent="0.25">
      <c r="A2851">
        <v>2850</v>
      </c>
      <c r="J2851">
        <v>28.727563000000011</v>
      </c>
      <c r="K2851">
        <v>7.324198</v>
      </c>
    </row>
    <row r="2852" spans="1:11" x14ac:dyDescent="0.25">
      <c r="A2852">
        <v>2851</v>
      </c>
      <c r="B2852">
        <v>51.311675000000015</v>
      </c>
      <c r="C2852">
        <v>7.1374040000000001</v>
      </c>
      <c r="H2852">
        <v>39.001762000000014</v>
      </c>
      <c r="I2852">
        <v>5.4824400000000004</v>
      </c>
    </row>
    <row r="2853" spans="1:11" x14ac:dyDescent="0.25">
      <c r="A2853">
        <v>2852</v>
      </c>
      <c r="B2853">
        <v>51.42481200000001</v>
      </c>
      <c r="C2853">
        <v>7.1508050000000001</v>
      </c>
      <c r="H2853">
        <v>38.852283000000014</v>
      </c>
      <c r="I2853">
        <v>5.5099650000000002</v>
      </c>
    </row>
    <row r="2854" spans="1:11" x14ac:dyDescent="0.25">
      <c r="A2854">
        <v>2853</v>
      </c>
      <c r="B2854">
        <v>51.36914800000001</v>
      </c>
      <c r="C2854">
        <v>7.1679180000000002</v>
      </c>
      <c r="H2854">
        <v>38.869655000000009</v>
      </c>
      <c r="I2854">
        <v>5.5148099999999998</v>
      </c>
    </row>
    <row r="2855" spans="1:11" x14ac:dyDescent="0.25">
      <c r="A2855">
        <v>2854</v>
      </c>
      <c r="B2855">
        <v>51.354453000000014</v>
      </c>
      <c r="C2855">
        <v>7.1237440000000003</v>
      </c>
      <c r="H2855">
        <v>38.875068000000013</v>
      </c>
      <c r="I2855">
        <v>5.5363550000000004</v>
      </c>
    </row>
    <row r="2856" spans="1:11" x14ac:dyDescent="0.25">
      <c r="A2856">
        <v>2855</v>
      </c>
      <c r="B2856">
        <v>51.352344000000009</v>
      </c>
      <c r="C2856">
        <v>7.1381259999999997</v>
      </c>
      <c r="H2856">
        <v>38.89455000000001</v>
      </c>
      <c r="I2856">
        <v>5.4695539999999996</v>
      </c>
    </row>
    <row r="2857" spans="1:11" x14ac:dyDescent="0.25">
      <c r="A2857">
        <v>2856</v>
      </c>
      <c r="B2857">
        <v>51.356826000000012</v>
      </c>
      <c r="C2857">
        <v>7.1430230000000003</v>
      </c>
      <c r="H2857">
        <v>38.890941000000012</v>
      </c>
      <c r="I2857">
        <v>5.485894</v>
      </c>
    </row>
    <row r="2858" spans="1:11" x14ac:dyDescent="0.25">
      <c r="A2858">
        <v>2857</v>
      </c>
      <c r="B2858">
        <v>51.406722000000009</v>
      </c>
      <c r="C2858">
        <v>7.0993130000000004</v>
      </c>
      <c r="H2858">
        <v>38.880687000000009</v>
      </c>
      <c r="I2858">
        <v>5.4691419999999997</v>
      </c>
    </row>
    <row r="2859" spans="1:11" x14ac:dyDescent="0.25">
      <c r="A2859">
        <v>2858</v>
      </c>
      <c r="B2859">
        <v>51.417697000000011</v>
      </c>
      <c r="C2859">
        <v>7.1143640000000001</v>
      </c>
      <c r="H2859">
        <v>38.93331100000001</v>
      </c>
      <c r="I2859">
        <v>5.4639879999999996</v>
      </c>
    </row>
    <row r="2860" spans="1:11" x14ac:dyDescent="0.25">
      <c r="A2860">
        <v>2859</v>
      </c>
      <c r="B2860">
        <v>51.390487000000014</v>
      </c>
      <c r="C2860">
        <v>7.1279199999999996</v>
      </c>
      <c r="H2860">
        <v>38.997226000000012</v>
      </c>
      <c r="I2860">
        <v>5.4576479999999998</v>
      </c>
    </row>
    <row r="2861" spans="1:11" x14ac:dyDescent="0.25">
      <c r="A2861">
        <v>2860</v>
      </c>
      <c r="B2861">
        <v>51.41135700000001</v>
      </c>
      <c r="C2861">
        <v>7.1511139999999997</v>
      </c>
      <c r="H2861">
        <v>38.971042000000011</v>
      </c>
      <c r="I2861">
        <v>5.478008</v>
      </c>
    </row>
    <row r="2862" spans="1:11" x14ac:dyDescent="0.25">
      <c r="A2862">
        <v>2861</v>
      </c>
      <c r="B2862">
        <v>51.425224000000014</v>
      </c>
      <c r="C2862">
        <v>7.1675060000000004</v>
      </c>
      <c r="H2862">
        <v>39.001762000000014</v>
      </c>
      <c r="I2862">
        <v>5.4824400000000004</v>
      </c>
    </row>
    <row r="2863" spans="1:11" x14ac:dyDescent="0.25">
      <c r="A2863">
        <v>2862</v>
      </c>
      <c r="B2863">
        <v>51.412338000000013</v>
      </c>
      <c r="C2863">
        <v>7.1758559999999996</v>
      </c>
    </row>
    <row r="2864" spans="1:11" x14ac:dyDescent="0.25">
      <c r="A2864">
        <v>2863</v>
      </c>
      <c r="B2864">
        <v>51.311675000000015</v>
      </c>
      <c r="C2864">
        <v>7.1374040000000001</v>
      </c>
    </row>
    <row r="2865" spans="1:7" x14ac:dyDescent="0.25">
      <c r="A2865">
        <v>2864</v>
      </c>
    </row>
    <row r="2866" spans="1:7" x14ac:dyDescent="0.25">
      <c r="A2866">
        <v>2865</v>
      </c>
    </row>
    <row r="2867" spans="1:7" x14ac:dyDescent="0.25">
      <c r="A2867">
        <v>2866</v>
      </c>
      <c r="F2867">
        <v>51.990093000000009</v>
      </c>
      <c r="G2867">
        <v>7.7680400000000001</v>
      </c>
    </row>
    <row r="2868" spans="1:7" x14ac:dyDescent="0.25">
      <c r="A2868">
        <v>2867</v>
      </c>
      <c r="D2868">
        <v>63.568652000000014</v>
      </c>
      <c r="E2868">
        <v>6.4752749999999999</v>
      </c>
      <c r="F2868">
        <v>52.035194000000011</v>
      </c>
      <c r="G2868">
        <v>7.8171619999999997</v>
      </c>
    </row>
    <row r="2869" spans="1:7" x14ac:dyDescent="0.25">
      <c r="A2869">
        <v>2868</v>
      </c>
      <c r="D2869">
        <v>63.616020000000013</v>
      </c>
      <c r="E2869">
        <v>6.4928509999999999</v>
      </c>
      <c r="F2869">
        <v>52.043956000000016</v>
      </c>
      <c r="G2869">
        <v>7.7810810000000004</v>
      </c>
    </row>
    <row r="2870" spans="1:7" x14ac:dyDescent="0.25">
      <c r="A2870">
        <v>2869</v>
      </c>
      <c r="D2870">
        <v>63.588649000000011</v>
      </c>
      <c r="E2870">
        <v>6.5015619999999998</v>
      </c>
      <c r="F2870">
        <v>51.984321000000016</v>
      </c>
      <c r="G2870">
        <v>7.719023</v>
      </c>
    </row>
    <row r="2871" spans="1:7" x14ac:dyDescent="0.25">
      <c r="A2871">
        <v>2870</v>
      </c>
      <c r="D2871">
        <v>63.617725000000014</v>
      </c>
      <c r="E2871">
        <v>6.463368</v>
      </c>
      <c r="F2871">
        <v>51.993854000000013</v>
      </c>
      <c r="G2871">
        <v>7.7198469999999997</v>
      </c>
    </row>
    <row r="2872" spans="1:7" x14ac:dyDescent="0.25">
      <c r="A2872">
        <v>2871</v>
      </c>
      <c r="D2872">
        <v>63.618442000000009</v>
      </c>
      <c r="E2872">
        <v>6.4626979999999996</v>
      </c>
      <c r="F2872">
        <v>52.093334000000013</v>
      </c>
      <c r="G2872">
        <v>7.7663909999999996</v>
      </c>
    </row>
    <row r="2873" spans="1:7" x14ac:dyDescent="0.25">
      <c r="A2873">
        <v>2872</v>
      </c>
      <c r="D2873">
        <v>63.61297900000001</v>
      </c>
      <c r="E2873">
        <v>6.4574400000000001</v>
      </c>
      <c r="F2873">
        <v>52.131580000000014</v>
      </c>
      <c r="G2873">
        <v>7.8092759999999997</v>
      </c>
    </row>
    <row r="2874" spans="1:7" x14ac:dyDescent="0.25">
      <c r="A2874">
        <v>2873</v>
      </c>
      <c r="D2874">
        <v>63.606227000000011</v>
      </c>
      <c r="E2874">
        <v>6.4743469999999999</v>
      </c>
      <c r="F2874">
        <v>52.131732000000014</v>
      </c>
      <c r="G2874">
        <v>7.7944310000000003</v>
      </c>
    </row>
    <row r="2875" spans="1:7" x14ac:dyDescent="0.25">
      <c r="A2875">
        <v>2874</v>
      </c>
      <c r="D2875">
        <v>63.601592000000011</v>
      </c>
      <c r="E2875">
        <v>6.4513069999999999</v>
      </c>
      <c r="F2875">
        <v>52.116012000000012</v>
      </c>
      <c r="G2875">
        <v>7.7253109999999996</v>
      </c>
    </row>
    <row r="2876" spans="1:7" x14ac:dyDescent="0.25">
      <c r="A2876">
        <v>2875</v>
      </c>
      <c r="D2876">
        <v>63.621227000000012</v>
      </c>
      <c r="E2876">
        <v>6.4456369999999996</v>
      </c>
      <c r="F2876">
        <v>52.162147000000012</v>
      </c>
      <c r="G2876">
        <v>7.7229390000000002</v>
      </c>
    </row>
    <row r="2877" spans="1:7" x14ac:dyDescent="0.25">
      <c r="A2877">
        <v>2876</v>
      </c>
      <c r="D2877">
        <v>63.568652000000014</v>
      </c>
      <c r="E2877">
        <v>6.4752749999999999</v>
      </c>
      <c r="F2877">
        <v>51.990093000000009</v>
      </c>
      <c r="G2877">
        <v>7.7680400000000001</v>
      </c>
    </row>
    <row r="2878" spans="1:7" x14ac:dyDescent="0.25">
      <c r="A2878">
        <v>2877</v>
      </c>
    </row>
    <row r="2879" spans="1:7" x14ac:dyDescent="0.25">
      <c r="A2879">
        <v>2878</v>
      </c>
      <c r="B2879">
        <v>74.627704000000008</v>
      </c>
      <c r="C2879">
        <v>8.5117860000000007</v>
      </c>
    </row>
    <row r="2880" spans="1:7" x14ac:dyDescent="0.25">
      <c r="A2880">
        <v>2879</v>
      </c>
      <c r="B2880">
        <v>74.535765000000012</v>
      </c>
      <c r="C2880">
        <v>8.4384180000000004</v>
      </c>
    </row>
    <row r="2881" spans="1:9" x14ac:dyDescent="0.25">
      <c r="A2881">
        <v>2880</v>
      </c>
      <c r="B2881">
        <v>74.535663</v>
      </c>
      <c r="C2881">
        <v>8.4105620000000005</v>
      </c>
    </row>
    <row r="2882" spans="1:9" x14ac:dyDescent="0.25">
      <c r="A2882">
        <v>2881</v>
      </c>
      <c r="B2882">
        <v>74.502143000000004</v>
      </c>
      <c r="C2882">
        <v>8.4441330000000008</v>
      </c>
    </row>
    <row r="2883" spans="1:9" x14ac:dyDescent="0.25">
      <c r="A2883">
        <v>2882</v>
      </c>
      <c r="B2883">
        <v>74.522908000000001</v>
      </c>
      <c r="C2883">
        <v>8.4588269999999994</v>
      </c>
      <c r="H2883">
        <v>65.925849000000014</v>
      </c>
      <c r="I2883">
        <v>5.978497</v>
      </c>
    </row>
    <row r="2884" spans="1:9" x14ac:dyDescent="0.25">
      <c r="A2884">
        <v>2883</v>
      </c>
      <c r="B2884">
        <v>74.491122000000004</v>
      </c>
      <c r="C2884">
        <v>8.4847970000000004</v>
      </c>
      <c r="H2884">
        <v>65.890281000000016</v>
      </c>
      <c r="I2884">
        <v>5.9516939999999998</v>
      </c>
    </row>
    <row r="2885" spans="1:9" x14ac:dyDescent="0.25">
      <c r="A2885">
        <v>2884</v>
      </c>
      <c r="B2885">
        <v>74.47255100000001</v>
      </c>
      <c r="C2885">
        <v>8.4828580000000002</v>
      </c>
      <c r="H2885">
        <v>65.833942000000008</v>
      </c>
      <c r="I2885">
        <v>6.0129279999999996</v>
      </c>
    </row>
    <row r="2886" spans="1:9" x14ac:dyDescent="0.25">
      <c r="A2886">
        <v>2885</v>
      </c>
      <c r="B2886">
        <v>74.43382600000001</v>
      </c>
      <c r="C2886">
        <v>8.4673470000000002</v>
      </c>
      <c r="H2886">
        <v>65.85585300000001</v>
      </c>
      <c r="I2886">
        <v>6.0686980000000004</v>
      </c>
    </row>
    <row r="2887" spans="1:9" x14ac:dyDescent="0.25">
      <c r="A2887">
        <v>2886</v>
      </c>
      <c r="B2887">
        <v>74.412908000000002</v>
      </c>
      <c r="C2887">
        <v>8.4378060000000001</v>
      </c>
      <c r="H2887">
        <v>65.877654000000007</v>
      </c>
      <c r="I2887">
        <v>6.0636979999999996</v>
      </c>
    </row>
    <row r="2888" spans="1:9" x14ac:dyDescent="0.25">
      <c r="A2888">
        <v>2887</v>
      </c>
      <c r="B2888">
        <v>74.476734000000008</v>
      </c>
      <c r="C2888">
        <v>8.4873480000000008</v>
      </c>
      <c r="H2888">
        <v>65.927135000000021</v>
      </c>
      <c r="I2888">
        <v>5.9941139999999997</v>
      </c>
    </row>
    <row r="2889" spans="1:9" x14ac:dyDescent="0.25">
      <c r="A2889">
        <v>2888</v>
      </c>
      <c r="B2889">
        <v>74.535765000000012</v>
      </c>
      <c r="C2889">
        <v>8.4384180000000004</v>
      </c>
      <c r="H2889">
        <v>65.934764000000015</v>
      </c>
      <c r="I2889">
        <v>5.988702</v>
      </c>
    </row>
    <row r="2890" spans="1:9" x14ac:dyDescent="0.25">
      <c r="A2890">
        <v>2889</v>
      </c>
      <c r="B2890">
        <v>74.535765000000012</v>
      </c>
      <c r="C2890">
        <v>8.4384180000000004</v>
      </c>
      <c r="H2890">
        <v>65.953887000000009</v>
      </c>
      <c r="I2890">
        <v>6.0730279999999999</v>
      </c>
    </row>
    <row r="2891" spans="1:9" x14ac:dyDescent="0.25">
      <c r="A2891">
        <v>2890</v>
      </c>
      <c r="H2891">
        <v>65.974349000000018</v>
      </c>
      <c r="I2891">
        <v>6.1256019999999998</v>
      </c>
    </row>
    <row r="2892" spans="1:9" x14ac:dyDescent="0.25">
      <c r="A2892">
        <v>2891</v>
      </c>
      <c r="F2892">
        <v>75.220357000000007</v>
      </c>
      <c r="G2892">
        <v>8.2647449999999996</v>
      </c>
      <c r="H2892">
        <v>65.925849000000014</v>
      </c>
      <c r="I2892">
        <v>5.978497</v>
      </c>
    </row>
    <row r="2893" spans="1:9" x14ac:dyDescent="0.25">
      <c r="A2893">
        <v>2892</v>
      </c>
      <c r="F2893">
        <v>75.214949000000004</v>
      </c>
      <c r="G2893">
        <v>8.3295919999999999</v>
      </c>
    </row>
    <row r="2894" spans="1:9" x14ac:dyDescent="0.25">
      <c r="A2894">
        <v>2893</v>
      </c>
      <c r="F2894">
        <v>75.291989000000001</v>
      </c>
      <c r="G2894">
        <v>8.3705099999999995</v>
      </c>
    </row>
    <row r="2895" spans="1:9" x14ac:dyDescent="0.25">
      <c r="A2895">
        <v>2894</v>
      </c>
      <c r="D2895">
        <v>87.228060000000013</v>
      </c>
      <c r="E2895">
        <v>6.3987249999999998</v>
      </c>
      <c r="F2895">
        <v>75.288877000000014</v>
      </c>
      <c r="G2895">
        <v>8.4043869999999998</v>
      </c>
    </row>
    <row r="2896" spans="1:9" x14ac:dyDescent="0.25">
      <c r="A2896">
        <v>2895</v>
      </c>
      <c r="D2896">
        <v>87.269593</v>
      </c>
      <c r="E2896">
        <v>6.3953569999999997</v>
      </c>
      <c r="F2896">
        <v>75.22255100000001</v>
      </c>
      <c r="G2896">
        <v>8.2921429999999994</v>
      </c>
    </row>
    <row r="2897" spans="1:9" x14ac:dyDescent="0.25">
      <c r="A2897">
        <v>2896</v>
      </c>
      <c r="D2897">
        <v>87.260458</v>
      </c>
      <c r="E2897">
        <v>6.3599490000000003</v>
      </c>
      <c r="F2897">
        <v>75.192142000000004</v>
      </c>
      <c r="G2897">
        <v>8.2833679999999994</v>
      </c>
    </row>
    <row r="2898" spans="1:9" x14ac:dyDescent="0.25">
      <c r="A2898">
        <v>2897</v>
      </c>
      <c r="D2898">
        <v>87.261734000000004</v>
      </c>
      <c r="E2898">
        <v>6.3999490000000003</v>
      </c>
      <c r="F2898">
        <v>75.228877000000011</v>
      </c>
      <c r="G2898">
        <v>8.3456630000000001</v>
      </c>
    </row>
    <row r="2899" spans="1:9" x14ac:dyDescent="0.25">
      <c r="A2899">
        <v>2898</v>
      </c>
      <c r="D2899">
        <v>87.246785000000003</v>
      </c>
      <c r="E2899">
        <v>6.395969</v>
      </c>
      <c r="F2899">
        <v>75.224897000000013</v>
      </c>
      <c r="G2899">
        <v>8.2808679999999999</v>
      </c>
    </row>
    <row r="2900" spans="1:9" x14ac:dyDescent="0.25">
      <c r="A2900">
        <v>2899</v>
      </c>
      <c r="D2900">
        <v>87.255305000000007</v>
      </c>
      <c r="E2900">
        <v>6.3831119999999997</v>
      </c>
      <c r="F2900">
        <v>75.220357000000007</v>
      </c>
      <c r="G2900">
        <v>8.2647449999999996</v>
      </c>
    </row>
    <row r="2901" spans="1:9" x14ac:dyDescent="0.25">
      <c r="A2901">
        <v>2900</v>
      </c>
      <c r="D2901">
        <v>87.264847000000003</v>
      </c>
      <c r="E2901">
        <v>6.4021429999999997</v>
      </c>
    </row>
    <row r="2902" spans="1:9" x14ac:dyDescent="0.25">
      <c r="A2902">
        <v>2901</v>
      </c>
      <c r="D2902">
        <v>87.240103000000005</v>
      </c>
      <c r="E2902">
        <v>6.356122</v>
      </c>
    </row>
    <row r="2903" spans="1:9" x14ac:dyDescent="0.25">
      <c r="A2903">
        <v>2902</v>
      </c>
      <c r="D2903">
        <v>87.258877000000012</v>
      </c>
      <c r="E2903">
        <v>6.3698980000000001</v>
      </c>
    </row>
    <row r="2904" spans="1:9" x14ac:dyDescent="0.25">
      <c r="A2904">
        <v>2903</v>
      </c>
      <c r="B2904">
        <v>96.457602000000009</v>
      </c>
      <c r="C2904">
        <v>7.3218880000000004</v>
      </c>
      <c r="D2904">
        <v>87.228060000000013</v>
      </c>
      <c r="E2904">
        <v>6.3987249999999998</v>
      </c>
    </row>
    <row r="2905" spans="1:9" x14ac:dyDescent="0.25">
      <c r="A2905">
        <v>2904</v>
      </c>
      <c r="B2905">
        <v>96.435255000000012</v>
      </c>
      <c r="C2905">
        <v>7.3401019999999999</v>
      </c>
      <c r="D2905">
        <v>87.228060000000013</v>
      </c>
      <c r="E2905">
        <v>6.3987249999999998</v>
      </c>
    </row>
    <row r="2906" spans="1:9" x14ac:dyDescent="0.25">
      <c r="A2906">
        <v>2905</v>
      </c>
      <c r="B2906">
        <v>96.446020000000004</v>
      </c>
      <c r="C2906">
        <v>7.3256629999999996</v>
      </c>
    </row>
    <row r="2907" spans="1:9" x14ac:dyDescent="0.25">
      <c r="A2907">
        <v>2906</v>
      </c>
      <c r="B2907">
        <v>96.466582000000017</v>
      </c>
      <c r="C2907">
        <v>7.3379079999999997</v>
      </c>
    </row>
    <row r="2908" spans="1:9" x14ac:dyDescent="0.25">
      <c r="A2908">
        <v>2907</v>
      </c>
      <c r="B2908">
        <v>96.468570999999997</v>
      </c>
      <c r="C2908">
        <v>7.3397449999999997</v>
      </c>
    </row>
    <row r="2909" spans="1:9" x14ac:dyDescent="0.25">
      <c r="A2909">
        <v>2908</v>
      </c>
      <c r="B2909">
        <v>96.437804999999997</v>
      </c>
      <c r="C2909">
        <v>7.331378</v>
      </c>
      <c r="H2909">
        <v>91.184796000000006</v>
      </c>
      <c r="I2909">
        <v>5.4058169999999999</v>
      </c>
    </row>
    <row r="2910" spans="1:9" x14ac:dyDescent="0.25">
      <c r="A2910">
        <v>2909</v>
      </c>
      <c r="B2910">
        <v>96.422755000000009</v>
      </c>
      <c r="C2910">
        <v>7.3519389999999998</v>
      </c>
      <c r="H2910">
        <v>91.238112000000001</v>
      </c>
      <c r="I2910">
        <v>5.3475000000000001</v>
      </c>
    </row>
    <row r="2911" spans="1:9" x14ac:dyDescent="0.25">
      <c r="A2911">
        <v>2910</v>
      </c>
      <c r="B2911">
        <v>96.457602000000009</v>
      </c>
      <c r="C2911">
        <v>7.3218880000000004</v>
      </c>
      <c r="H2911">
        <v>91.217500999999999</v>
      </c>
      <c r="I2911">
        <v>5.3604589999999996</v>
      </c>
    </row>
    <row r="2912" spans="1:9" x14ac:dyDescent="0.25">
      <c r="A2912">
        <v>2911</v>
      </c>
      <c r="H2912">
        <v>91.22423400000001</v>
      </c>
      <c r="I2912">
        <v>5.369745</v>
      </c>
    </row>
    <row r="2913" spans="1:9" x14ac:dyDescent="0.25">
      <c r="A2913">
        <v>2912</v>
      </c>
      <c r="H2913">
        <v>91.190306000000007</v>
      </c>
      <c r="I2913">
        <v>5.3890310000000001</v>
      </c>
    </row>
    <row r="2914" spans="1:9" x14ac:dyDescent="0.25">
      <c r="A2914">
        <v>2913</v>
      </c>
      <c r="F2914">
        <v>96.706734000000012</v>
      </c>
      <c r="G2914">
        <v>7.7839790000000004</v>
      </c>
      <c r="H2914">
        <v>91.244234000000006</v>
      </c>
      <c r="I2914">
        <v>5.4198979999999999</v>
      </c>
    </row>
    <row r="2915" spans="1:9" x14ac:dyDescent="0.25">
      <c r="A2915">
        <v>2914</v>
      </c>
      <c r="F2915">
        <v>96.595307000000005</v>
      </c>
      <c r="G2915">
        <v>7.7175520000000004</v>
      </c>
      <c r="H2915">
        <v>91.206837000000007</v>
      </c>
      <c r="I2915">
        <v>5.3993370000000001</v>
      </c>
    </row>
    <row r="2916" spans="1:9" x14ac:dyDescent="0.25">
      <c r="A2916">
        <v>2915</v>
      </c>
      <c r="F2916">
        <v>96.624693000000008</v>
      </c>
      <c r="G2916">
        <v>7.7489800000000004</v>
      </c>
      <c r="H2916">
        <v>91.26846900000001</v>
      </c>
      <c r="I2916">
        <v>5.3440300000000001</v>
      </c>
    </row>
    <row r="2917" spans="1:9" x14ac:dyDescent="0.25">
      <c r="A2917">
        <v>2916</v>
      </c>
      <c r="F2917">
        <v>96.747602999999998</v>
      </c>
      <c r="G2917">
        <v>7.8204599999999997</v>
      </c>
      <c r="H2917">
        <v>91.184796000000006</v>
      </c>
      <c r="I2917">
        <v>5.4058169999999999</v>
      </c>
    </row>
    <row r="2918" spans="1:9" x14ac:dyDescent="0.25">
      <c r="A2918">
        <v>2917</v>
      </c>
      <c r="F2918">
        <v>96.723624000000001</v>
      </c>
      <c r="G2918">
        <v>7.8034699999999999</v>
      </c>
      <c r="H2918">
        <v>91.184796000000006</v>
      </c>
      <c r="I2918">
        <v>5.4058169999999999</v>
      </c>
    </row>
    <row r="2919" spans="1:9" x14ac:dyDescent="0.25">
      <c r="A2919">
        <v>2918</v>
      </c>
      <c r="D2919">
        <v>114.931685</v>
      </c>
      <c r="E2919">
        <v>6.4291330000000002</v>
      </c>
      <c r="F2919">
        <v>96.736124000000004</v>
      </c>
      <c r="G2919">
        <v>7.8256629999999996</v>
      </c>
    </row>
    <row r="2920" spans="1:9" x14ac:dyDescent="0.25">
      <c r="A2920">
        <v>2919</v>
      </c>
      <c r="D2920">
        <v>114.91219599999999</v>
      </c>
      <c r="E2920">
        <v>6.2701019999999996</v>
      </c>
      <c r="F2920">
        <v>96.785562999999996</v>
      </c>
      <c r="G2920">
        <v>7.8108680000000001</v>
      </c>
    </row>
    <row r="2921" spans="1:9" x14ac:dyDescent="0.25">
      <c r="A2921">
        <v>2920</v>
      </c>
      <c r="D2921">
        <v>114.918982</v>
      </c>
      <c r="E2921">
        <v>6.3476020000000002</v>
      </c>
      <c r="F2921">
        <v>96.706734000000012</v>
      </c>
      <c r="G2921">
        <v>7.7839790000000004</v>
      </c>
    </row>
    <row r="2922" spans="1:9" x14ac:dyDescent="0.25">
      <c r="A2922">
        <v>2921</v>
      </c>
      <c r="D2922">
        <v>114.931479</v>
      </c>
      <c r="E2922">
        <v>6.3828060000000004</v>
      </c>
    </row>
    <row r="2923" spans="1:9" x14ac:dyDescent="0.25">
      <c r="A2923">
        <v>2922</v>
      </c>
      <c r="D2923">
        <v>114.893725</v>
      </c>
      <c r="E2923">
        <v>6.3956119999999999</v>
      </c>
    </row>
    <row r="2924" spans="1:9" x14ac:dyDescent="0.25">
      <c r="A2924">
        <v>2923</v>
      </c>
      <c r="D2924">
        <v>114.895003</v>
      </c>
      <c r="E2924">
        <v>6.4059189999999999</v>
      </c>
    </row>
    <row r="2925" spans="1:9" x14ac:dyDescent="0.25">
      <c r="A2925">
        <v>2924</v>
      </c>
      <c r="D2925">
        <v>114.931837</v>
      </c>
      <c r="E2925">
        <v>6.3902549999999998</v>
      </c>
    </row>
    <row r="2926" spans="1:9" x14ac:dyDescent="0.25">
      <c r="A2926">
        <v>2925</v>
      </c>
      <c r="D2926">
        <v>114.94306</v>
      </c>
      <c r="E2926">
        <v>6.3882659999999998</v>
      </c>
    </row>
    <row r="2927" spans="1:9" x14ac:dyDescent="0.25">
      <c r="A2927">
        <v>2926</v>
      </c>
      <c r="B2927">
        <v>123.37520800000001</v>
      </c>
      <c r="C2927">
        <v>7.0648980000000003</v>
      </c>
      <c r="D2927">
        <v>115.02056300000001</v>
      </c>
      <c r="E2927">
        <v>6.4036229999999996</v>
      </c>
    </row>
    <row r="2928" spans="1:9" x14ac:dyDescent="0.25">
      <c r="A2928">
        <v>2927</v>
      </c>
      <c r="B2928">
        <v>123.408827</v>
      </c>
      <c r="C2928">
        <v>7.0213780000000003</v>
      </c>
      <c r="D2928">
        <v>114.931685</v>
      </c>
      <c r="E2928">
        <v>6.4291330000000002</v>
      </c>
    </row>
    <row r="2929" spans="1:9" x14ac:dyDescent="0.25">
      <c r="A2929">
        <v>2928</v>
      </c>
      <c r="B2929">
        <v>123.39949300000001</v>
      </c>
      <c r="C2929">
        <v>7.0236739999999998</v>
      </c>
    </row>
    <row r="2930" spans="1:9" x14ac:dyDescent="0.25">
      <c r="A2930">
        <v>2929</v>
      </c>
      <c r="B2930">
        <v>123.398932</v>
      </c>
      <c r="C2930">
        <v>7.0116319999999996</v>
      </c>
    </row>
    <row r="2931" spans="1:9" x14ac:dyDescent="0.25">
      <c r="A2931">
        <v>2930</v>
      </c>
      <c r="B2931">
        <v>123.403876</v>
      </c>
      <c r="C2931">
        <v>7.0320410000000004</v>
      </c>
    </row>
    <row r="2932" spans="1:9" x14ac:dyDescent="0.25">
      <c r="A2932">
        <v>2931</v>
      </c>
      <c r="B2932">
        <v>123.39913800000001</v>
      </c>
      <c r="C2932">
        <v>7.0361729999999998</v>
      </c>
    </row>
    <row r="2933" spans="1:9" x14ac:dyDescent="0.25">
      <c r="A2933">
        <v>2932</v>
      </c>
      <c r="B2933">
        <v>123.37887800000001</v>
      </c>
      <c r="C2933">
        <v>7.0981629999999996</v>
      </c>
    </row>
    <row r="2934" spans="1:9" x14ac:dyDescent="0.25">
      <c r="A2934">
        <v>2933</v>
      </c>
      <c r="B2934">
        <v>123.37520800000001</v>
      </c>
      <c r="C2934">
        <v>7.0648980000000003</v>
      </c>
      <c r="H2934">
        <v>122.129946</v>
      </c>
      <c r="I2934">
        <v>5.3224489999999998</v>
      </c>
    </row>
    <row r="2935" spans="1:9" x14ac:dyDescent="0.25">
      <c r="A2935">
        <v>2934</v>
      </c>
      <c r="F2935">
        <v>124.45061000000001</v>
      </c>
      <c r="G2935">
        <v>7.9262750000000004</v>
      </c>
      <c r="H2935">
        <v>122.17642800000002</v>
      </c>
      <c r="I2935">
        <v>5.3108170000000001</v>
      </c>
    </row>
    <row r="2936" spans="1:9" x14ac:dyDescent="0.25">
      <c r="A2936">
        <v>2935</v>
      </c>
      <c r="F2936">
        <v>124.42826300000002</v>
      </c>
      <c r="G2936">
        <v>8.0603569999999998</v>
      </c>
      <c r="H2936">
        <v>122.14260300000001</v>
      </c>
      <c r="I2936">
        <v>5.321072</v>
      </c>
    </row>
    <row r="2937" spans="1:9" x14ac:dyDescent="0.25">
      <c r="A2937">
        <v>2936</v>
      </c>
      <c r="F2937">
        <v>124.43286000000001</v>
      </c>
      <c r="G2937">
        <v>7.9711220000000003</v>
      </c>
      <c r="H2937">
        <v>122.131125</v>
      </c>
      <c r="I2937">
        <v>5.3405100000000001</v>
      </c>
    </row>
    <row r="2938" spans="1:9" x14ac:dyDescent="0.25">
      <c r="A2938">
        <v>2937</v>
      </c>
      <c r="F2938">
        <v>124.40688900000001</v>
      </c>
      <c r="G2938">
        <v>8.0130619999999997</v>
      </c>
      <c r="H2938">
        <v>122.138319</v>
      </c>
      <c r="I2938">
        <v>5.3251020000000002</v>
      </c>
    </row>
    <row r="2939" spans="1:9" x14ac:dyDescent="0.25">
      <c r="A2939">
        <v>2938</v>
      </c>
      <c r="F2939">
        <v>124.39392700000001</v>
      </c>
      <c r="G2939">
        <v>7.9834690000000004</v>
      </c>
      <c r="H2939">
        <v>122.154188</v>
      </c>
      <c r="I2939">
        <v>5.3061230000000004</v>
      </c>
    </row>
    <row r="2940" spans="1:9" x14ac:dyDescent="0.25">
      <c r="A2940">
        <v>2939</v>
      </c>
      <c r="F2940">
        <v>124.45622900000001</v>
      </c>
      <c r="G2940">
        <v>7.9896430000000001</v>
      </c>
      <c r="H2940">
        <v>122.213415</v>
      </c>
      <c r="I2940">
        <v>5.2926529999999996</v>
      </c>
    </row>
    <row r="2941" spans="1:9" x14ac:dyDescent="0.25">
      <c r="A2941">
        <v>2940</v>
      </c>
      <c r="F2941">
        <v>124.472758</v>
      </c>
      <c r="G2941">
        <v>7.996378</v>
      </c>
      <c r="H2941">
        <v>122.129946</v>
      </c>
      <c r="I2941">
        <v>5.3224489999999998</v>
      </c>
    </row>
    <row r="2942" spans="1:9" x14ac:dyDescent="0.25">
      <c r="A2942">
        <v>2941</v>
      </c>
      <c r="D2942">
        <v>150.93768600000001</v>
      </c>
      <c r="E2942">
        <v>6.9407569999999996</v>
      </c>
      <c r="F2942">
        <v>124.489081</v>
      </c>
      <c r="G2942">
        <v>8.0025510000000004</v>
      </c>
      <c r="H2942">
        <v>122.129946</v>
      </c>
      <c r="I2942">
        <v>5.3224489999999998</v>
      </c>
    </row>
    <row r="2943" spans="1:9" x14ac:dyDescent="0.25">
      <c r="A2943">
        <v>2942</v>
      </c>
      <c r="D2943">
        <v>150.93768600000001</v>
      </c>
      <c r="E2943">
        <v>6.9407569999999996</v>
      </c>
      <c r="F2943">
        <v>124.45061000000001</v>
      </c>
      <c r="G2943">
        <v>7.9262750000000004</v>
      </c>
    </row>
    <row r="2944" spans="1:9" x14ac:dyDescent="0.25">
      <c r="A2944">
        <v>2943</v>
      </c>
      <c r="D2944">
        <v>150.930162</v>
      </c>
      <c r="E2944">
        <v>6.9013150000000003</v>
      </c>
    </row>
    <row r="2945" spans="1:9" x14ac:dyDescent="0.25">
      <c r="A2945">
        <v>2944</v>
      </c>
      <c r="D2945">
        <v>150.91884899999999</v>
      </c>
      <c r="E2945">
        <v>6.9227790000000002</v>
      </c>
    </row>
    <row r="2946" spans="1:9" x14ac:dyDescent="0.25">
      <c r="A2946">
        <v>2945</v>
      </c>
      <c r="D2946">
        <v>150.93718200000001</v>
      </c>
      <c r="E2946">
        <v>6.9068189999999996</v>
      </c>
    </row>
    <row r="2947" spans="1:9" x14ac:dyDescent="0.25">
      <c r="A2947">
        <v>2946</v>
      </c>
      <c r="D2947">
        <v>150.93768600000001</v>
      </c>
      <c r="E2947">
        <v>6.9407569999999996</v>
      </c>
    </row>
    <row r="2948" spans="1:9" x14ac:dyDescent="0.25">
      <c r="A2948">
        <v>2947</v>
      </c>
      <c r="B2948">
        <v>155.53033099999999</v>
      </c>
      <c r="C2948">
        <v>7.7652099999999997</v>
      </c>
      <c r="D2948">
        <v>150.93768600000001</v>
      </c>
      <c r="E2948">
        <v>6.9407569999999996</v>
      </c>
    </row>
    <row r="2949" spans="1:9" x14ac:dyDescent="0.25">
      <c r="A2949">
        <v>2948</v>
      </c>
      <c r="B2949">
        <v>155.503514</v>
      </c>
      <c r="C2949">
        <v>7.7234949999999998</v>
      </c>
      <c r="D2949">
        <v>150.93768600000001</v>
      </c>
      <c r="E2949">
        <v>6.9407569999999996</v>
      </c>
    </row>
    <row r="2950" spans="1:9" x14ac:dyDescent="0.25">
      <c r="A2950">
        <v>2949</v>
      </c>
      <c r="B2950">
        <v>155.51154400000001</v>
      </c>
      <c r="C2950">
        <v>7.742686</v>
      </c>
      <c r="D2950">
        <v>150.93768600000001</v>
      </c>
      <c r="E2950">
        <v>6.9407569999999996</v>
      </c>
    </row>
    <row r="2951" spans="1:9" x14ac:dyDescent="0.25">
      <c r="A2951">
        <v>2950</v>
      </c>
      <c r="B2951">
        <v>155.480434</v>
      </c>
      <c r="C2951">
        <v>7.7292519999999998</v>
      </c>
    </row>
    <row r="2952" spans="1:9" x14ac:dyDescent="0.25">
      <c r="A2952">
        <v>2951</v>
      </c>
      <c r="B2952">
        <v>155.51073600000001</v>
      </c>
      <c r="C2952">
        <v>7.7860170000000002</v>
      </c>
    </row>
    <row r="2953" spans="1:9" x14ac:dyDescent="0.25">
      <c r="A2953">
        <v>2952</v>
      </c>
      <c r="B2953">
        <v>155.46806100000001</v>
      </c>
      <c r="C2953">
        <v>7.8200050000000001</v>
      </c>
    </row>
    <row r="2954" spans="1:9" x14ac:dyDescent="0.25">
      <c r="A2954">
        <v>2953</v>
      </c>
      <c r="B2954">
        <v>155.474626</v>
      </c>
      <c r="C2954">
        <v>7.7296060000000004</v>
      </c>
    </row>
    <row r="2955" spans="1:9" x14ac:dyDescent="0.25">
      <c r="A2955">
        <v>2954</v>
      </c>
      <c r="B2955">
        <v>155.53033099999999</v>
      </c>
      <c r="C2955">
        <v>7.7652099999999997</v>
      </c>
    </row>
    <row r="2956" spans="1:9" x14ac:dyDescent="0.25">
      <c r="A2956">
        <v>2955</v>
      </c>
      <c r="B2956">
        <v>155.53033099999999</v>
      </c>
      <c r="C2956">
        <v>7.7652099999999997</v>
      </c>
      <c r="H2956">
        <v>154.80784199999999</v>
      </c>
      <c r="I2956">
        <v>6.4269449999999999</v>
      </c>
    </row>
    <row r="2957" spans="1:9" x14ac:dyDescent="0.25">
      <c r="A2957">
        <v>2956</v>
      </c>
      <c r="F2957">
        <v>156.68936200000002</v>
      </c>
      <c r="G2957">
        <v>8.8801030000000001</v>
      </c>
      <c r="H2957">
        <v>154.92359400000001</v>
      </c>
      <c r="I2957">
        <v>6.4148750000000003</v>
      </c>
    </row>
    <row r="2958" spans="1:9" x14ac:dyDescent="0.25">
      <c r="A2958">
        <v>2957</v>
      </c>
      <c r="F2958">
        <v>156.68936200000002</v>
      </c>
      <c r="G2958">
        <v>8.8801030000000001</v>
      </c>
      <c r="H2958">
        <v>154.85380000000001</v>
      </c>
      <c r="I2958">
        <v>6.4301769999999996</v>
      </c>
    </row>
    <row r="2959" spans="1:9" x14ac:dyDescent="0.25">
      <c r="A2959">
        <v>2958</v>
      </c>
      <c r="F2959">
        <v>156.69436200000001</v>
      </c>
      <c r="G2959">
        <v>8.7457670000000007</v>
      </c>
      <c r="H2959">
        <v>154.840012</v>
      </c>
      <c r="I2959">
        <v>6.4133089999999999</v>
      </c>
    </row>
    <row r="2960" spans="1:9" x14ac:dyDescent="0.25">
      <c r="A2960">
        <v>2959</v>
      </c>
      <c r="F2960">
        <v>156.661687</v>
      </c>
      <c r="G2960">
        <v>8.7972280000000005</v>
      </c>
      <c r="H2960">
        <v>154.8237</v>
      </c>
      <c r="I2960">
        <v>6.408512</v>
      </c>
    </row>
    <row r="2961" spans="1:9" x14ac:dyDescent="0.25">
      <c r="A2961">
        <v>2960</v>
      </c>
      <c r="F2961">
        <v>156.62007299999999</v>
      </c>
      <c r="G2961">
        <v>8.8160659999999993</v>
      </c>
      <c r="H2961">
        <v>154.84203300000001</v>
      </c>
      <c r="I2961">
        <v>6.4667409999999999</v>
      </c>
    </row>
    <row r="2962" spans="1:9" x14ac:dyDescent="0.25">
      <c r="A2962">
        <v>2961</v>
      </c>
      <c r="F2962">
        <v>156.595125</v>
      </c>
      <c r="G2962">
        <v>8.8419729999999994</v>
      </c>
      <c r="H2962">
        <v>154.82587100000001</v>
      </c>
      <c r="I2962">
        <v>6.4371460000000003</v>
      </c>
    </row>
    <row r="2963" spans="1:9" x14ac:dyDescent="0.25">
      <c r="A2963">
        <v>2962</v>
      </c>
      <c r="F2963">
        <v>156.60951800000001</v>
      </c>
      <c r="G2963">
        <v>8.8442460000000001</v>
      </c>
      <c r="H2963">
        <v>154.811983</v>
      </c>
      <c r="I2963">
        <v>6.4178040000000003</v>
      </c>
    </row>
    <row r="2964" spans="1:9" x14ac:dyDescent="0.25">
      <c r="A2964">
        <v>2963</v>
      </c>
      <c r="F2964">
        <v>156.518665</v>
      </c>
      <c r="G2964">
        <v>8.849297</v>
      </c>
      <c r="H2964">
        <v>154.80784199999999</v>
      </c>
      <c r="I2964">
        <v>6.4269449999999999</v>
      </c>
    </row>
    <row r="2965" spans="1:9" x14ac:dyDescent="0.25">
      <c r="A2965">
        <v>2964</v>
      </c>
      <c r="F2965">
        <v>156.60365999999999</v>
      </c>
      <c r="G2965">
        <v>8.8350039999999996</v>
      </c>
    </row>
    <row r="2966" spans="1:9" x14ac:dyDescent="0.25">
      <c r="A2966">
        <v>2965</v>
      </c>
      <c r="F2966">
        <v>156.68936200000002</v>
      </c>
      <c r="G2966">
        <v>8.8801030000000001</v>
      </c>
    </row>
    <row r="2967" spans="1:9" x14ac:dyDescent="0.25">
      <c r="A2967">
        <v>2966</v>
      </c>
      <c r="D2967">
        <v>173.897322</v>
      </c>
      <c r="E2967">
        <v>7.4573970000000003</v>
      </c>
    </row>
    <row r="2968" spans="1:9" x14ac:dyDescent="0.25">
      <c r="A2968">
        <v>2967</v>
      </c>
      <c r="D2968">
        <v>173.88823200000002</v>
      </c>
      <c r="E2968">
        <v>7.4015930000000001</v>
      </c>
    </row>
    <row r="2969" spans="1:9" x14ac:dyDescent="0.25">
      <c r="A2969">
        <v>2968</v>
      </c>
      <c r="D2969">
        <v>173.90908999999999</v>
      </c>
      <c r="E2969">
        <v>7.4410340000000001</v>
      </c>
    </row>
    <row r="2970" spans="1:9" x14ac:dyDescent="0.25">
      <c r="A2970">
        <v>2969</v>
      </c>
      <c r="D2970">
        <v>173.84368699999999</v>
      </c>
      <c r="E2970">
        <v>7.4264390000000002</v>
      </c>
    </row>
    <row r="2971" spans="1:9" x14ac:dyDescent="0.25">
      <c r="A2971">
        <v>2970</v>
      </c>
      <c r="D2971">
        <v>173.85373900000002</v>
      </c>
      <c r="E2971">
        <v>7.4380559999999996</v>
      </c>
    </row>
    <row r="2972" spans="1:9" x14ac:dyDescent="0.25">
      <c r="A2972">
        <v>2971</v>
      </c>
      <c r="B2972">
        <v>180.536024</v>
      </c>
      <c r="C2972">
        <v>8.3401800000000001</v>
      </c>
      <c r="D2972">
        <v>173.85646700000001</v>
      </c>
      <c r="E2972">
        <v>7.4480040000000001</v>
      </c>
    </row>
    <row r="2973" spans="1:9" x14ac:dyDescent="0.25">
      <c r="A2973">
        <v>2972</v>
      </c>
      <c r="B2973">
        <v>180.52152899999999</v>
      </c>
      <c r="C2973">
        <v>8.4426509999999997</v>
      </c>
      <c r="D2973">
        <v>173.83217500000001</v>
      </c>
      <c r="E2973">
        <v>7.4081070000000002</v>
      </c>
    </row>
    <row r="2974" spans="1:9" x14ac:dyDescent="0.25">
      <c r="A2974">
        <v>2973</v>
      </c>
      <c r="B2974">
        <v>180.53269</v>
      </c>
      <c r="C2974">
        <v>8.4070959999999992</v>
      </c>
      <c r="D2974">
        <v>173.834397</v>
      </c>
      <c r="E2974">
        <v>7.37629</v>
      </c>
    </row>
    <row r="2975" spans="1:9" x14ac:dyDescent="0.25">
      <c r="A2975">
        <v>2974</v>
      </c>
      <c r="B2975">
        <v>180.55905000000001</v>
      </c>
      <c r="C2975">
        <v>8.3814410000000006</v>
      </c>
      <c r="D2975">
        <v>173.897322</v>
      </c>
      <c r="E2975">
        <v>7.4573970000000003</v>
      </c>
    </row>
    <row r="2976" spans="1:9" x14ac:dyDescent="0.25">
      <c r="A2976">
        <v>2975</v>
      </c>
      <c r="B2976">
        <v>180.54233400000001</v>
      </c>
      <c r="C2976">
        <v>8.3858359999999994</v>
      </c>
    </row>
    <row r="2977" spans="1:9" x14ac:dyDescent="0.25">
      <c r="A2977">
        <v>2976</v>
      </c>
      <c r="B2977">
        <v>180.578192</v>
      </c>
      <c r="C2977">
        <v>8.388007</v>
      </c>
    </row>
    <row r="2978" spans="1:9" x14ac:dyDescent="0.25">
      <c r="A2978">
        <v>2977</v>
      </c>
      <c r="B2978">
        <v>180.53359800000001</v>
      </c>
      <c r="C2978">
        <v>8.3724519999999991</v>
      </c>
    </row>
    <row r="2979" spans="1:9" x14ac:dyDescent="0.25">
      <c r="A2979">
        <v>2978</v>
      </c>
      <c r="B2979">
        <v>180.501025</v>
      </c>
      <c r="C2979">
        <v>8.3592200000000005</v>
      </c>
    </row>
    <row r="2980" spans="1:9" x14ac:dyDescent="0.25">
      <c r="A2980">
        <v>2979</v>
      </c>
      <c r="B2980">
        <v>180.54365000000001</v>
      </c>
      <c r="C2980">
        <v>8.3269490000000008</v>
      </c>
      <c r="H2980">
        <v>179.94454000000002</v>
      </c>
      <c r="I2980">
        <v>6.3531610000000001</v>
      </c>
    </row>
    <row r="2981" spans="1:9" x14ac:dyDescent="0.25">
      <c r="A2981">
        <v>2980</v>
      </c>
      <c r="B2981">
        <v>180.536024</v>
      </c>
      <c r="C2981">
        <v>8.3401800000000001</v>
      </c>
      <c r="H2981">
        <v>180.04645400000001</v>
      </c>
      <c r="I2981">
        <v>6.387149</v>
      </c>
    </row>
    <row r="2982" spans="1:9" x14ac:dyDescent="0.25">
      <c r="A2982">
        <v>2981</v>
      </c>
      <c r="F2982">
        <v>181.779044</v>
      </c>
      <c r="G2982">
        <v>9.0927690000000005</v>
      </c>
      <c r="H2982">
        <v>180.039233</v>
      </c>
      <c r="I2982">
        <v>6.3815429999999997</v>
      </c>
    </row>
    <row r="2983" spans="1:9" x14ac:dyDescent="0.25">
      <c r="A2983">
        <v>2982</v>
      </c>
      <c r="F2983">
        <v>181.77540400000001</v>
      </c>
      <c r="G2983">
        <v>9.0930719999999994</v>
      </c>
      <c r="H2983">
        <v>179.99347499999999</v>
      </c>
      <c r="I2983">
        <v>6.3506859999999996</v>
      </c>
    </row>
    <row r="2984" spans="1:9" x14ac:dyDescent="0.25">
      <c r="A2984">
        <v>2983</v>
      </c>
      <c r="F2984">
        <v>181.79853700000001</v>
      </c>
      <c r="G2984">
        <v>9.1144850000000002</v>
      </c>
      <c r="H2984">
        <v>179.88217</v>
      </c>
      <c r="I2984">
        <v>6.3392220000000004</v>
      </c>
    </row>
    <row r="2985" spans="1:9" x14ac:dyDescent="0.25">
      <c r="A2985">
        <v>2984</v>
      </c>
      <c r="F2985">
        <v>181.78368599999999</v>
      </c>
      <c r="G2985">
        <v>9.1228680000000004</v>
      </c>
      <c r="H2985">
        <v>179.964133</v>
      </c>
      <c r="I2985">
        <v>6.2652359999999998</v>
      </c>
    </row>
    <row r="2986" spans="1:9" x14ac:dyDescent="0.25">
      <c r="A2986">
        <v>2985</v>
      </c>
      <c r="F2986">
        <v>181.785303</v>
      </c>
      <c r="G2986">
        <v>9.1250400000000003</v>
      </c>
      <c r="H2986">
        <v>179.93852800000002</v>
      </c>
      <c r="I2986">
        <v>6.2944769999999997</v>
      </c>
    </row>
    <row r="2987" spans="1:9" x14ac:dyDescent="0.25">
      <c r="A2987">
        <v>2986</v>
      </c>
      <c r="F2987">
        <v>181.75232500000001</v>
      </c>
      <c r="G2987">
        <v>9.1493310000000001</v>
      </c>
      <c r="H2987">
        <v>179.927874</v>
      </c>
      <c r="I2987">
        <v>6.3491210000000002</v>
      </c>
    </row>
    <row r="2988" spans="1:9" x14ac:dyDescent="0.25">
      <c r="A2988">
        <v>2987</v>
      </c>
      <c r="F2988">
        <v>181.73268000000002</v>
      </c>
      <c r="G2988">
        <v>9.1995310000000003</v>
      </c>
      <c r="H2988">
        <v>179.92110700000001</v>
      </c>
      <c r="I2988">
        <v>6.3455859999999999</v>
      </c>
    </row>
    <row r="2989" spans="1:9" x14ac:dyDescent="0.25">
      <c r="A2989">
        <v>2988</v>
      </c>
      <c r="F2989">
        <v>181.80696700000001</v>
      </c>
      <c r="G2989">
        <v>9.1932179999999999</v>
      </c>
      <c r="H2989">
        <v>179.94454000000002</v>
      </c>
      <c r="I2989">
        <v>6.3531610000000001</v>
      </c>
    </row>
    <row r="2990" spans="1:9" x14ac:dyDescent="0.25">
      <c r="A2990">
        <v>2989</v>
      </c>
      <c r="D2990">
        <v>200.98457200000001</v>
      </c>
      <c r="E2990">
        <v>7.1854420000000001</v>
      </c>
      <c r="F2990">
        <v>181.779044</v>
      </c>
      <c r="G2990">
        <v>9.0927690000000005</v>
      </c>
    </row>
    <row r="2991" spans="1:9" x14ac:dyDescent="0.25">
      <c r="A2991">
        <v>2990</v>
      </c>
      <c r="D2991">
        <v>200.98942400000001</v>
      </c>
      <c r="E2991">
        <v>7.1132229999999996</v>
      </c>
      <c r="F2991">
        <v>181.75555600000001</v>
      </c>
      <c r="G2991">
        <v>9.0840320000000006</v>
      </c>
    </row>
    <row r="2992" spans="1:9" x14ac:dyDescent="0.25">
      <c r="A2992">
        <v>2991</v>
      </c>
      <c r="D2992">
        <v>201.000788</v>
      </c>
      <c r="E2992">
        <v>7.124587</v>
      </c>
    </row>
    <row r="2993" spans="1:9" x14ac:dyDescent="0.25">
      <c r="A2993">
        <v>2992</v>
      </c>
      <c r="D2993">
        <v>201.00452300000001</v>
      </c>
      <c r="E2993">
        <v>7.2020569999999999</v>
      </c>
    </row>
    <row r="2994" spans="1:9" x14ac:dyDescent="0.25">
      <c r="A2994">
        <v>2993</v>
      </c>
      <c r="D2994">
        <v>201.02760499999999</v>
      </c>
      <c r="E2994">
        <v>7.1743810000000003</v>
      </c>
    </row>
    <row r="2995" spans="1:9" x14ac:dyDescent="0.25">
      <c r="A2995">
        <v>2994</v>
      </c>
      <c r="D2995">
        <v>200.969729</v>
      </c>
      <c r="E2995">
        <v>7.2033189999999996</v>
      </c>
    </row>
    <row r="2996" spans="1:9" x14ac:dyDescent="0.25">
      <c r="A2996">
        <v>2995</v>
      </c>
      <c r="D2996">
        <v>200.99679800000001</v>
      </c>
      <c r="E2996">
        <v>7.2421559999999996</v>
      </c>
    </row>
    <row r="2997" spans="1:9" x14ac:dyDescent="0.25">
      <c r="A2997">
        <v>2996</v>
      </c>
      <c r="B2997">
        <v>207.85477700000001</v>
      </c>
      <c r="C2997">
        <v>7.5098190000000002</v>
      </c>
      <c r="D2997">
        <v>201.022051</v>
      </c>
      <c r="E2997">
        <v>7.1826140000000001</v>
      </c>
    </row>
    <row r="2998" spans="1:9" x14ac:dyDescent="0.25">
      <c r="A2998">
        <v>2997</v>
      </c>
      <c r="B2998">
        <v>207.911494</v>
      </c>
      <c r="C2998">
        <v>7.5556760000000001</v>
      </c>
      <c r="D2998">
        <v>200.97139200000001</v>
      </c>
      <c r="E2998">
        <v>7.1578670000000004</v>
      </c>
    </row>
    <row r="2999" spans="1:9" x14ac:dyDescent="0.25">
      <c r="A2999">
        <v>2998</v>
      </c>
      <c r="B2999">
        <v>207.913714</v>
      </c>
      <c r="C2999">
        <v>7.546837</v>
      </c>
      <c r="D2999">
        <v>200.98457200000001</v>
      </c>
      <c r="E2999">
        <v>7.1854420000000001</v>
      </c>
    </row>
    <row r="3000" spans="1:9" x14ac:dyDescent="0.25">
      <c r="A3000">
        <v>2999</v>
      </c>
      <c r="B3000">
        <v>207.870993</v>
      </c>
      <c r="C3000">
        <v>7.5149189999999999</v>
      </c>
    </row>
    <row r="3001" spans="1:9" x14ac:dyDescent="0.25">
      <c r="A3001">
        <v>3000</v>
      </c>
      <c r="B3001">
        <v>207.88856699999999</v>
      </c>
      <c r="C3001">
        <v>7.5340100000000003</v>
      </c>
    </row>
    <row r="3002" spans="1:9" x14ac:dyDescent="0.25">
      <c r="A3002">
        <v>3001</v>
      </c>
      <c r="B3002">
        <v>207.856245</v>
      </c>
      <c r="C3002">
        <v>7.5482009999999997</v>
      </c>
    </row>
    <row r="3003" spans="1:9" x14ac:dyDescent="0.25">
      <c r="A3003">
        <v>3002</v>
      </c>
      <c r="B3003">
        <v>207.90002699999999</v>
      </c>
      <c r="C3003">
        <v>7.5200709999999997</v>
      </c>
      <c r="H3003">
        <v>206.226733</v>
      </c>
      <c r="I3003">
        <v>5.7316770000000004</v>
      </c>
    </row>
    <row r="3004" spans="1:9" x14ac:dyDescent="0.25">
      <c r="A3004">
        <v>3003</v>
      </c>
      <c r="B3004">
        <v>207.85458199999999</v>
      </c>
      <c r="C3004">
        <v>7.5603720000000001</v>
      </c>
      <c r="H3004">
        <v>206.26622600000002</v>
      </c>
      <c r="I3004">
        <v>5.7607160000000004</v>
      </c>
    </row>
    <row r="3005" spans="1:9" x14ac:dyDescent="0.25">
      <c r="A3005">
        <v>3004</v>
      </c>
      <c r="B3005">
        <v>207.85477700000001</v>
      </c>
      <c r="C3005">
        <v>7.5098190000000002</v>
      </c>
      <c r="H3005">
        <v>206.306727</v>
      </c>
      <c r="I3005">
        <v>5.7615749999999997</v>
      </c>
    </row>
    <row r="3006" spans="1:9" x14ac:dyDescent="0.25">
      <c r="A3006">
        <v>3005</v>
      </c>
      <c r="F3006">
        <v>208.60580300000001</v>
      </c>
      <c r="G3006">
        <v>8.1886729999999996</v>
      </c>
      <c r="H3006">
        <v>206.27269200000001</v>
      </c>
      <c r="I3006">
        <v>5.7093550000000004</v>
      </c>
    </row>
    <row r="3007" spans="1:9" x14ac:dyDescent="0.25">
      <c r="A3007">
        <v>3006</v>
      </c>
      <c r="F3007">
        <v>208.66181399999999</v>
      </c>
      <c r="G3007">
        <v>8.1343329999999998</v>
      </c>
      <c r="H3007">
        <v>206.310316</v>
      </c>
      <c r="I3007">
        <v>5.7007190000000003</v>
      </c>
    </row>
    <row r="3008" spans="1:9" x14ac:dyDescent="0.25">
      <c r="A3008">
        <v>3007</v>
      </c>
      <c r="F3008">
        <v>208.651759</v>
      </c>
      <c r="G3008">
        <v>8.1433219999999995</v>
      </c>
      <c r="H3008">
        <v>206.200568</v>
      </c>
      <c r="I3008">
        <v>5.7209199999999996</v>
      </c>
    </row>
    <row r="3009" spans="1:9" x14ac:dyDescent="0.25">
      <c r="A3009">
        <v>3008</v>
      </c>
      <c r="F3009">
        <v>208.64958799999999</v>
      </c>
      <c r="G3009">
        <v>8.1581189999999992</v>
      </c>
      <c r="H3009">
        <v>206.232844</v>
      </c>
      <c r="I3009">
        <v>5.7092539999999996</v>
      </c>
    </row>
    <row r="3010" spans="1:9" x14ac:dyDescent="0.25">
      <c r="A3010">
        <v>3009</v>
      </c>
      <c r="F3010">
        <v>208.63094899999999</v>
      </c>
      <c r="G3010">
        <v>8.1763510000000004</v>
      </c>
      <c r="H3010">
        <v>206.232336</v>
      </c>
      <c r="I3010">
        <v>5.7162740000000003</v>
      </c>
    </row>
    <row r="3011" spans="1:9" x14ac:dyDescent="0.25">
      <c r="A3011">
        <v>3010</v>
      </c>
      <c r="F3011">
        <v>208.64807000000002</v>
      </c>
      <c r="G3011">
        <v>8.1409479999999999</v>
      </c>
      <c r="H3011">
        <v>206.226023</v>
      </c>
      <c r="I3011">
        <v>5.7173350000000003</v>
      </c>
    </row>
    <row r="3012" spans="1:9" x14ac:dyDescent="0.25">
      <c r="A3012">
        <v>3011</v>
      </c>
      <c r="F3012">
        <v>208.64762000000002</v>
      </c>
      <c r="G3012">
        <v>8.1660990000000009</v>
      </c>
      <c r="H3012">
        <v>206.226733</v>
      </c>
      <c r="I3012">
        <v>5.7316770000000004</v>
      </c>
    </row>
    <row r="3013" spans="1:9" x14ac:dyDescent="0.25">
      <c r="A3013">
        <v>3012</v>
      </c>
      <c r="D3013">
        <v>224.434935</v>
      </c>
      <c r="E3013">
        <v>8.0164290000000005</v>
      </c>
      <c r="F3013">
        <v>208.653479</v>
      </c>
      <c r="G3013">
        <v>8.1803410000000003</v>
      </c>
    </row>
    <row r="3014" spans="1:9" x14ac:dyDescent="0.25">
      <c r="A3014">
        <v>3013</v>
      </c>
      <c r="D3014">
        <v>224.477767</v>
      </c>
      <c r="E3014">
        <v>7.9900909999999996</v>
      </c>
      <c r="F3014">
        <v>208.60580300000001</v>
      </c>
      <c r="G3014">
        <v>8.1886729999999996</v>
      </c>
    </row>
    <row r="3015" spans="1:9" x14ac:dyDescent="0.25">
      <c r="A3015">
        <v>3014</v>
      </c>
      <c r="D3015">
        <v>224.45823300000001</v>
      </c>
      <c r="E3015">
        <v>8.0039560000000005</v>
      </c>
    </row>
    <row r="3016" spans="1:9" x14ac:dyDescent="0.25">
      <c r="A3016">
        <v>3015</v>
      </c>
      <c r="D3016">
        <v>224.46715</v>
      </c>
      <c r="E3016">
        <v>8.0114809999999999</v>
      </c>
    </row>
    <row r="3017" spans="1:9" x14ac:dyDescent="0.25">
      <c r="A3017">
        <v>3016</v>
      </c>
      <c r="D3017">
        <v>224.42674</v>
      </c>
      <c r="E3017">
        <v>8.0188520000000008</v>
      </c>
    </row>
    <row r="3018" spans="1:9" x14ac:dyDescent="0.25">
      <c r="A3018">
        <v>3017</v>
      </c>
      <c r="D3018">
        <v>224.42684199999999</v>
      </c>
      <c r="E3018">
        <v>8.0100379999999998</v>
      </c>
    </row>
    <row r="3019" spans="1:9" x14ac:dyDescent="0.25">
      <c r="A3019">
        <v>3018</v>
      </c>
      <c r="D3019">
        <v>224.395813</v>
      </c>
      <c r="E3019">
        <v>8.0054499999999997</v>
      </c>
    </row>
    <row r="3020" spans="1:9" x14ac:dyDescent="0.25">
      <c r="A3020">
        <v>3019</v>
      </c>
      <c r="B3020">
        <v>231.35518500000001</v>
      </c>
      <c r="C3020">
        <v>8.7622660000000003</v>
      </c>
      <c r="D3020">
        <v>224.40307999999999</v>
      </c>
      <c r="E3020">
        <v>8.0270989999999998</v>
      </c>
    </row>
    <row r="3021" spans="1:9" x14ac:dyDescent="0.25">
      <c r="A3021">
        <v>3020</v>
      </c>
      <c r="B3021">
        <v>231.34261000000001</v>
      </c>
      <c r="C3021">
        <v>8.8275729999999992</v>
      </c>
      <c r="D3021">
        <v>224.385659</v>
      </c>
      <c r="E3021">
        <v>7.9557630000000001</v>
      </c>
    </row>
    <row r="3022" spans="1:9" x14ac:dyDescent="0.25">
      <c r="A3022">
        <v>3021</v>
      </c>
      <c r="B3022">
        <v>231.37590599999999</v>
      </c>
      <c r="C3022">
        <v>8.7879339999999999</v>
      </c>
      <c r="D3022">
        <v>224.434935</v>
      </c>
      <c r="E3022">
        <v>8.0164290000000005</v>
      </c>
    </row>
    <row r="3023" spans="1:9" x14ac:dyDescent="0.25">
      <c r="A3023">
        <v>3022</v>
      </c>
      <c r="B3023">
        <v>231.35606200000001</v>
      </c>
      <c r="C3023">
        <v>8.7580390000000001</v>
      </c>
    </row>
    <row r="3024" spans="1:9" x14ac:dyDescent="0.25">
      <c r="A3024">
        <v>3023</v>
      </c>
      <c r="B3024">
        <v>231.355908</v>
      </c>
      <c r="C3024">
        <v>8.7652040000000007</v>
      </c>
    </row>
    <row r="3025" spans="1:9" x14ac:dyDescent="0.25">
      <c r="A3025">
        <v>3024</v>
      </c>
      <c r="B3025">
        <v>231.32292000000001</v>
      </c>
      <c r="C3025">
        <v>8.7552559999999993</v>
      </c>
    </row>
    <row r="3026" spans="1:9" x14ac:dyDescent="0.25">
      <c r="A3026">
        <v>3025</v>
      </c>
      <c r="B3026">
        <v>231.20225500000001</v>
      </c>
      <c r="C3026">
        <v>8.7695340000000002</v>
      </c>
    </row>
    <row r="3027" spans="1:9" x14ac:dyDescent="0.25">
      <c r="A3027">
        <v>3026</v>
      </c>
      <c r="B3027">
        <v>231.287407</v>
      </c>
      <c r="C3027">
        <v>8.7518030000000007</v>
      </c>
    </row>
    <row r="3028" spans="1:9" x14ac:dyDescent="0.25">
      <c r="A3028">
        <v>3027</v>
      </c>
      <c r="B3028">
        <v>231.35518500000001</v>
      </c>
      <c r="C3028">
        <v>8.7622660000000003</v>
      </c>
      <c r="H3028">
        <v>230.93670299999999</v>
      </c>
      <c r="I3028">
        <v>7.0979729999999996</v>
      </c>
    </row>
    <row r="3029" spans="1:9" x14ac:dyDescent="0.25">
      <c r="A3029">
        <v>3028</v>
      </c>
      <c r="B3029">
        <v>231.35518500000001</v>
      </c>
      <c r="C3029">
        <v>8.7622660000000003</v>
      </c>
      <c r="H3029">
        <v>231.02329700000001</v>
      </c>
      <c r="I3029">
        <v>7.1074570000000001</v>
      </c>
    </row>
    <row r="3030" spans="1:9" x14ac:dyDescent="0.25">
      <c r="A3030">
        <v>3029</v>
      </c>
      <c r="F3030">
        <v>233.50646399999999</v>
      </c>
      <c r="G3030">
        <v>9.8367450000000005</v>
      </c>
      <c r="H3030">
        <v>230.98855599999999</v>
      </c>
      <c r="I3030">
        <v>7.1085399999999996</v>
      </c>
    </row>
    <row r="3031" spans="1:9" x14ac:dyDescent="0.25">
      <c r="A3031">
        <v>3030</v>
      </c>
      <c r="F3031">
        <v>233.49605199999999</v>
      </c>
      <c r="G3031">
        <v>9.7885000000000009</v>
      </c>
      <c r="H3031">
        <v>230.93670299999999</v>
      </c>
      <c r="I3031">
        <v>7.0979729999999996</v>
      </c>
    </row>
    <row r="3032" spans="1:9" x14ac:dyDescent="0.25">
      <c r="A3032">
        <v>3031</v>
      </c>
      <c r="F3032">
        <v>233.518835</v>
      </c>
      <c r="G3032">
        <v>9.7583479999999998</v>
      </c>
      <c r="H3032">
        <v>230.95768200000001</v>
      </c>
      <c r="I3032">
        <v>7.0764269999999998</v>
      </c>
    </row>
    <row r="3033" spans="1:9" x14ac:dyDescent="0.25">
      <c r="A3033">
        <v>3032</v>
      </c>
      <c r="F3033">
        <v>233.48548500000001</v>
      </c>
      <c r="G3033">
        <v>9.7738619999999994</v>
      </c>
      <c r="H3033">
        <v>230.96809400000001</v>
      </c>
      <c r="I3033">
        <v>7.0860149999999997</v>
      </c>
    </row>
    <row r="3034" spans="1:9" x14ac:dyDescent="0.25">
      <c r="A3034">
        <v>3033</v>
      </c>
      <c r="F3034">
        <v>233.52775199999999</v>
      </c>
      <c r="G3034">
        <v>9.7752020000000002</v>
      </c>
      <c r="H3034">
        <v>231.00056699999999</v>
      </c>
      <c r="I3034">
        <v>7.0719440000000002</v>
      </c>
    </row>
    <row r="3035" spans="1:9" x14ac:dyDescent="0.25">
      <c r="A3035">
        <v>3034</v>
      </c>
      <c r="F3035">
        <v>233.54646099999999</v>
      </c>
      <c r="G3035">
        <v>9.7954589999999993</v>
      </c>
      <c r="H3035">
        <v>230.90484799999999</v>
      </c>
      <c r="I3035">
        <v>7.0780779999999996</v>
      </c>
    </row>
    <row r="3036" spans="1:9" x14ac:dyDescent="0.25">
      <c r="A3036">
        <v>3035</v>
      </c>
      <c r="D3036">
        <v>249.42829899999998</v>
      </c>
      <c r="E3036">
        <v>7.4988789999999996</v>
      </c>
      <c r="F3036">
        <v>233.47971200000001</v>
      </c>
      <c r="G3036">
        <v>9.7789649999999995</v>
      </c>
      <c r="H3036">
        <v>230.92907400000001</v>
      </c>
      <c r="I3036">
        <v>7.0519959999999999</v>
      </c>
    </row>
    <row r="3037" spans="1:9" x14ac:dyDescent="0.25">
      <c r="A3037">
        <v>3036</v>
      </c>
      <c r="D3037">
        <v>249.484532</v>
      </c>
      <c r="E3037">
        <v>7.487025</v>
      </c>
      <c r="F3037">
        <v>233.495743</v>
      </c>
      <c r="G3037">
        <v>9.8177780000000006</v>
      </c>
      <c r="H3037">
        <v>230.93670299999999</v>
      </c>
      <c r="I3037">
        <v>7.0979729999999996</v>
      </c>
    </row>
    <row r="3038" spans="1:9" x14ac:dyDescent="0.25">
      <c r="A3038">
        <v>3037</v>
      </c>
      <c r="D3038">
        <v>249.47133700000001</v>
      </c>
      <c r="E3038">
        <v>7.4675419999999999</v>
      </c>
      <c r="F3038">
        <v>233.46167199999999</v>
      </c>
      <c r="G3038">
        <v>9.8301479999999994</v>
      </c>
    </row>
    <row r="3039" spans="1:9" x14ac:dyDescent="0.25">
      <c r="A3039">
        <v>3038</v>
      </c>
      <c r="D3039">
        <v>249.45566600000001</v>
      </c>
      <c r="E3039">
        <v>7.4627480000000004</v>
      </c>
      <c r="F3039">
        <v>233.54476</v>
      </c>
      <c r="G3039">
        <v>9.8340650000000007</v>
      </c>
    </row>
    <row r="3040" spans="1:9" x14ac:dyDescent="0.25">
      <c r="A3040">
        <v>3039</v>
      </c>
      <c r="D3040">
        <v>249.43159900000001</v>
      </c>
      <c r="E3040">
        <v>7.4742940000000004</v>
      </c>
      <c r="F3040">
        <v>233.50646399999999</v>
      </c>
      <c r="G3040">
        <v>9.8367450000000005</v>
      </c>
    </row>
    <row r="3041" spans="1:9" x14ac:dyDescent="0.25">
      <c r="A3041">
        <v>3040</v>
      </c>
      <c r="D3041">
        <v>249.46608000000001</v>
      </c>
      <c r="E3041">
        <v>7.4924879999999998</v>
      </c>
    </row>
    <row r="3042" spans="1:9" x14ac:dyDescent="0.25">
      <c r="A3042">
        <v>3041</v>
      </c>
      <c r="D3042">
        <v>249.468502</v>
      </c>
      <c r="E3042">
        <v>7.4931580000000002</v>
      </c>
    </row>
    <row r="3043" spans="1:9" x14ac:dyDescent="0.25">
      <c r="A3043">
        <v>3042</v>
      </c>
      <c r="B3043">
        <v>257.00263999999999</v>
      </c>
      <c r="C3043">
        <v>8.7401529999999994</v>
      </c>
      <c r="D3043">
        <v>249.43417399999998</v>
      </c>
      <c r="E3043">
        <v>7.4934159999999999</v>
      </c>
    </row>
    <row r="3044" spans="1:9" x14ac:dyDescent="0.25">
      <c r="A3044">
        <v>3043</v>
      </c>
      <c r="B3044">
        <v>257.02490599999999</v>
      </c>
      <c r="C3044">
        <v>8.7185059999999996</v>
      </c>
      <c r="D3044">
        <v>249.42443499999999</v>
      </c>
      <c r="E3044">
        <v>7.4873339999999997</v>
      </c>
    </row>
    <row r="3045" spans="1:9" x14ac:dyDescent="0.25">
      <c r="A3045">
        <v>3044</v>
      </c>
      <c r="B3045">
        <v>256.983723</v>
      </c>
      <c r="C3045">
        <v>8.7656679999999998</v>
      </c>
      <c r="D3045">
        <v>249.42829899999998</v>
      </c>
      <c r="E3045">
        <v>7.4988789999999996</v>
      </c>
    </row>
    <row r="3046" spans="1:9" x14ac:dyDescent="0.25">
      <c r="A3046">
        <v>3045</v>
      </c>
      <c r="B3046">
        <v>256.99145499999997</v>
      </c>
      <c r="C3046">
        <v>8.7500509999999991</v>
      </c>
    </row>
    <row r="3047" spans="1:9" x14ac:dyDescent="0.25">
      <c r="A3047">
        <v>3046</v>
      </c>
      <c r="B3047">
        <v>256.974289</v>
      </c>
      <c r="C3047">
        <v>8.7527830000000009</v>
      </c>
    </row>
    <row r="3048" spans="1:9" x14ac:dyDescent="0.25">
      <c r="A3048">
        <v>3047</v>
      </c>
      <c r="B3048">
        <v>256.99150500000002</v>
      </c>
      <c r="C3048">
        <v>8.6969600000000007</v>
      </c>
    </row>
    <row r="3049" spans="1:9" x14ac:dyDescent="0.25">
      <c r="A3049">
        <v>3048</v>
      </c>
      <c r="B3049">
        <v>256.96748400000001</v>
      </c>
      <c r="C3049">
        <v>8.7020630000000008</v>
      </c>
    </row>
    <row r="3050" spans="1:9" x14ac:dyDescent="0.25">
      <c r="A3050">
        <v>3049</v>
      </c>
      <c r="B3050">
        <v>256.98526800000002</v>
      </c>
      <c r="C3050">
        <v>8.7249999999999996</v>
      </c>
    </row>
    <row r="3051" spans="1:9" x14ac:dyDescent="0.25">
      <c r="A3051">
        <v>3050</v>
      </c>
      <c r="B3051">
        <v>257.00093500000003</v>
      </c>
      <c r="C3051">
        <v>8.7337100000000003</v>
      </c>
    </row>
    <row r="3052" spans="1:9" x14ac:dyDescent="0.25">
      <c r="A3052">
        <v>3051</v>
      </c>
      <c r="B3052">
        <v>256.99676199999999</v>
      </c>
      <c r="C3052">
        <v>8.7162380000000006</v>
      </c>
      <c r="H3052">
        <v>254.50158299999998</v>
      </c>
      <c r="I3052">
        <v>6.6700059999999999</v>
      </c>
    </row>
    <row r="3053" spans="1:9" x14ac:dyDescent="0.25">
      <c r="A3053">
        <v>3052</v>
      </c>
      <c r="B3053">
        <v>256.91305599999998</v>
      </c>
      <c r="C3053">
        <v>8.7231450000000006</v>
      </c>
      <c r="H3053">
        <v>254.50158299999998</v>
      </c>
      <c r="I3053">
        <v>6.6700059999999999</v>
      </c>
    </row>
    <row r="3054" spans="1:9" x14ac:dyDescent="0.25">
      <c r="A3054">
        <v>3053</v>
      </c>
      <c r="B3054">
        <v>257.00263999999999</v>
      </c>
      <c r="C3054">
        <v>8.7401529999999994</v>
      </c>
      <c r="H3054">
        <v>254.584519</v>
      </c>
      <c r="I3054">
        <v>6.7190250000000002</v>
      </c>
    </row>
    <row r="3055" spans="1:9" x14ac:dyDescent="0.25">
      <c r="A3055">
        <v>3054</v>
      </c>
      <c r="F3055">
        <v>257.54379699999998</v>
      </c>
      <c r="G3055">
        <v>10.034312</v>
      </c>
      <c r="H3055">
        <v>254.591633</v>
      </c>
      <c r="I3055">
        <v>6.70784</v>
      </c>
    </row>
    <row r="3056" spans="1:9" x14ac:dyDescent="0.25">
      <c r="A3056">
        <v>3055</v>
      </c>
      <c r="F3056">
        <v>257.57611500000002</v>
      </c>
      <c r="G3056">
        <v>10.037404</v>
      </c>
      <c r="H3056">
        <v>254.54864499999999</v>
      </c>
      <c r="I3056">
        <v>6.734127</v>
      </c>
    </row>
    <row r="3057" spans="1:11" x14ac:dyDescent="0.25">
      <c r="A3057">
        <v>3056</v>
      </c>
      <c r="F3057">
        <v>257.586319</v>
      </c>
      <c r="G3057">
        <v>10.007046000000001</v>
      </c>
      <c r="H3057">
        <v>254.53148300000001</v>
      </c>
      <c r="I3057">
        <v>6.7347970000000004</v>
      </c>
    </row>
    <row r="3058" spans="1:11" x14ac:dyDescent="0.25">
      <c r="A3058">
        <v>3057</v>
      </c>
      <c r="D3058">
        <v>269.14709900000003</v>
      </c>
      <c r="E3058">
        <v>5.5139339999999999</v>
      </c>
      <c r="F3058">
        <v>257.60384399999998</v>
      </c>
      <c r="G3058">
        <v>10.017715000000001</v>
      </c>
      <c r="H3058">
        <v>254.49256500000001</v>
      </c>
      <c r="I3058">
        <v>6.6997470000000003</v>
      </c>
    </row>
    <row r="3059" spans="1:11" x14ac:dyDescent="0.25">
      <c r="A3059">
        <v>3058</v>
      </c>
      <c r="D3059">
        <v>269.14709900000003</v>
      </c>
      <c r="E3059">
        <v>5.5139339999999999</v>
      </c>
      <c r="F3059">
        <v>257.60920399999998</v>
      </c>
      <c r="G3059">
        <v>9.9955510000000007</v>
      </c>
      <c r="H3059">
        <v>254.49699799999999</v>
      </c>
      <c r="I3059">
        <v>6.7099520000000004</v>
      </c>
    </row>
    <row r="3060" spans="1:11" x14ac:dyDescent="0.25">
      <c r="A3060">
        <v>3059</v>
      </c>
      <c r="D3060">
        <v>269.14709900000003</v>
      </c>
      <c r="E3060">
        <v>5.5139339999999999</v>
      </c>
      <c r="F3060">
        <v>257.548588</v>
      </c>
      <c r="G3060">
        <v>9.9986440000000005</v>
      </c>
      <c r="H3060">
        <v>254.54957200000001</v>
      </c>
      <c r="I3060">
        <v>6.6690269999999998</v>
      </c>
    </row>
    <row r="3061" spans="1:11" x14ac:dyDescent="0.25">
      <c r="A3061">
        <v>3060</v>
      </c>
      <c r="D3061">
        <v>269.14709900000003</v>
      </c>
      <c r="E3061">
        <v>5.5139339999999999</v>
      </c>
      <c r="F3061">
        <v>257.54379699999998</v>
      </c>
      <c r="G3061">
        <v>10.034312</v>
      </c>
      <c r="H3061">
        <v>254.50158299999998</v>
      </c>
      <c r="I3061">
        <v>6.6700059999999999</v>
      </c>
      <c r="J3061">
        <v>235.963448</v>
      </c>
      <c r="K3061">
        <v>14.292899999999999</v>
      </c>
    </row>
    <row r="3062" spans="1:11" x14ac:dyDescent="0.25">
      <c r="A3062">
        <v>3061</v>
      </c>
    </row>
    <row r="3063" spans="1:11" x14ac:dyDescent="0.25">
      <c r="A3063">
        <v>3062</v>
      </c>
    </row>
    <row r="3064" spans="1:11" x14ac:dyDescent="0.25">
      <c r="A3064">
        <v>3063</v>
      </c>
    </row>
    <row r="3065" spans="1:11" x14ac:dyDescent="0.25">
      <c r="A3065">
        <v>3064</v>
      </c>
    </row>
    <row r="3066" spans="1:11" x14ac:dyDescent="0.25">
      <c r="A3066">
        <v>3065</v>
      </c>
    </row>
    <row r="3067" spans="1:11" x14ac:dyDescent="0.25">
      <c r="A3067">
        <v>3066</v>
      </c>
    </row>
    <row r="3068" spans="1:11" x14ac:dyDescent="0.25">
      <c r="A3068">
        <v>3067</v>
      </c>
    </row>
    <row r="3069" spans="1:11" x14ac:dyDescent="0.25">
      <c r="A3069">
        <v>3068</v>
      </c>
    </row>
    <row r="3070" spans="1:11" x14ac:dyDescent="0.25">
      <c r="A3070">
        <v>3069</v>
      </c>
    </row>
    <row r="3071" spans="1:11" x14ac:dyDescent="0.25">
      <c r="A3071">
        <v>3070</v>
      </c>
    </row>
    <row r="3072" spans="1:1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1" x14ac:dyDescent="0.25">
      <c r="A3089">
        <v>3088</v>
      </c>
    </row>
    <row r="3090" spans="1:11" x14ac:dyDescent="0.25">
      <c r="A3090">
        <v>3089</v>
      </c>
    </row>
    <row r="3091" spans="1:11" x14ac:dyDescent="0.25">
      <c r="A3091">
        <v>3090</v>
      </c>
    </row>
    <row r="3092" spans="1:11" x14ac:dyDescent="0.25">
      <c r="A3092">
        <v>3091</v>
      </c>
    </row>
    <row r="3093" spans="1:11" x14ac:dyDescent="0.25">
      <c r="A3093">
        <v>3092</v>
      </c>
    </row>
    <row r="3094" spans="1:11" x14ac:dyDescent="0.25">
      <c r="A3094">
        <v>3093</v>
      </c>
      <c r="J3094">
        <v>235.87989400000001</v>
      </c>
      <c r="K3094">
        <v>14.334702</v>
      </c>
    </row>
    <row r="3095" spans="1:11" x14ac:dyDescent="0.25">
      <c r="A3095">
        <v>3094</v>
      </c>
      <c r="B3095">
        <v>239.28301300000001</v>
      </c>
      <c r="C3095">
        <v>6.7115499999999999</v>
      </c>
    </row>
    <row r="3096" spans="1:11" x14ac:dyDescent="0.25">
      <c r="A3096">
        <v>3095</v>
      </c>
      <c r="B3096">
        <v>239.25945899999999</v>
      </c>
      <c r="C3096">
        <v>6.800154</v>
      </c>
    </row>
    <row r="3097" spans="1:11" x14ac:dyDescent="0.25">
      <c r="A3097">
        <v>3096</v>
      </c>
      <c r="B3097">
        <v>239.28126</v>
      </c>
      <c r="C3097">
        <v>6.7474769999999999</v>
      </c>
    </row>
    <row r="3098" spans="1:11" x14ac:dyDescent="0.25">
      <c r="A3098">
        <v>3097</v>
      </c>
      <c r="B3098">
        <v>239.25502599999999</v>
      </c>
      <c r="C3098">
        <v>6.6900050000000002</v>
      </c>
      <c r="H3098">
        <v>249.69333699999999</v>
      </c>
      <c r="I3098">
        <v>8.1825030000000005</v>
      </c>
    </row>
    <row r="3099" spans="1:11" x14ac:dyDescent="0.25">
      <c r="A3099">
        <v>3098</v>
      </c>
      <c r="B3099">
        <v>239.26089899999999</v>
      </c>
      <c r="C3099">
        <v>6.6905720000000004</v>
      </c>
      <c r="H3099">
        <v>249.69333699999999</v>
      </c>
      <c r="I3099">
        <v>8.1825030000000005</v>
      </c>
    </row>
    <row r="3100" spans="1:11" x14ac:dyDescent="0.25">
      <c r="A3100">
        <v>3099</v>
      </c>
      <c r="B3100">
        <v>239.236006</v>
      </c>
      <c r="C3100">
        <v>6.7199520000000001</v>
      </c>
      <c r="H3100">
        <v>249.69333699999999</v>
      </c>
      <c r="I3100">
        <v>8.1825030000000005</v>
      </c>
    </row>
    <row r="3101" spans="1:11" x14ac:dyDescent="0.25">
      <c r="A3101">
        <v>3100</v>
      </c>
      <c r="B3101">
        <v>239.23847799999999</v>
      </c>
      <c r="C3101">
        <v>6.6790269999999996</v>
      </c>
      <c r="H3101">
        <v>249.74436600000001</v>
      </c>
      <c r="I3101">
        <v>8.2011610000000008</v>
      </c>
    </row>
    <row r="3102" spans="1:11" x14ac:dyDescent="0.25">
      <c r="A3102">
        <v>3101</v>
      </c>
      <c r="B3102">
        <v>239.281622</v>
      </c>
      <c r="C3102">
        <v>6.6716559999999996</v>
      </c>
      <c r="H3102">
        <v>249.81559799999999</v>
      </c>
      <c r="I3102">
        <v>8.1281770000000009</v>
      </c>
    </row>
    <row r="3103" spans="1:11" x14ac:dyDescent="0.25">
      <c r="A3103">
        <v>3102</v>
      </c>
      <c r="B3103">
        <v>239.26414700000001</v>
      </c>
      <c r="C3103">
        <v>6.7226840000000001</v>
      </c>
      <c r="H3103">
        <v>249.73756</v>
      </c>
      <c r="I3103">
        <v>8.1579169999999994</v>
      </c>
    </row>
    <row r="3104" spans="1:11" x14ac:dyDescent="0.25">
      <c r="A3104">
        <v>3103</v>
      </c>
      <c r="B3104">
        <v>239.2792</v>
      </c>
      <c r="C3104">
        <v>6.6896440000000004</v>
      </c>
      <c r="H3104">
        <v>249.638699</v>
      </c>
      <c r="I3104">
        <v>8.1915750000000003</v>
      </c>
    </row>
    <row r="3105" spans="1:9" x14ac:dyDescent="0.25">
      <c r="A3105">
        <v>3104</v>
      </c>
      <c r="B3105">
        <v>239.293114</v>
      </c>
      <c r="C3105">
        <v>6.6726869999999998</v>
      </c>
      <c r="H3105">
        <v>249.649472</v>
      </c>
      <c r="I3105">
        <v>8.2132740000000002</v>
      </c>
    </row>
    <row r="3106" spans="1:9" x14ac:dyDescent="0.25">
      <c r="A3106">
        <v>3105</v>
      </c>
      <c r="B3106">
        <v>239.28528</v>
      </c>
      <c r="C3106">
        <v>6.7188699999999999</v>
      </c>
      <c r="H3106">
        <v>249.65225599999999</v>
      </c>
      <c r="I3106">
        <v>8.1749770000000002</v>
      </c>
    </row>
    <row r="3107" spans="1:9" x14ac:dyDescent="0.25">
      <c r="A3107">
        <v>3106</v>
      </c>
      <c r="B3107">
        <v>239.29863</v>
      </c>
      <c r="C3107">
        <v>6.7264989999999996</v>
      </c>
      <c r="H3107">
        <v>249.746117</v>
      </c>
      <c r="I3107">
        <v>8.1577629999999992</v>
      </c>
    </row>
    <row r="3108" spans="1:9" x14ac:dyDescent="0.25">
      <c r="A3108">
        <v>3107</v>
      </c>
      <c r="B3108">
        <v>239.28301300000001</v>
      </c>
      <c r="C3108">
        <v>6.7115499999999999</v>
      </c>
      <c r="H3108">
        <v>249.726326</v>
      </c>
      <c r="I3108">
        <v>8.2058529999999994</v>
      </c>
    </row>
    <row r="3109" spans="1:9" x14ac:dyDescent="0.25">
      <c r="A3109">
        <v>3108</v>
      </c>
      <c r="F3109">
        <v>240.19352900000001</v>
      </c>
      <c r="G3109">
        <v>6.2690999999999999</v>
      </c>
      <c r="H3109">
        <v>249.67952400000001</v>
      </c>
      <c r="I3109">
        <v>8.2817249999999998</v>
      </c>
    </row>
    <row r="3110" spans="1:9" x14ac:dyDescent="0.25">
      <c r="A3110">
        <v>3109</v>
      </c>
      <c r="F3110">
        <v>240.17461399999999</v>
      </c>
      <c r="G3110">
        <v>6.2497189999999998</v>
      </c>
      <c r="H3110">
        <v>249.70333499999998</v>
      </c>
      <c r="I3110">
        <v>8.2313670000000005</v>
      </c>
    </row>
    <row r="3111" spans="1:9" x14ac:dyDescent="0.25">
      <c r="A3111">
        <v>3110</v>
      </c>
      <c r="F3111">
        <v>240.19492400000001</v>
      </c>
      <c r="G3111">
        <v>6.2282260000000003</v>
      </c>
      <c r="H3111">
        <v>249.69333699999999</v>
      </c>
      <c r="I3111">
        <v>8.1825030000000005</v>
      </c>
    </row>
    <row r="3112" spans="1:9" x14ac:dyDescent="0.25">
      <c r="A3112">
        <v>3111</v>
      </c>
      <c r="F3112">
        <v>240.202191</v>
      </c>
      <c r="G3112">
        <v>6.1988459999999996</v>
      </c>
    </row>
    <row r="3113" spans="1:9" x14ac:dyDescent="0.25">
      <c r="A3113">
        <v>3112</v>
      </c>
      <c r="D3113">
        <v>225.83151100000001</v>
      </c>
      <c r="E3113">
        <v>9.050808</v>
      </c>
      <c r="F3113">
        <v>240.17126300000001</v>
      </c>
      <c r="G3113">
        <v>6.2493590000000001</v>
      </c>
    </row>
    <row r="3114" spans="1:9" x14ac:dyDescent="0.25">
      <c r="A3114">
        <v>3113</v>
      </c>
      <c r="D3114">
        <v>225.75347400000001</v>
      </c>
      <c r="E3114">
        <v>8.9657610000000005</v>
      </c>
      <c r="F3114">
        <v>240.13750300000001</v>
      </c>
      <c r="G3114">
        <v>6.2514719999999997</v>
      </c>
    </row>
    <row r="3115" spans="1:9" x14ac:dyDescent="0.25">
      <c r="A3115">
        <v>3114</v>
      </c>
      <c r="D3115">
        <v>225.75017500000001</v>
      </c>
      <c r="E3115">
        <v>8.9717909999999996</v>
      </c>
      <c r="F3115">
        <v>240.19384199999999</v>
      </c>
      <c r="G3115">
        <v>6.2952839999999997</v>
      </c>
    </row>
    <row r="3116" spans="1:9" x14ac:dyDescent="0.25">
      <c r="A3116">
        <v>3115</v>
      </c>
      <c r="D3116">
        <v>225.788162</v>
      </c>
      <c r="E3116">
        <v>9.0030780000000004</v>
      </c>
      <c r="F3116">
        <v>240.26465999999999</v>
      </c>
      <c r="G3116">
        <v>6.3151279999999996</v>
      </c>
    </row>
    <row r="3117" spans="1:9" x14ac:dyDescent="0.25">
      <c r="A3117">
        <v>3116</v>
      </c>
      <c r="D3117">
        <v>225.814706</v>
      </c>
      <c r="E3117">
        <v>9.0286950000000008</v>
      </c>
      <c r="F3117">
        <v>240.218943</v>
      </c>
      <c r="G3117">
        <v>6.302346</v>
      </c>
    </row>
    <row r="3118" spans="1:9" x14ac:dyDescent="0.25">
      <c r="A3118">
        <v>3117</v>
      </c>
      <c r="D3118">
        <v>225.81563399999999</v>
      </c>
      <c r="E3118">
        <v>9.0370450000000009</v>
      </c>
      <c r="F3118">
        <v>240.169049</v>
      </c>
      <c r="G3118">
        <v>6.3567239999999998</v>
      </c>
    </row>
    <row r="3119" spans="1:9" x14ac:dyDescent="0.25">
      <c r="A3119">
        <v>3118</v>
      </c>
      <c r="D3119">
        <v>225.856561</v>
      </c>
      <c r="E3119">
        <v>9.0278700000000001</v>
      </c>
      <c r="F3119">
        <v>240.16698700000001</v>
      </c>
      <c r="G3119">
        <v>6.3581159999999999</v>
      </c>
    </row>
    <row r="3120" spans="1:9" x14ac:dyDescent="0.25">
      <c r="A3120">
        <v>3119</v>
      </c>
      <c r="D3120">
        <v>225.81625299999999</v>
      </c>
      <c r="E3120">
        <v>9.068899</v>
      </c>
      <c r="F3120">
        <v>240.19352900000001</v>
      </c>
      <c r="G3120">
        <v>6.2690999999999999</v>
      </c>
    </row>
    <row r="3121" spans="1:9" x14ac:dyDescent="0.25">
      <c r="A3121">
        <v>3120</v>
      </c>
      <c r="D3121">
        <v>225.829655</v>
      </c>
      <c r="E3121">
        <v>9.0413750000000004</v>
      </c>
    </row>
    <row r="3122" spans="1:9" x14ac:dyDescent="0.25">
      <c r="A3122">
        <v>3121</v>
      </c>
      <c r="D3122">
        <v>225.83078900000001</v>
      </c>
      <c r="E3122">
        <v>9.0011709999999994</v>
      </c>
    </row>
    <row r="3123" spans="1:9" x14ac:dyDescent="0.25">
      <c r="A3123">
        <v>3122</v>
      </c>
      <c r="D3123">
        <v>225.82584</v>
      </c>
      <c r="E3123">
        <v>8.9786470000000005</v>
      </c>
    </row>
    <row r="3124" spans="1:9" x14ac:dyDescent="0.25">
      <c r="A3124">
        <v>3123</v>
      </c>
      <c r="B3124">
        <v>217.92827</v>
      </c>
      <c r="C3124">
        <v>8.2146659999999994</v>
      </c>
      <c r="D3124">
        <v>225.83151100000001</v>
      </c>
      <c r="E3124">
        <v>9.050808</v>
      </c>
    </row>
    <row r="3125" spans="1:9" x14ac:dyDescent="0.25">
      <c r="A3125">
        <v>3124</v>
      </c>
      <c r="B3125">
        <v>217.89883900000001</v>
      </c>
      <c r="C3125">
        <v>8.2301300000000008</v>
      </c>
      <c r="D3125">
        <v>225.83151100000001</v>
      </c>
      <c r="E3125">
        <v>9.050808</v>
      </c>
    </row>
    <row r="3126" spans="1:9" x14ac:dyDescent="0.25">
      <c r="A3126">
        <v>3125</v>
      </c>
      <c r="B3126">
        <v>217.91955999999999</v>
      </c>
      <c r="C3126">
        <v>8.2631689999999995</v>
      </c>
    </row>
    <row r="3127" spans="1:9" x14ac:dyDescent="0.25">
      <c r="A3127">
        <v>3126</v>
      </c>
      <c r="B3127">
        <v>217.92574400000001</v>
      </c>
      <c r="C3127">
        <v>8.2578600000000009</v>
      </c>
    </row>
    <row r="3128" spans="1:9" x14ac:dyDescent="0.25">
      <c r="A3128">
        <v>3127</v>
      </c>
      <c r="B3128">
        <v>217.86693299999999</v>
      </c>
      <c r="C3128">
        <v>8.2618810000000007</v>
      </c>
      <c r="H3128">
        <v>223.81151499999999</v>
      </c>
      <c r="I3128">
        <v>11.036474999999999</v>
      </c>
    </row>
    <row r="3129" spans="1:9" x14ac:dyDescent="0.25">
      <c r="A3129">
        <v>3128</v>
      </c>
      <c r="B3129">
        <v>217.87043800000001</v>
      </c>
      <c r="C3129">
        <v>8.2300780000000007</v>
      </c>
      <c r="H3129">
        <v>223.83197699999999</v>
      </c>
      <c r="I3129">
        <v>11.028228</v>
      </c>
    </row>
    <row r="3130" spans="1:9" x14ac:dyDescent="0.25">
      <c r="A3130">
        <v>3129</v>
      </c>
      <c r="B3130">
        <v>217.92280600000001</v>
      </c>
      <c r="C3130">
        <v>8.2346660000000007</v>
      </c>
      <c r="H3130">
        <v>223.86939799999999</v>
      </c>
      <c r="I3130">
        <v>11.008075</v>
      </c>
    </row>
    <row r="3131" spans="1:9" x14ac:dyDescent="0.25">
      <c r="A3131">
        <v>3130</v>
      </c>
      <c r="B3131">
        <v>217.94115600000001</v>
      </c>
      <c r="C3131">
        <v>8.2293570000000003</v>
      </c>
      <c r="H3131">
        <v>223.91449900000001</v>
      </c>
      <c r="I3131">
        <v>10.966994</v>
      </c>
    </row>
    <row r="3132" spans="1:9" x14ac:dyDescent="0.25">
      <c r="A3132">
        <v>3131</v>
      </c>
      <c r="B3132">
        <v>217.93141399999999</v>
      </c>
      <c r="C3132">
        <v>8.2355940000000007</v>
      </c>
      <c r="H3132">
        <v>223.908829</v>
      </c>
      <c r="I3132">
        <v>10.981994</v>
      </c>
    </row>
    <row r="3133" spans="1:9" x14ac:dyDescent="0.25">
      <c r="A3133">
        <v>3132</v>
      </c>
      <c r="B3133">
        <v>217.92827</v>
      </c>
      <c r="C3133">
        <v>8.2146659999999994</v>
      </c>
      <c r="H3133">
        <v>223.88321099999999</v>
      </c>
      <c r="I3133">
        <v>10.980705</v>
      </c>
    </row>
    <row r="3134" spans="1:9" x14ac:dyDescent="0.25">
      <c r="A3134">
        <v>3133</v>
      </c>
      <c r="F3134">
        <v>219.17758599999999</v>
      </c>
      <c r="G3134">
        <v>8.5439790000000002</v>
      </c>
      <c r="H3134">
        <v>223.86584199999999</v>
      </c>
      <c r="I3134">
        <v>10.966787999999999</v>
      </c>
    </row>
    <row r="3135" spans="1:9" x14ac:dyDescent="0.25">
      <c r="A3135">
        <v>3134</v>
      </c>
      <c r="F3135">
        <v>219.17758599999999</v>
      </c>
      <c r="G3135">
        <v>8.5439790000000002</v>
      </c>
      <c r="H3135">
        <v>223.830018</v>
      </c>
      <c r="I3135">
        <v>11.014518000000001</v>
      </c>
    </row>
    <row r="3136" spans="1:9" x14ac:dyDescent="0.25">
      <c r="A3136">
        <v>3135</v>
      </c>
      <c r="F3136">
        <v>219.17758599999999</v>
      </c>
      <c r="G3136">
        <v>8.5439790000000002</v>
      </c>
      <c r="H3136">
        <v>223.81501900000001</v>
      </c>
      <c r="I3136">
        <v>11.001168</v>
      </c>
    </row>
    <row r="3137" spans="1:9" x14ac:dyDescent="0.25">
      <c r="A3137">
        <v>3136</v>
      </c>
      <c r="F3137">
        <v>219.17758599999999</v>
      </c>
      <c r="G3137">
        <v>8.5439790000000002</v>
      </c>
      <c r="H3137">
        <v>223.81151499999999</v>
      </c>
      <c r="I3137">
        <v>11.036474999999999</v>
      </c>
    </row>
    <row r="3138" spans="1:9" x14ac:dyDescent="0.25">
      <c r="A3138">
        <v>3137</v>
      </c>
      <c r="F3138">
        <v>219.17758599999999</v>
      </c>
      <c r="G3138">
        <v>8.5439790000000002</v>
      </c>
      <c r="H3138">
        <v>223.85197600000001</v>
      </c>
      <c r="I3138">
        <v>10.960397</v>
      </c>
    </row>
    <row r="3139" spans="1:9" x14ac:dyDescent="0.25">
      <c r="A3139">
        <v>3138</v>
      </c>
      <c r="F3139">
        <v>219.17758599999999</v>
      </c>
      <c r="G3139">
        <v>8.5439790000000002</v>
      </c>
    </row>
    <row r="3140" spans="1:9" x14ac:dyDescent="0.25">
      <c r="A3140">
        <v>3139</v>
      </c>
      <c r="D3140">
        <v>203.123659</v>
      </c>
      <c r="E3140">
        <v>8.015803</v>
      </c>
      <c r="F3140">
        <v>219.17758599999999</v>
      </c>
      <c r="G3140">
        <v>8.5439790000000002</v>
      </c>
    </row>
    <row r="3141" spans="1:9" x14ac:dyDescent="0.25">
      <c r="A3141">
        <v>3140</v>
      </c>
      <c r="D3141">
        <v>203.11159000000001</v>
      </c>
      <c r="E3141">
        <v>8.0650429999999993</v>
      </c>
      <c r="F3141">
        <v>219.17758599999999</v>
      </c>
      <c r="G3141">
        <v>8.5439790000000002</v>
      </c>
    </row>
    <row r="3142" spans="1:9" x14ac:dyDescent="0.25">
      <c r="A3142">
        <v>3141</v>
      </c>
      <c r="D3142">
        <v>203.182795</v>
      </c>
      <c r="E3142">
        <v>8.0181769999999997</v>
      </c>
      <c r="F3142">
        <v>219.17758599999999</v>
      </c>
      <c r="G3142">
        <v>8.5439790000000002</v>
      </c>
    </row>
    <row r="3143" spans="1:9" x14ac:dyDescent="0.25">
      <c r="A3143">
        <v>3142</v>
      </c>
      <c r="D3143">
        <v>203.206332</v>
      </c>
      <c r="E3143">
        <v>8.0186820000000001</v>
      </c>
    </row>
    <row r="3144" spans="1:9" x14ac:dyDescent="0.25">
      <c r="A3144">
        <v>3143</v>
      </c>
      <c r="D3144">
        <v>203.17077900000001</v>
      </c>
      <c r="E3144">
        <v>8.0289839999999995</v>
      </c>
    </row>
    <row r="3145" spans="1:9" x14ac:dyDescent="0.25">
      <c r="A3145">
        <v>3144</v>
      </c>
      <c r="D3145">
        <v>203.19935800000002</v>
      </c>
      <c r="E3145">
        <v>8.0215610000000002</v>
      </c>
    </row>
    <row r="3146" spans="1:9" x14ac:dyDescent="0.25">
      <c r="A3146">
        <v>3145</v>
      </c>
      <c r="D3146">
        <v>203.23718500000001</v>
      </c>
      <c r="E3146">
        <v>7.9890369999999997</v>
      </c>
    </row>
    <row r="3147" spans="1:9" x14ac:dyDescent="0.25">
      <c r="A3147">
        <v>3146</v>
      </c>
      <c r="B3147">
        <v>195.65247600000001</v>
      </c>
      <c r="C3147">
        <v>7.3417459999999997</v>
      </c>
      <c r="D3147">
        <v>203.23688300000001</v>
      </c>
      <c r="E3147">
        <v>8.0280249999999995</v>
      </c>
    </row>
    <row r="3148" spans="1:9" x14ac:dyDescent="0.25">
      <c r="A3148">
        <v>3147</v>
      </c>
      <c r="B3148">
        <v>195.67444499999999</v>
      </c>
      <c r="C3148">
        <v>7.3668969999999998</v>
      </c>
      <c r="D3148">
        <v>203.34516400000001</v>
      </c>
      <c r="E3148">
        <v>8.1155969999999993</v>
      </c>
    </row>
    <row r="3149" spans="1:9" x14ac:dyDescent="0.25">
      <c r="A3149">
        <v>3148</v>
      </c>
      <c r="B3149">
        <v>195.67186599999999</v>
      </c>
      <c r="C3149">
        <v>7.3679069999999998</v>
      </c>
      <c r="D3149">
        <v>203.123659</v>
      </c>
      <c r="E3149">
        <v>8.015803</v>
      </c>
    </row>
    <row r="3150" spans="1:9" x14ac:dyDescent="0.25">
      <c r="A3150">
        <v>3149</v>
      </c>
      <c r="B3150">
        <v>195.66712000000001</v>
      </c>
      <c r="C3150">
        <v>7.3600789999999998</v>
      </c>
    </row>
    <row r="3151" spans="1:9" x14ac:dyDescent="0.25">
      <c r="A3151">
        <v>3150</v>
      </c>
      <c r="B3151">
        <v>195.67449400000001</v>
      </c>
      <c r="C3151">
        <v>7.3422010000000002</v>
      </c>
    </row>
    <row r="3152" spans="1:9" x14ac:dyDescent="0.25">
      <c r="A3152">
        <v>3151</v>
      </c>
      <c r="B3152">
        <v>195.691664</v>
      </c>
      <c r="C3152">
        <v>7.3489180000000003</v>
      </c>
    </row>
    <row r="3153" spans="1:9" x14ac:dyDescent="0.25">
      <c r="A3153">
        <v>3152</v>
      </c>
      <c r="B3153">
        <v>195.716711</v>
      </c>
      <c r="C3153">
        <v>7.3178080000000003</v>
      </c>
    </row>
    <row r="3154" spans="1:9" x14ac:dyDescent="0.25">
      <c r="A3154">
        <v>3153</v>
      </c>
      <c r="B3154">
        <v>195.75686100000001</v>
      </c>
      <c r="C3154">
        <v>7.2941229999999999</v>
      </c>
      <c r="H3154">
        <v>198.19850400000001</v>
      </c>
      <c r="I3154">
        <v>8.7276349999999994</v>
      </c>
    </row>
    <row r="3155" spans="1:9" x14ac:dyDescent="0.25">
      <c r="A3155">
        <v>3154</v>
      </c>
      <c r="B3155">
        <v>195.65247600000001</v>
      </c>
      <c r="C3155">
        <v>7.3417459999999997</v>
      </c>
      <c r="H3155">
        <v>198.16567800000001</v>
      </c>
      <c r="I3155">
        <v>8.7539479999999994</v>
      </c>
    </row>
    <row r="3156" spans="1:9" x14ac:dyDescent="0.25">
      <c r="A3156">
        <v>3155</v>
      </c>
      <c r="H3156">
        <v>198.215067</v>
      </c>
      <c r="I3156">
        <v>8.7001109999999997</v>
      </c>
    </row>
    <row r="3157" spans="1:9" x14ac:dyDescent="0.25">
      <c r="A3157">
        <v>3156</v>
      </c>
      <c r="F3157">
        <v>194.37900400000001</v>
      </c>
      <c r="G3157">
        <v>5.95505</v>
      </c>
      <c r="H3157">
        <v>198.22829999999999</v>
      </c>
      <c r="I3157">
        <v>8.7214749999999999</v>
      </c>
    </row>
    <row r="3158" spans="1:9" x14ac:dyDescent="0.25">
      <c r="A3158">
        <v>3157</v>
      </c>
      <c r="F3158">
        <v>194.42087000000001</v>
      </c>
      <c r="G3158">
        <v>5.9916130000000001</v>
      </c>
      <c r="H3158">
        <v>198.23027300000001</v>
      </c>
      <c r="I3158">
        <v>8.7071319999999996</v>
      </c>
    </row>
    <row r="3159" spans="1:9" x14ac:dyDescent="0.25">
      <c r="A3159">
        <v>3158</v>
      </c>
      <c r="F3159">
        <v>194.38243700000001</v>
      </c>
      <c r="G3159">
        <v>5.92096</v>
      </c>
      <c r="H3159">
        <v>198.20688899999999</v>
      </c>
      <c r="I3159">
        <v>8.7248579999999993</v>
      </c>
    </row>
    <row r="3160" spans="1:9" x14ac:dyDescent="0.25">
      <c r="A3160">
        <v>3159</v>
      </c>
      <c r="F3160">
        <v>194.40496300000001</v>
      </c>
      <c r="G3160">
        <v>5.8920729999999999</v>
      </c>
      <c r="H3160">
        <v>198.187949</v>
      </c>
      <c r="I3160">
        <v>8.7308679999999992</v>
      </c>
    </row>
    <row r="3161" spans="1:9" x14ac:dyDescent="0.25">
      <c r="A3161">
        <v>3160</v>
      </c>
      <c r="F3161">
        <v>194.40183100000002</v>
      </c>
      <c r="G3161">
        <v>5.9267690000000002</v>
      </c>
      <c r="H3161">
        <v>198.24410900000001</v>
      </c>
      <c r="I3161">
        <v>8.7697540000000007</v>
      </c>
    </row>
    <row r="3162" spans="1:9" x14ac:dyDescent="0.25">
      <c r="A3162">
        <v>3161</v>
      </c>
      <c r="F3162">
        <v>194.37157999999999</v>
      </c>
      <c r="G3162">
        <v>5.9128299999999996</v>
      </c>
      <c r="H3162">
        <v>198.22340200000002</v>
      </c>
      <c r="I3162">
        <v>8.7446549999999998</v>
      </c>
    </row>
    <row r="3163" spans="1:9" x14ac:dyDescent="0.25">
      <c r="A3163">
        <v>3162</v>
      </c>
      <c r="F3163">
        <v>194.36602600000001</v>
      </c>
      <c r="G3163">
        <v>5.992775</v>
      </c>
      <c r="H3163">
        <v>198.19850400000001</v>
      </c>
      <c r="I3163">
        <v>8.7276349999999994</v>
      </c>
    </row>
    <row r="3164" spans="1:9" x14ac:dyDescent="0.25">
      <c r="A3164">
        <v>3163</v>
      </c>
      <c r="D3164">
        <v>178.12044</v>
      </c>
      <c r="E3164">
        <v>8.3838150000000002</v>
      </c>
      <c r="F3164">
        <v>194.464957</v>
      </c>
      <c r="G3164">
        <v>6.0119660000000001</v>
      </c>
    </row>
    <row r="3165" spans="1:9" x14ac:dyDescent="0.25">
      <c r="A3165">
        <v>3164</v>
      </c>
      <c r="D3165">
        <v>178.17053800000002</v>
      </c>
      <c r="E3165">
        <v>8.351998</v>
      </c>
      <c r="F3165">
        <v>194.406172</v>
      </c>
      <c r="G3165">
        <v>5.9430300000000003</v>
      </c>
    </row>
    <row r="3166" spans="1:9" x14ac:dyDescent="0.25">
      <c r="A3166">
        <v>3165</v>
      </c>
      <c r="D3166">
        <v>178.18811500000001</v>
      </c>
      <c r="E3166">
        <v>8.3188689999999994</v>
      </c>
      <c r="F3166">
        <v>194.33900299999999</v>
      </c>
      <c r="G3166">
        <v>5.9536360000000004</v>
      </c>
    </row>
    <row r="3167" spans="1:9" x14ac:dyDescent="0.25">
      <c r="A3167">
        <v>3166</v>
      </c>
      <c r="D3167">
        <v>178.160742</v>
      </c>
      <c r="E3167">
        <v>8.3744219999999991</v>
      </c>
      <c r="F3167">
        <v>194.37900400000001</v>
      </c>
      <c r="G3167">
        <v>5.95505</v>
      </c>
    </row>
    <row r="3168" spans="1:9" x14ac:dyDescent="0.25">
      <c r="A3168">
        <v>3167</v>
      </c>
      <c r="D3168">
        <v>178.161599</v>
      </c>
      <c r="E3168">
        <v>8.3662410000000005</v>
      </c>
    </row>
    <row r="3169" spans="1:9" x14ac:dyDescent="0.25">
      <c r="A3169">
        <v>3168</v>
      </c>
      <c r="D3169">
        <v>178.111096</v>
      </c>
      <c r="E3169">
        <v>8.3335139999999992</v>
      </c>
    </row>
    <row r="3170" spans="1:9" x14ac:dyDescent="0.25">
      <c r="A3170">
        <v>3169</v>
      </c>
      <c r="D3170">
        <v>178.127106</v>
      </c>
      <c r="E3170">
        <v>8.3564930000000004</v>
      </c>
    </row>
    <row r="3171" spans="1:9" x14ac:dyDescent="0.25">
      <c r="A3171">
        <v>3170</v>
      </c>
      <c r="B3171">
        <v>171.01524599999999</v>
      </c>
      <c r="C3171">
        <v>6.6358230000000002</v>
      </c>
      <c r="D3171">
        <v>178.13185300000001</v>
      </c>
      <c r="E3171">
        <v>8.3438669999999995</v>
      </c>
    </row>
    <row r="3172" spans="1:9" x14ac:dyDescent="0.25">
      <c r="A3172">
        <v>3171</v>
      </c>
      <c r="B3172">
        <v>171.02120600000001</v>
      </c>
      <c r="C3172">
        <v>6.6679430000000002</v>
      </c>
      <c r="D3172">
        <v>178.10513900000001</v>
      </c>
      <c r="E3172">
        <v>8.3427559999999996</v>
      </c>
    </row>
    <row r="3173" spans="1:9" x14ac:dyDescent="0.25">
      <c r="A3173">
        <v>3172</v>
      </c>
      <c r="B3173">
        <v>171.037419</v>
      </c>
      <c r="C3173">
        <v>6.6527419999999999</v>
      </c>
      <c r="D3173">
        <v>178.12044</v>
      </c>
      <c r="E3173">
        <v>8.3838150000000002</v>
      </c>
    </row>
    <row r="3174" spans="1:9" x14ac:dyDescent="0.25">
      <c r="A3174">
        <v>3173</v>
      </c>
      <c r="B3174">
        <v>171.06155799999999</v>
      </c>
      <c r="C3174">
        <v>6.6635489999999997</v>
      </c>
    </row>
    <row r="3175" spans="1:9" x14ac:dyDescent="0.25">
      <c r="A3175">
        <v>3174</v>
      </c>
      <c r="B3175">
        <v>171.07999100000001</v>
      </c>
      <c r="C3175">
        <v>6.6356210000000004</v>
      </c>
    </row>
    <row r="3176" spans="1:9" x14ac:dyDescent="0.25">
      <c r="A3176">
        <v>3175</v>
      </c>
      <c r="B3176">
        <v>171.09665699999999</v>
      </c>
      <c r="C3176">
        <v>6.6738010000000001</v>
      </c>
    </row>
    <row r="3177" spans="1:9" x14ac:dyDescent="0.25">
      <c r="A3177">
        <v>3176</v>
      </c>
      <c r="B3177">
        <v>171.144837</v>
      </c>
      <c r="C3177">
        <v>6.7009720000000002</v>
      </c>
    </row>
    <row r="3178" spans="1:9" x14ac:dyDescent="0.25">
      <c r="A3178">
        <v>3177</v>
      </c>
      <c r="B3178">
        <v>171.146252</v>
      </c>
      <c r="C3178">
        <v>6.7091529999999997</v>
      </c>
      <c r="H3178">
        <v>173.40234600000002</v>
      </c>
      <c r="I3178">
        <v>9.0218629999999997</v>
      </c>
    </row>
    <row r="3179" spans="1:9" x14ac:dyDescent="0.25">
      <c r="A3179">
        <v>3178</v>
      </c>
      <c r="B3179">
        <v>171.01524599999999</v>
      </c>
      <c r="C3179">
        <v>6.6358230000000002</v>
      </c>
      <c r="H3179">
        <v>173.48724200000001</v>
      </c>
      <c r="I3179">
        <v>8.9765630000000005</v>
      </c>
    </row>
    <row r="3180" spans="1:9" x14ac:dyDescent="0.25">
      <c r="A3180">
        <v>3179</v>
      </c>
      <c r="F3180">
        <v>170.48825299999999</v>
      </c>
      <c r="G3180">
        <v>5.6947599999999996</v>
      </c>
      <c r="H3180">
        <v>173.48400900000001</v>
      </c>
      <c r="I3180">
        <v>8.9774709999999995</v>
      </c>
    </row>
    <row r="3181" spans="1:9" x14ac:dyDescent="0.25">
      <c r="A3181">
        <v>3180</v>
      </c>
      <c r="F3181">
        <v>170.479365</v>
      </c>
      <c r="G3181">
        <v>5.7155670000000001</v>
      </c>
      <c r="H3181">
        <v>173.51461399999999</v>
      </c>
      <c r="I3181">
        <v>8.977169</v>
      </c>
    </row>
    <row r="3182" spans="1:9" x14ac:dyDescent="0.25">
      <c r="A3182">
        <v>3181</v>
      </c>
      <c r="F3182">
        <v>170.48906199999999</v>
      </c>
      <c r="G3182">
        <v>5.7392019999999997</v>
      </c>
      <c r="H3182">
        <v>173.506989</v>
      </c>
      <c r="I3182">
        <v>9.0096919999999994</v>
      </c>
    </row>
    <row r="3183" spans="1:9" x14ac:dyDescent="0.25">
      <c r="A3183">
        <v>3182</v>
      </c>
      <c r="F3183">
        <v>170.51754600000001</v>
      </c>
      <c r="G3183">
        <v>5.7183950000000001</v>
      </c>
      <c r="H3183">
        <v>173.47663700000001</v>
      </c>
      <c r="I3183">
        <v>9.0090869999999992</v>
      </c>
    </row>
    <row r="3184" spans="1:9" x14ac:dyDescent="0.25">
      <c r="A3184">
        <v>3183</v>
      </c>
      <c r="F3184">
        <v>170.465327</v>
      </c>
      <c r="G3184">
        <v>5.7190009999999996</v>
      </c>
      <c r="H3184">
        <v>173.43977000000001</v>
      </c>
      <c r="I3184">
        <v>8.972118</v>
      </c>
    </row>
    <row r="3185" spans="1:9" x14ac:dyDescent="0.25">
      <c r="A3185">
        <v>3184</v>
      </c>
      <c r="F3185">
        <v>170.48078000000001</v>
      </c>
      <c r="G3185">
        <v>5.7087490000000001</v>
      </c>
      <c r="H3185">
        <v>173.399519</v>
      </c>
      <c r="I3185">
        <v>8.9615629999999999</v>
      </c>
    </row>
    <row r="3186" spans="1:9" x14ac:dyDescent="0.25">
      <c r="A3186">
        <v>3185</v>
      </c>
      <c r="F3186">
        <v>170.47815400000002</v>
      </c>
      <c r="G3186">
        <v>5.7279400000000003</v>
      </c>
      <c r="H3186">
        <v>173.36628899999999</v>
      </c>
      <c r="I3186">
        <v>9.0002479999999991</v>
      </c>
    </row>
    <row r="3187" spans="1:9" x14ac:dyDescent="0.25">
      <c r="A3187">
        <v>3186</v>
      </c>
      <c r="F3187">
        <v>170.508757</v>
      </c>
      <c r="G3187">
        <v>5.7194050000000001</v>
      </c>
      <c r="H3187">
        <v>173.40234600000002</v>
      </c>
      <c r="I3187">
        <v>9.0218629999999997</v>
      </c>
    </row>
    <row r="3188" spans="1:9" x14ac:dyDescent="0.25">
      <c r="A3188">
        <v>3187</v>
      </c>
      <c r="F3188">
        <v>170.455578</v>
      </c>
      <c r="G3188">
        <v>5.7045070000000004</v>
      </c>
    </row>
    <row r="3189" spans="1:9" x14ac:dyDescent="0.25">
      <c r="A3189">
        <v>3188</v>
      </c>
      <c r="F3189">
        <v>170.48825299999999</v>
      </c>
      <c r="G3189">
        <v>5.6947599999999996</v>
      </c>
    </row>
    <row r="3190" spans="1:9" x14ac:dyDescent="0.25">
      <c r="A3190">
        <v>3189</v>
      </c>
    </row>
    <row r="3191" spans="1:9" x14ac:dyDescent="0.25">
      <c r="A3191">
        <v>3190</v>
      </c>
      <c r="D3191">
        <v>153.90677700000001</v>
      </c>
      <c r="E3191">
        <v>7.173826</v>
      </c>
    </row>
    <row r="3192" spans="1:9" x14ac:dyDescent="0.25">
      <c r="A3192">
        <v>3191</v>
      </c>
      <c r="D3192">
        <v>153.89824200000001</v>
      </c>
      <c r="E3192">
        <v>7.1391309999999999</v>
      </c>
    </row>
    <row r="3193" spans="1:9" x14ac:dyDescent="0.25">
      <c r="A3193">
        <v>3192</v>
      </c>
      <c r="D3193">
        <v>153.907838</v>
      </c>
      <c r="E3193">
        <v>7.1677660000000003</v>
      </c>
    </row>
    <row r="3194" spans="1:9" x14ac:dyDescent="0.25">
      <c r="A3194">
        <v>3193</v>
      </c>
      <c r="D3194">
        <v>153.86915300000001</v>
      </c>
      <c r="E3194">
        <v>7.1550890000000003</v>
      </c>
    </row>
    <row r="3195" spans="1:9" x14ac:dyDescent="0.25">
      <c r="A3195">
        <v>3194</v>
      </c>
      <c r="D3195">
        <v>153.896424</v>
      </c>
      <c r="E3195">
        <v>7.1914509999999998</v>
      </c>
    </row>
    <row r="3196" spans="1:9" x14ac:dyDescent="0.25">
      <c r="A3196">
        <v>3195</v>
      </c>
      <c r="D3196">
        <v>153.85723400000001</v>
      </c>
      <c r="E3196">
        <v>7.1670579999999999</v>
      </c>
    </row>
    <row r="3197" spans="1:9" x14ac:dyDescent="0.25">
      <c r="A3197">
        <v>3196</v>
      </c>
      <c r="B3197">
        <v>137.52760499999999</v>
      </c>
      <c r="C3197">
        <v>5.4558669999999996</v>
      </c>
      <c r="D3197">
        <v>153.897131</v>
      </c>
      <c r="E3197">
        <v>7.1194860000000002</v>
      </c>
    </row>
    <row r="3198" spans="1:9" x14ac:dyDescent="0.25">
      <c r="A3198">
        <v>3197</v>
      </c>
      <c r="B3198">
        <v>137.52760499999999</v>
      </c>
      <c r="C3198">
        <v>5.4558669999999996</v>
      </c>
      <c r="D3198">
        <v>153.86475899999999</v>
      </c>
      <c r="E3198">
        <v>7.1570090000000004</v>
      </c>
    </row>
    <row r="3199" spans="1:9" x14ac:dyDescent="0.25">
      <c r="A3199">
        <v>3198</v>
      </c>
      <c r="B3199">
        <v>137.52760499999999</v>
      </c>
      <c r="C3199">
        <v>5.4558669999999996</v>
      </c>
      <c r="D3199">
        <v>153.90677700000001</v>
      </c>
      <c r="E3199">
        <v>7.173826</v>
      </c>
    </row>
    <row r="3200" spans="1:9" x14ac:dyDescent="0.25">
      <c r="A3200">
        <v>3199</v>
      </c>
      <c r="B3200">
        <v>137.52760499999999</v>
      </c>
      <c r="C3200">
        <v>5.4558669999999996</v>
      </c>
    </row>
    <row r="3201" spans="1:9" x14ac:dyDescent="0.25">
      <c r="A3201">
        <v>3200</v>
      </c>
      <c r="B3201">
        <v>137.52760499999999</v>
      </c>
      <c r="C3201">
        <v>5.4558669999999996</v>
      </c>
    </row>
    <row r="3202" spans="1:9" x14ac:dyDescent="0.25">
      <c r="A3202">
        <v>3201</v>
      </c>
      <c r="B3202">
        <v>137.52760499999999</v>
      </c>
      <c r="C3202">
        <v>5.4558669999999996</v>
      </c>
    </row>
    <row r="3203" spans="1:9" x14ac:dyDescent="0.25">
      <c r="A3203">
        <v>3202</v>
      </c>
      <c r="B3203">
        <v>137.52760499999999</v>
      </c>
      <c r="C3203">
        <v>5.4558669999999996</v>
      </c>
    </row>
    <row r="3204" spans="1:9" x14ac:dyDescent="0.25">
      <c r="A3204">
        <v>3203</v>
      </c>
      <c r="B3204">
        <v>137.52760499999999</v>
      </c>
      <c r="C3204">
        <v>5.4558669999999996</v>
      </c>
      <c r="H3204">
        <v>150.40215799999999</v>
      </c>
      <c r="I3204">
        <v>8.2284699999999997</v>
      </c>
    </row>
    <row r="3205" spans="1:9" x14ac:dyDescent="0.25">
      <c r="A3205">
        <v>3204</v>
      </c>
      <c r="H3205">
        <v>150.40215799999999</v>
      </c>
      <c r="I3205">
        <v>8.2284699999999997</v>
      </c>
    </row>
    <row r="3206" spans="1:9" x14ac:dyDescent="0.25">
      <c r="A3206">
        <v>3205</v>
      </c>
      <c r="F3206">
        <v>137.38408100000001</v>
      </c>
      <c r="G3206">
        <v>5.2095919999999998</v>
      </c>
      <c r="H3206">
        <v>150.40215799999999</v>
      </c>
      <c r="I3206">
        <v>8.2284699999999997</v>
      </c>
    </row>
    <row r="3207" spans="1:9" x14ac:dyDescent="0.25">
      <c r="A3207">
        <v>3206</v>
      </c>
      <c r="F3207">
        <v>137.38408100000001</v>
      </c>
      <c r="G3207">
        <v>5.2095919999999998</v>
      </c>
      <c r="H3207">
        <v>150.40215799999999</v>
      </c>
      <c r="I3207">
        <v>8.2284699999999997</v>
      </c>
    </row>
    <row r="3208" spans="1:9" x14ac:dyDescent="0.25">
      <c r="A3208">
        <v>3207</v>
      </c>
      <c r="F3208">
        <v>137.38408100000001</v>
      </c>
      <c r="G3208">
        <v>5.2095919999999998</v>
      </c>
      <c r="H3208">
        <v>150.40215799999999</v>
      </c>
      <c r="I3208">
        <v>8.2284699999999997</v>
      </c>
    </row>
    <row r="3209" spans="1:9" x14ac:dyDescent="0.25">
      <c r="A3209">
        <v>3208</v>
      </c>
      <c r="F3209">
        <v>137.38408100000001</v>
      </c>
      <c r="G3209">
        <v>5.2095919999999998</v>
      </c>
      <c r="H3209">
        <v>150.40215799999999</v>
      </c>
      <c r="I3209">
        <v>8.2284699999999997</v>
      </c>
    </row>
    <row r="3210" spans="1:9" x14ac:dyDescent="0.25">
      <c r="A3210">
        <v>3209</v>
      </c>
      <c r="F3210">
        <v>137.38408100000001</v>
      </c>
      <c r="G3210">
        <v>5.2095919999999998</v>
      </c>
      <c r="H3210">
        <v>150.40215799999999</v>
      </c>
      <c r="I3210">
        <v>8.2284699999999997</v>
      </c>
    </row>
    <row r="3211" spans="1:9" x14ac:dyDescent="0.25">
      <c r="A3211">
        <v>3210</v>
      </c>
      <c r="F3211">
        <v>137.38408100000001</v>
      </c>
      <c r="G3211">
        <v>5.2095919999999998</v>
      </c>
      <c r="H3211">
        <v>150.40215799999999</v>
      </c>
      <c r="I3211">
        <v>8.2284699999999997</v>
      </c>
    </row>
    <row r="3212" spans="1:9" x14ac:dyDescent="0.25">
      <c r="A3212">
        <v>3211</v>
      </c>
      <c r="F3212">
        <v>137.38408100000001</v>
      </c>
      <c r="G3212">
        <v>5.2095919999999998</v>
      </c>
      <c r="H3212">
        <v>150.40215799999999</v>
      </c>
      <c r="I3212">
        <v>8.2284699999999997</v>
      </c>
    </row>
    <row r="3213" spans="1:9" x14ac:dyDescent="0.25">
      <c r="A3213">
        <v>3212</v>
      </c>
    </row>
    <row r="3214" spans="1:9" x14ac:dyDescent="0.25">
      <c r="A3214">
        <v>3213</v>
      </c>
    </row>
    <row r="3215" spans="1:9" x14ac:dyDescent="0.25">
      <c r="A3215">
        <v>3214</v>
      </c>
    </row>
    <row r="3216" spans="1:9" x14ac:dyDescent="0.25">
      <c r="A3216">
        <v>3215</v>
      </c>
      <c r="D3216">
        <v>116.574084</v>
      </c>
      <c r="E3216">
        <v>5.9140819999999996</v>
      </c>
    </row>
    <row r="3217" spans="1:9" x14ac:dyDescent="0.25">
      <c r="A3217">
        <v>3216</v>
      </c>
      <c r="D3217">
        <v>116.64112300000001</v>
      </c>
      <c r="E3217">
        <v>5.9166840000000001</v>
      </c>
    </row>
    <row r="3218" spans="1:9" x14ac:dyDescent="0.25">
      <c r="A3218">
        <v>3217</v>
      </c>
      <c r="D3218">
        <v>116.65576799999999</v>
      </c>
      <c r="E3218">
        <v>5.9056119999999996</v>
      </c>
    </row>
    <row r="3219" spans="1:9" x14ac:dyDescent="0.25">
      <c r="A3219">
        <v>3218</v>
      </c>
      <c r="D3219">
        <v>116.574084</v>
      </c>
      <c r="E3219">
        <v>5.9140819999999996</v>
      </c>
    </row>
    <row r="3220" spans="1:9" x14ac:dyDescent="0.25">
      <c r="A3220">
        <v>3219</v>
      </c>
      <c r="B3220">
        <v>111.925307</v>
      </c>
      <c r="C3220">
        <v>4.8907660000000002</v>
      </c>
      <c r="D3220">
        <v>116.574084</v>
      </c>
      <c r="E3220">
        <v>5.9140819999999996</v>
      </c>
    </row>
    <row r="3221" spans="1:9" x14ac:dyDescent="0.25">
      <c r="A3221">
        <v>3220</v>
      </c>
      <c r="B3221">
        <v>111.97025500000001</v>
      </c>
      <c r="C3221">
        <v>4.8546940000000003</v>
      </c>
      <c r="D3221">
        <v>116.593165</v>
      </c>
      <c r="E3221">
        <v>5.9041839999999999</v>
      </c>
    </row>
    <row r="3222" spans="1:9" x14ac:dyDescent="0.25">
      <c r="A3222">
        <v>3221</v>
      </c>
      <c r="B3222">
        <v>111.961939</v>
      </c>
      <c r="C3222">
        <v>4.8567859999999996</v>
      </c>
      <c r="D3222">
        <v>116.574084</v>
      </c>
      <c r="E3222">
        <v>5.9140819999999996</v>
      </c>
    </row>
    <row r="3223" spans="1:9" x14ac:dyDescent="0.25">
      <c r="A3223">
        <v>3222</v>
      </c>
      <c r="B3223">
        <v>111.94081700000001</v>
      </c>
      <c r="C3223">
        <v>4.8757650000000003</v>
      </c>
      <c r="D3223">
        <v>116.574084</v>
      </c>
      <c r="E3223">
        <v>5.9140819999999996</v>
      </c>
    </row>
    <row r="3224" spans="1:9" x14ac:dyDescent="0.25">
      <c r="A3224">
        <v>3223</v>
      </c>
      <c r="B3224">
        <v>111.950919</v>
      </c>
      <c r="C3224">
        <v>4.9059189999999999</v>
      </c>
      <c r="D3224">
        <v>116.574084</v>
      </c>
      <c r="E3224">
        <v>5.9140819999999996</v>
      </c>
    </row>
    <row r="3225" spans="1:9" x14ac:dyDescent="0.25">
      <c r="A3225">
        <v>3224</v>
      </c>
      <c r="B3225">
        <v>111.891684</v>
      </c>
      <c r="C3225">
        <v>4.9192859999999996</v>
      </c>
    </row>
    <row r="3226" spans="1:9" x14ac:dyDescent="0.25">
      <c r="A3226">
        <v>3225</v>
      </c>
      <c r="B3226">
        <v>111.925307</v>
      </c>
      <c r="C3226">
        <v>4.8907660000000002</v>
      </c>
    </row>
    <row r="3227" spans="1:9" x14ac:dyDescent="0.25">
      <c r="A3227">
        <v>3226</v>
      </c>
      <c r="B3227">
        <v>111.925307</v>
      </c>
      <c r="C3227">
        <v>4.8907660000000002</v>
      </c>
      <c r="H3227">
        <v>111.458319</v>
      </c>
      <c r="I3227">
        <v>7.3395919999999997</v>
      </c>
    </row>
    <row r="3228" spans="1:9" x14ac:dyDescent="0.25">
      <c r="A3228">
        <v>3227</v>
      </c>
      <c r="F3228">
        <v>111.68652900000001</v>
      </c>
      <c r="G3228">
        <v>4.541531</v>
      </c>
      <c r="H3228">
        <v>111.48510200000001</v>
      </c>
      <c r="I3228">
        <v>7.33148</v>
      </c>
    </row>
    <row r="3229" spans="1:9" x14ac:dyDescent="0.25">
      <c r="A3229">
        <v>3228</v>
      </c>
      <c r="F3229">
        <v>111.711432</v>
      </c>
      <c r="G3229">
        <v>4.5740819999999998</v>
      </c>
      <c r="H3229">
        <v>111.47158300000001</v>
      </c>
      <c r="I3229">
        <v>7.3219900000000004</v>
      </c>
    </row>
    <row r="3230" spans="1:9" x14ac:dyDescent="0.25">
      <c r="A3230">
        <v>3229</v>
      </c>
      <c r="F3230">
        <v>111.75882900000001</v>
      </c>
      <c r="G3230">
        <v>4.5246940000000002</v>
      </c>
      <c r="H3230">
        <v>111.521479</v>
      </c>
      <c r="I3230">
        <v>7.2861739999999999</v>
      </c>
    </row>
    <row r="3231" spans="1:9" x14ac:dyDescent="0.25">
      <c r="A3231">
        <v>3230</v>
      </c>
      <c r="F3231">
        <v>111.745509</v>
      </c>
      <c r="G3231">
        <v>4.5283670000000003</v>
      </c>
      <c r="H3231">
        <v>111.45194100000001</v>
      </c>
      <c r="I3231">
        <v>7.3267860000000002</v>
      </c>
    </row>
    <row r="3232" spans="1:9" x14ac:dyDescent="0.25">
      <c r="A3232">
        <v>3231</v>
      </c>
      <c r="F3232">
        <v>111.72250200000001</v>
      </c>
      <c r="G3232">
        <v>4.5416840000000001</v>
      </c>
      <c r="H3232">
        <v>111.453776</v>
      </c>
      <c r="I3232">
        <v>7.3252550000000003</v>
      </c>
    </row>
    <row r="3233" spans="1:9" x14ac:dyDescent="0.25">
      <c r="A3233">
        <v>3232</v>
      </c>
      <c r="F3233">
        <v>111.72887600000001</v>
      </c>
      <c r="G3233">
        <v>4.5281120000000001</v>
      </c>
      <c r="H3233">
        <v>111.442297</v>
      </c>
      <c r="I3233">
        <v>7.2695410000000003</v>
      </c>
    </row>
    <row r="3234" spans="1:9" x14ac:dyDescent="0.25">
      <c r="A3234">
        <v>3233</v>
      </c>
      <c r="F3234">
        <v>111.652907</v>
      </c>
      <c r="G3234">
        <v>4.5020920000000002</v>
      </c>
      <c r="H3234">
        <v>111.46112300000001</v>
      </c>
      <c r="I3234">
        <v>7.3428069999999996</v>
      </c>
    </row>
    <row r="3235" spans="1:9" x14ac:dyDescent="0.25">
      <c r="A3235">
        <v>3234</v>
      </c>
      <c r="F3235">
        <v>111.68652900000001</v>
      </c>
      <c r="G3235">
        <v>4.541531</v>
      </c>
      <c r="H3235">
        <v>111.458319</v>
      </c>
      <c r="I3235">
        <v>7.3395919999999997</v>
      </c>
    </row>
    <row r="3236" spans="1:9" x14ac:dyDescent="0.25">
      <c r="A3236">
        <v>3235</v>
      </c>
    </row>
    <row r="3237" spans="1:9" x14ac:dyDescent="0.25">
      <c r="A3237">
        <v>3236</v>
      </c>
    </row>
    <row r="3238" spans="1:9" x14ac:dyDescent="0.25">
      <c r="A3238">
        <v>3237</v>
      </c>
    </row>
    <row r="3239" spans="1:9" x14ac:dyDescent="0.25">
      <c r="A3239">
        <v>3238</v>
      </c>
      <c r="D3239">
        <v>87.798979000000003</v>
      </c>
      <c r="E3239">
        <v>7.1345409999999996</v>
      </c>
    </row>
    <row r="3240" spans="1:9" x14ac:dyDescent="0.25">
      <c r="A3240">
        <v>3239</v>
      </c>
      <c r="D3240">
        <v>87.705561000000003</v>
      </c>
      <c r="E3240">
        <v>7.1632150000000001</v>
      </c>
    </row>
    <row r="3241" spans="1:9" x14ac:dyDescent="0.25">
      <c r="A3241">
        <v>3240</v>
      </c>
      <c r="D3241">
        <v>87.740204000000006</v>
      </c>
      <c r="E3241">
        <v>7.2031640000000001</v>
      </c>
    </row>
    <row r="3242" spans="1:9" x14ac:dyDescent="0.25">
      <c r="A3242">
        <v>3241</v>
      </c>
      <c r="D3242">
        <v>87.783215000000013</v>
      </c>
      <c r="E3242">
        <v>7.1893370000000001</v>
      </c>
    </row>
    <row r="3243" spans="1:9" x14ac:dyDescent="0.25">
      <c r="A3243">
        <v>3242</v>
      </c>
      <c r="B3243">
        <v>83.157499999999999</v>
      </c>
      <c r="C3243">
        <v>6.0170919999999999</v>
      </c>
      <c r="D3243">
        <v>87.776888000000014</v>
      </c>
      <c r="E3243">
        <v>7.1473469999999999</v>
      </c>
    </row>
    <row r="3244" spans="1:9" x14ac:dyDescent="0.25">
      <c r="A3244">
        <v>3243</v>
      </c>
      <c r="B3244">
        <v>83.13081600000001</v>
      </c>
      <c r="C3244">
        <v>6.053776</v>
      </c>
      <c r="D3244">
        <v>87.718520000000012</v>
      </c>
      <c r="E3244">
        <v>7.1626529999999997</v>
      </c>
    </row>
    <row r="3245" spans="1:9" x14ac:dyDescent="0.25">
      <c r="A3245">
        <v>3244</v>
      </c>
      <c r="B3245">
        <v>83.164541000000014</v>
      </c>
      <c r="C3245">
        <v>6.0335200000000002</v>
      </c>
      <c r="D3245">
        <v>87.798979000000003</v>
      </c>
      <c r="E3245">
        <v>7.1345409999999996</v>
      </c>
    </row>
    <row r="3246" spans="1:9" x14ac:dyDescent="0.25">
      <c r="A3246">
        <v>3245</v>
      </c>
      <c r="B3246">
        <v>83.162806000000003</v>
      </c>
      <c r="C3246">
        <v>6.0254589999999997</v>
      </c>
    </row>
    <row r="3247" spans="1:9" x14ac:dyDescent="0.25">
      <c r="A3247">
        <v>3246</v>
      </c>
      <c r="B3247">
        <v>83.155101999999999</v>
      </c>
      <c r="C3247">
        <v>6.0272959999999998</v>
      </c>
    </row>
    <row r="3248" spans="1:9" x14ac:dyDescent="0.25">
      <c r="A3248">
        <v>3247</v>
      </c>
      <c r="B3248">
        <v>83.146326000000002</v>
      </c>
      <c r="C3248">
        <v>6.0793879999999998</v>
      </c>
    </row>
    <row r="3249" spans="1:9" x14ac:dyDescent="0.25">
      <c r="A3249">
        <v>3248</v>
      </c>
      <c r="B3249">
        <v>83.157499999999999</v>
      </c>
      <c r="C3249">
        <v>6.0170919999999999</v>
      </c>
    </row>
    <row r="3250" spans="1:9" x14ac:dyDescent="0.25">
      <c r="A3250">
        <v>3249</v>
      </c>
      <c r="H3250">
        <v>82.253111000000004</v>
      </c>
      <c r="I3250">
        <v>7.8438780000000001</v>
      </c>
    </row>
    <row r="3251" spans="1:9" x14ac:dyDescent="0.25">
      <c r="A3251">
        <v>3250</v>
      </c>
      <c r="F3251">
        <v>81.424489000000008</v>
      </c>
      <c r="G3251">
        <v>5.3695919999999999</v>
      </c>
      <c r="H3251">
        <v>82.259081000000009</v>
      </c>
      <c r="I3251">
        <v>7.8553069999999998</v>
      </c>
    </row>
    <row r="3252" spans="1:9" x14ac:dyDescent="0.25">
      <c r="A3252">
        <v>3251</v>
      </c>
      <c r="F3252">
        <v>81.491326000000001</v>
      </c>
      <c r="G3252">
        <v>5.3648980000000002</v>
      </c>
      <c r="H3252">
        <v>82.285561000000001</v>
      </c>
      <c r="I3252">
        <v>7.8408160000000002</v>
      </c>
    </row>
    <row r="3253" spans="1:9" x14ac:dyDescent="0.25">
      <c r="A3253">
        <v>3252</v>
      </c>
      <c r="F3253">
        <v>81.512449000000004</v>
      </c>
      <c r="G3253">
        <v>5.376582</v>
      </c>
      <c r="H3253">
        <v>82.306785000000005</v>
      </c>
      <c r="I3253">
        <v>7.8346939999999998</v>
      </c>
    </row>
    <row r="3254" spans="1:9" x14ac:dyDescent="0.25">
      <c r="A3254">
        <v>3253</v>
      </c>
      <c r="F3254">
        <v>81.504183000000012</v>
      </c>
      <c r="G3254">
        <v>5.3830099999999996</v>
      </c>
      <c r="H3254">
        <v>82.253111000000004</v>
      </c>
      <c r="I3254">
        <v>7.8438780000000001</v>
      </c>
    </row>
    <row r="3255" spans="1:9" x14ac:dyDescent="0.25">
      <c r="A3255">
        <v>3254</v>
      </c>
      <c r="F3255">
        <v>81.525407000000001</v>
      </c>
      <c r="G3255">
        <v>5.4014800000000003</v>
      </c>
      <c r="H3255">
        <v>82.363929000000013</v>
      </c>
      <c r="I3255">
        <v>7.8323980000000004</v>
      </c>
    </row>
    <row r="3256" spans="1:9" x14ac:dyDescent="0.25">
      <c r="A3256">
        <v>3255</v>
      </c>
      <c r="F3256">
        <v>81.504183000000012</v>
      </c>
      <c r="G3256">
        <v>5.3823980000000002</v>
      </c>
      <c r="H3256">
        <v>82.340051000000003</v>
      </c>
      <c r="I3256">
        <v>7.8620409999999996</v>
      </c>
    </row>
    <row r="3257" spans="1:9" x14ac:dyDescent="0.25">
      <c r="A3257">
        <v>3256</v>
      </c>
      <c r="F3257">
        <v>81.485102000000012</v>
      </c>
      <c r="G3257">
        <v>5.3814799999999998</v>
      </c>
      <c r="H3257">
        <v>82.253111000000004</v>
      </c>
      <c r="I3257">
        <v>7.8438780000000001</v>
      </c>
    </row>
    <row r="3258" spans="1:9" x14ac:dyDescent="0.25">
      <c r="A3258">
        <v>3257</v>
      </c>
      <c r="F3258">
        <v>81.424489000000008</v>
      </c>
      <c r="G3258">
        <v>5.3695919999999999</v>
      </c>
      <c r="H3258">
        <v>82.253111000000004</v>
      </c>
      <c r="I3258">
        <v>7.8438780000000001</v>
      </c>
    </row>
    <row r="3259" spans="1:9" x14ac:dyDescent="0.25">
      <c r="A3259">
        <v>3258</v>
      </c>
    </row>
    <row r="3260" spans="1:9" x14ac:dyDescent="0.25">
      <c r="A3260">
        <v>3259</v>
      </c>
      <c r="D3260">
        <v>64.188567000000006</v>
      </c>
      <c r="E3260">
        <v>7.0422539999999998</v>
      </c>
    </row>
    <row r="3261" spans="1:9" x14ac:dyDescent="0.25">
      <c r="A3261">
        <v>3260</v>
      </c>
      <c r="D3261">
        <v>64.223567000000003</v>
      </c>
      <c r="E3261">
        <v>7.0892619999999997</v>
      </c>
    </row>
    <row r="3262" spans="1:9" x14ac:dyDescent="0.25">
      <c r="A3262">
        <v>3261</v>
      </c>
      <c r="D3262">
        <v>64.254901000000018</v>
      </c>
      <c r="E3262">
        <v>7.0523059999999997</v>
      </c>
    </row>
    <row r="3263" spans="1:9" x14ac:dyDescent="0.25">
      <c r="A3263">
        <v>3262</v>
      </c>
      <c r="D3263">
        <v>64.247276000000014</v>
      </c>
      <c r="E3263">
        <v>7.0715320000000004</v>
      </c>
    </row>
    <row r="3264" spans="1:9" x14ac:dyDescent="0.25">
      <c r="A3264">
        <v>3263</v>
      </c>
      <c r="D3264">
        <v>64.243205000000017</v>
      </c>
      <c r="E3264">
        <v>7.0443680000000004</v>
      </c>
    </row>
    <row r="3265" spans="1:9" x14ac:dyDescent="0.25">
      <c r="A3265">
        <v>3264</v>
      </c>
      <c r="B3265">
        <v>58.160381000000015</v>
      </c>
      <c r="C3265">
        <v>6.4230600000000004</v>
      </c>
      <c r="D3265">
        <v>64.288616000000019</v>
      </c>
      <c r="E3265">
        <v>7.0624079999999996</v>
      </c>
    </row>
    <row r="3266" spans="1:9" x14ac:dyDescent="0.25">
      <c r="A3266">
        <v>3265</v>
      </c>
      <c r="B3266">
        <v>58.201309000000009</v>
      </c>
      <c r="C3266">
        <v>6.397392</v>
      </c>
      <c r="D3266">
        <v>64.267329000000018</v>
      </c>
      <c r="E3266">
        <v>7.0702429999999996</v>
      </c>
    </row>
    <row r="3267" spans="1:9" x14ac:dyDescent="0.25">
      <c r="A3267">
        <v>3266</v>
      </c>
      <c r="B3267">
        <v>58.196929000000011</v>
      </c>
      <c r="C3267">
        <v>6.3864650000000003</v>
      </c>
      <c r="D3267">
        <v>64.188567000000006</v>
      </c>
      <c r="E3267">
        <v>7.0422539999999998</v>
      </c>
    </row>
    <row r="3268" spans="1:9" x14ac:dyDescent="0.25">
      <c r="A3268">
        <v>3267</v>
      </c>
      <c r="B3268">
        <v>58.199813000000013</v>
      </c>
      <c r="C3268">
        <v>6.3846090000000002</v>
      </c>
      <c r="D3268">
        <v>64.188567000000006</v>
      </c>
      <c r="E3268">
        <v>7.0422539999999998</v>
      </c>
    </row>
    <row r="3269" spans="1:9" x14ac:dyDescent="0.25">
      <c r="A3269">
        <v>3268</v>
      </c>
      <c r="B3269">
        <v>58.205947000000009</v>
      </c>
      <c r="C3269">
        <v>6.3859490000000001</v>
      </c>
    </row>
    <row r="3270" spans="1:9" x14ac:dyDescent="0.25">
      <c r="A3270">
        <v>3269</v>
      </c>
      <c r="B3270">
        <v>58.190688000000009</v>
      </c>
      <c r="C3270">
        <v>6.3961030000000001</v>
      </c>
    </row>
    <row r="3271" spans="1:9" x14ac:dyDescent="0.25">
      <c r="A3271">
        <v>3270</v>
      </c>
      <c r="B3271">
        <v>58.257697000000014</v>
      </c>
      <c r="C3271">
        <v>6.400639</v>
      </c>
    </row>
    <row r="3272" spans="1:9" x14ac:dyDescent="0.25">
      <c r="A3272">
        <v>3271</v>
      </c>
      <c r="B3272">
        <v>58.160381000000015</v>
      </c>
      <c r="C3272">
        <v>6.4230600000000004</v>
      </c>
    </row>
    <row r="3273" spans="1:9" x14ac:dyDescent="0.25">
      <c r="A3273">
        <v>3272</v>
      </c>
      <c r="H3273">
        <v>57.819114000000013</v>
      </c>
      <c r="I3273">
        <v>8.3371329999999997</v>
      </c>
    </row>
    <row r="3274" spans="1:9" x14ac:dyDescent="0.25">
      <c r="A3274">
        <v>3273</v>
      </c>
      <c r="H3274">
        <v>57.716335000000015</v>
      </c>
      <c r="I3274">
        <v>8.3219290000000008</v>
      </c>
    </row>
    <row r="3275" spans="1:9" x14ac:dyDescent="0.25">
      <c r="A3275">
        <v>3274</v>
      </c>
      <c r="F3275">
        <v>56.431609000000009</v>
      </c>
      <c r="G3275">
        <v>5.6363500000000002</v>
      </c>
      <c r="H3275">
        <v>57.725303000000011</v>
      </c>
      <c r="I3275">
        <v>8.2934760000000001</v>
      </c>
    </row>
    <row r="3276" spans="1:9" x14ac:dyDescent="0.25">
      <c r="A3276">
        <v>3275</v>
      </c>
      <c r="F3276">
        <v>56.441142000000013</v>
      </c>
      <c r="G3276">
        <v>5.6342879999999997</v>
      </c>
      <c r="H3276">
        <v>57.724529000000011</v>
      </c>
      <c r="I3276">
        <v>8.2968259999999994</v>
      </c>
    </row>
    <row r="3277" spans="1:9" x14ac:dyDescent="0.25">
      <c r="A3277">
        <v>3276</v>
      </c>
      <c r="F3277">
        <v>56.406715000000013</v>
      </c>
      <c r="G3277">
        <v>5.6078979999999996</v>
      </c>
      <c r="H3277">
        <v>57.701541000000013</v>
      </c>
      <c r="I3277">
        <v>8.3053830000000008</v>
      </c>
    </row>
    <row r="3278" spans="1:9" x14ac:dyDescent="0.25">
      <c r="A3278">
        <v>3277</v>
      </c>
      <c r="F3278">
        <v>56.504699000000009</v>
      </c>
      <c r="G3278">
        <v>5.6543380000000001</v>
      </c>
      <c r="H3278">
        <v>57.689018000000011</v>
      </c>
      <c r="I3278">
        <v>8.2807969999999997</v>
      </c>
    </row>
    <row r="3279" spans="1:9" x14ac:dyDescent="0.25">
      <c r="A3279">
        <v>3278</v>
      </c>
      <c r="F3279">
        <v>56.480624000000013</v>
      </c>
      <c r="G3279">
        <v>5.6659870000000003</v>
      </c>
      <c r="H3279">
        <v>57.74860300000001</v>
      </c>
      <c r="I3279">
        <v>8.2786840000000002</v>
      </c>
    </row>
    <row r="3280" spans="1:9" x14ac:dyDescent="0.25">
      <c r="A3280">
        <v>3279</v>
      </c>
      <c r="F3280">
        <v>56.462379000000013</v>
      </c>
      <c r="G3280">
        <v>5.614134</v>
      </c>
      <c r="H3280">
        <v>57.766849000000015</v>
      </c>
      <c r="I3280">
        <v>8.2454889999999992</v>
      </c>
    </row>
    <row r="3281" spans="1:9" x14ac:dyDescent="0.25">
      <c r="A3281">
        <v>3280</v>
      </c>
      <c r="F3281">
        <v>56.459907000000015</v>
      </c>
      <c r="G3281">
        <v>5.6142370000000001</v>
      </c>
      <c r="H3281">
        <v>57.729476000000012</v>
      </c>
      <c r="I3281">
        <v>8.3042490000000004</v>
      </c>
    </row>
    <row r="3282" spans="1:9" x14ac:dyDescent="0.25">
      <c r="A3282">
        <v>3281</v>
      </c>
      <c r="D3282">
        <v>37.632297000000015</v>
      </c>
      <c r="E3282">
        <v>8.4295010000000001</v>
      </c>
      <c r="F3282">
        <v>56.431609000000009</v>
      </c>
      <c r="G3282">
        <v>5.6363500000000002</v>
      </c>
      <c r="H3282">
        <v>57.819114000000013</v>
      </c>
      <c r="I3282">
        <v>8.3371329999999997</v>
      </c>
    </row>
    <row r="3283" spans="1:9" x14ac:dyDescent="0.25">
      <c r="A3283">
        <v>3282</v>
      </c>
      <c r="D3283">
        <v>37.644050000000014</v>
      </c>
      <c r="E3283">
        <v>8.4150159999999996</v>
      </c>
      <c r="F3283">
        <v>56.431609000000009</v>
      </c>
      <c r="G3283">
        <v>5.6363500000000002</v>
      </c>
    </row>
    <row r="3284" spans="1:9" x14ac:dyDescent="0.25">
      <c r="A3284">
        <v>3283</v>
      </c>
      <c r="D3284">
        <v>37.64363800000001</v>
      </c>
      <c r="E3284">
        <v>8.4470770000000002</v>
      </c>
    </row>
    <row r="3285" spans="1:9" x14ac:dyDescent="0.25">
      <c r="A3285">
        <v>3284</v>
      </c>
      <c r="D3285">
        <v>37.663066000000015</v>
      </c>
      <c r="E3285">
        <v>8.4349129999999999</v>
      </c>
    </row>
    <row r="3286" spans="1:9" x14ac:dyDescent="0.25">
      <c r="A3286">
        <v>3285</v>
      </c>
      <c r="D3286">
        <v>37.63492500000001</v>
      </c>
      <c r="E3286">
        <v>8.4219749999999998</v>
      </c>
    </row>
    <row r="3287" spans="1:9" x14ac:dyDescent="0.25">
      <c r="A3287">
        <v>3286</v>
      </c>
      <c r="D3287">
        <v>37.622558000000012</v>
      </c>
      <c r="E3287">
        <v>8.405481</v>
      </c>
    </row>
    <row r="3288" spans="1:9" x14ac:dyDescent="0.25">
      <c r="A3288">
        <v>3287</v>
      </c>
      <c r="D3288">
        <v>37.624873000000015</v>
      </c>
      <c r="E3288">
        <v>8.4282640000000004</v>
      </c>
    </row>
    <row r="3289" spans="1:9" x14ac:dyDescent="0.25">
      <c r="A3289">
        <v>3288</v>
      </c>
      <c r="B3289">
        <v>30.513294000000016</v>
      </c>
      <c r="C3289">
        <v>7.7379389999999999</v>
      </c>
      <c r="D3289">
        <v>37.611938000000009</v>
      </c>
      <c r="E3289">
        <v>8.4403760000000005</v>
      </c>
    </row>
    <row r="3290" spans="1:9" x14ac:dyDescent="0.25">
      <c r="A3290">
        <v>3289</v>
      </c>
      <c r="B3290">
        <v>30.484222000000017</v>
      </c>
      <c r="C3290">
        <v>7.729692</v>
      </c>
      <c r="D3290">
        <v>37.619876000000012</v>
      </c>
      <c r="E3290">
        <v>8.4291920000000005</v>
      </c>
    </row>
    <row r="3291" spans="1:9" x14ac:dyDescent="0.25">
      <c r="A3291">
        <v>3290</v>
      </c>
      <c r="B3291">
        <v>30.471904000000009</v>
      </c>
      <c r="C3291">
        <v>7.7332489999999998</v>
      </c>
      <c r="D3291">
        <v>37.632297000000015</v>
      </c>
      <c r="E3291">
        <v>8.4295010000000001</v>
      </c>
    </row>
    <row r="3292" spans="1:9" x14ac:dyDescent="0.25">
      <c r="A3292">
        <v>3291</v>
      </c>
      <c r="B3292">
        <v>30.485820000000011</v>
      </c>
      <c r="C3292">
        <v>7.7067550000000002</v>
      </c>
    </row>
    <row r="3293" spans="1:9" x14ac:dyDescent="0.25">
      <c r="A3293">
        <v>3292</v>
      </c>
      <c r="B3293">
        <v>30.512727000000012</v>
      </c>
      <c r="C3293">
        <v>7.6887660000000002</v>
      </c>
    </row>
    <row r="3294" spans="1:9" x14ac:dyDescent="0.25">
      <c r="A3294">
        <v>3293</v>
      </c>
      <c r="B3294">
        <v>30.514633000000011</v>
      </c>
      <c r="C3294">
        <v>7.6873230000000001</v>
      </c>
    </row>
    <row r="3295" spans="1:9" x14ac:dyDescent="0.25">
      <c r="A3295">
        <v>3294</v>
      </c>
      <c r="B3295">
        <v>30.547159000000008</v>
      </c>
      <c r="C3295">
        <v>7.7037139999999997</v>
      </c>
    </row>
    <row r="3296" spans="1:9" x14ac:dyDescent="0.25">
      <c r="A3296">
        <v>3295</v>
      </c>
      <c r="B3296">
        <v>30.503707000000013</v>
      </c>
      <c r="C3296">
        <v>7.7491760000000003</v>
      </c>
      <c r="H3296">
        <v>32.087644000000012</v>
      </c>
      <c r="I3296">
        <v>9.4337250000000008</v>
      </c>
    </row>
    <row r="3297" spans="1:11" x14ac:dyDescent="0.25">
      <c r="A3297">
        <v>3296</v>
      </c>
      <c r="B3297">
        <v>30.513294000000016</v>
      </c>
      <c r="C3297">
        <v>7.7379389999999999</v>
      </c>
      <c r="H3297">
        <v>32.12820700000001</v>
      </c>
      <c r="I3297">
        <v>9.4916090000000004</v>
      </c>
    </row>
    <row r="3298" spans="1:11" x14ac:dyDescent="0.25">
      <c r="A3298">
        <v>3297</v>
      </c>
      <c r="H3298">
        <v>32.078933000000013</v>
      </c>
      <c r="I3298">
        <v>9.4797019999999996</v>
      </c>
    </row>
    <row r="3299" spans="1:11" x14ac:dyDescent="0.25">
      <c r="A3299">
        <v>3298</v>
      </c>
      <c r="H3299">
        <v>32.055530000000012</v>
      </c>
      <c r="I3299">
        <v>9.4732070000000004</v>
      </c>
    </row>
    <row r="3300" spans="1:11" x14ac:dyDescent="0.25">
      <c r="A3300">
        <v>3299</v>
      </c>
      <c r="F3300">
        <v>29.153573000000009</v>
      </c>
      <c r="G3300">
        <v>7.0758089999999996</v>
      </c>
      <c r="H3300">
        <v>31.988061000000016</v>
      </c>
      <c r="I3300">
        <v>9.4945470000000007</v>
      </c>
    </row>
    <row r="3301" spans="1:11" x14ac:dyDescent="0.25">
      <c r="A3301">
        <v>3300</v>
      </c>
      <c r="F3301">
        <v>29.115894000000011</v>
      </c>
      <c r="G3301">
        <v>7.0566870000000002</v>
      </c>
      <c r="H3301">
        <v>32.066716000000014</v>
      </c>
      <c r="I3301">
        <v>9.5044430000000002</v>
      </c>
    </row>
    <row r="3302" spans="1:11" x14ac:dyDescent="0.25">
      <c r="A3302">
        <v>3301</v>
      </c>
      <c r="F3302">
        <v>29.12640900000001</v>
      </c>
      <c r="G3302">
        <v>7.0284399999999998</v>
      </c>
      <c r="H3302">
        <v>32.078521000000009</v>
      </c>
      <c r="I3302">
        <v>9.477074</v>
      </c>
    </row>
    <row r="3303" spans="1:11" x14ac:dyDescent="0.25">
      <c r="A3303">
        <v>3302</v>
      </c>
      <c r="F3303">
        <v>29.103988000000015</v>
      </c>
      <c r="G3303">
        <v>6.9854529999999997</v>
      </c>
      <c r="H3303">
        <v>32.06151100000001</v>
      </c>
      <c r="I3303">
        <v>9.4879490000000004</v>
      </c>
    </row>
    <row r="3304" spans="1:11" x14ac:dyDescent="0.25">
      <c r="A3304">
        <v>3303</v>
      </c>
      <c r="D3304">
        <v>16.835360000000009</v>
      </c>
      <c r="E3304">
        <v>9.6091289999999994</v>
      </c>
      <c r="F3304">
        <v>29.08125600000001</v>
      </c>
      <c r="G3304">
        <v>6.9792680000000002</v>
      </c>
      <c r="H3304">
        <v>32.084859000000009</v>
      </c>
      <c r="I3304">
        <v>9.4864029999999993</v>
      </c>
    </row>
    <row r="3305" spans="1:11" x14ac:dyDescent="0.25">
      <c r="A3305">
        <v>3304</v>
      </c>
      <c r="D3305">
        <v>16.822525000000013</v>
      </c>
      <c r="E3305">
        <v>9.5805729999999993</v>
      </c>
      <c r="F3305">
        <v>29.102235000000007</v>
      </c>
      <c r="G3305">
        <v>7.0281310000000001</v>
      </c>
      <c r="H3305">
        <v>31.963834000000013</v>
      </c>
      <c r="I3305">
        <v>9.4651669999999992</v>
      </c>
    </row>
    <row r="3306" spans="1:11" x14ac:dyDescent="0.25">
      <c r="A3306">
        <v>3305</v>
      </c>
      <c r="D3306">
        <v>16.79443400000001</v>
      </c>
      <c r="E3306">
        <v>9.6147460000000002</v>
      </c>
      <c r="F3306">
        <v>29.073783000000013</v>
      </c>
      <c r="G3306">
        <v>7.0739539999999996</v>
      </c>
      <c r="H3306">
        <v>32.087644000000012</v>
      </c>
      <c r="I3306">
        <v>9.4337250000000008</v>
      </c>
    </row>
    <row r="3307" spans="1:11" x14ac:dyDescent="0.25">
      <c r="A3307">
        <v>3306</v>
      </c>
      <c r="D3307">
        <v>16.805362000000017</v>
      </c>
      <c r="E3307">
        <v>9.6252619999999993</v>
      </c>
      <c r="F3307">
        <v>29.06032900000001</v>
      </c>
      <c r="G3307">
        <v>7.0760149999999999</v>
      </c>
      <c r="H3307">
        <v>32.066613000000011</v>
      </c>
      <c r="I3307">
        <v>9.4538279999999997</v>
      </c>
    </row>
    <row r="3308" spans="1:11" x14ac:dyDescent="0.25">
      <c r="A3308">
        <v>3307</v>
      </c>
      <c r="D3308">
        <v>16.835360000000009</v>
      </c>
      <c r="E3308">
        <v>9.6091289999999994</v>
      </c>
      <c r="F3308">
        <v>29.153573000000009</v>
      </c>
      <c r="G3308">
        <v>7.0758089999999996</v>
      </c>
      <c r="J3308">
        <v>38.568897000000014</v>
      </c>
      <c r="K3308">
        <v>13.916786</v>
      </c>
    </row>
    <row r="3309" spans="1:11" x14ac:dyDescent="0.25">
      <c r="A3309">
        <v>3308</v>
      </c>
    </row>
    <row r="3310" spans="1:11" x14ac:dyDescent="0.25">
      <c r="A3310">
        <v>3309</v>
      </c>
    </row>
    <row r="3311" spans="1:11" x14ac:dyDescent="0.25">
      <c r="A3311">
        <v>3310</v>
      </c>
    </row>
    <row r="3312" spans="1:1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1" x14ac:dyDescent="0.25">
      <c r="A3329">
        <v>3328</v>
      </c>
    </row>
    <row r="3330" spans="1:11" x14ac:dyDescent="0.25">
      <c r="A3330">
        <v>3329</v>
      </c>
    </row>
    <row r="3331" spans="1:11" x14ac:dyDescent="0.25">
      <c r="A3331">
        <v>3330</v>
      </c>
    </row>
    <row r="3332" spans="1:11" x14ac:dyDescent="0.25">
      <c r="A3332">
        <v>3331</v>
      </c>
    </row>
    <row r="3333" spans="1:11" x14ac:dyDescent="0.25">
      <c r="A3333">
        <v>3332</v>
      </c>
    </row>
    <row r="3334" spans="1:11" x14ac:dyDescent="0.25">
      <c r="A3334">
        <v>3333</v>
      </c>
    </row>
    <row r="3335" spans="1:11" x14ac:dyDescent="0.25">
      <c r="A3335">
        <v>3334</v>
      </c>
    </row>
    <row r="3336" spans="1:11" x14ac:dyDescent="0.25">
      <c r="A3336">
        <v>3335</v>
      </c>
    </row>
    <row r="3337" spans="1:11" x14ac:dyDescent="0.25">
      <c r="A3337">
        <v>3336</v>
      </c>
    </row>
    <row r="3338" spans="1:11" x14ac:dyDescent="0.25">
      <c r="A3338">
        <v>3337</v>
      </c>
    </row>
    <row r="3339" spans="1:11" x14ac:dyDescent="0.25">
      <c r="A3339">
        <v>3338</v>
      </c>
    </row>
    <row r="3340" spans="1:11" x14ac:dyDescent="0.25">
      <c r="A3340">
        <v>3339</v>
      </c>
    </row>
    <row r="3341" spans="1:11" x14ac:dyDescent="0.25">
      <c r="A3341">
        <v>3340</v>
      </c>
      <c r="J3341">
        <v>38.443336000000009</v>
      </c>
      <c r="K3341">
        <v>13.916786</v>
      </c>
    </row>
    <row r="3342" spans="1:11" x14ac:dyDescent="0.25">
      <c r="A3342">
        <v>3341</v>
      </c>
      <c r="B3342">
        <v>46.175041000000014</v>
      </c>
      <c r="C3342">
        <v>5.9483949999999997</v>
      </c>
    </row>
    <row r="3343" spans="1:11" x14ac:dyDescent="0.25">
      <c r="A3343">
        <v>3342</v>
      </c>
      <c r="B3343">
        <v>46.177203000000013</v>
      </c>
      <c r="C3343">
        <v>5.9946299999999999</v>
      </c>
    </row>
    <row r="3344" spans="1:11" x14ac:dyDescent="0.25">
      <c r="A3344">
        <v>3343</v>
      </c>
      <c r="B3344">
        <v>46.145042000000011</v>
      </c>
      <c r="C3344">
        <v>6.0395240000000001</v>
      </c>
    </row>
    <row r="3345" spans="1:9" x14ac:dyDescent="0.25">
      <c r="A3345">
        <v>3344</v>
      </c>
      <c r="B3345">
        <v>46.216995000000011</v>
      </c>
      <c r="C3345">
        <v>6.0189069999999996</v>
      </c>
    </row>
    <row r="3346" spans="1:9" x14ac:dyDescent="0.25">
      <c r="A3346">
        <v>3345</v>
      </c>
      <c r="B3346">
        <v>46.249725000000012</v>
      </c>
      <c r="C3346">
        <v>5.9935989999999997</v>
      </c>
    </row>
    <row r="3347" spans="1:9" x14ac:dyDescent="0.25">
      <c r="A3347">
        <v>3346</v>
      </c>
      <c r="B3347">
        <v>46.196430000000014</v>
      </c>
      <c r="C3347">
        <v>5.9964849999999998</v>
      </c>
    </row>
    <row r="3348" spans="1:9" x14ac:dyDescent="0.25">
      <c r="A3348">
        <v>3347</v>
      </c>
      <c r="B3348">
        <v>46.201225000000015</v>
      </c>
      <c r="C3348">
        <v>5.9855580000000002</v>
      </c>
      <c r="D3348">
        <v>51.861953000000014</v>
      </c>
      <c r="E3348">
        <v>4.7680449999999999</v>
      </c>
    </row>
    <row r="3349" spans="1:9" x14ac:dyDescent="0.25">
      <c r="A3349">
        <v>3348</v>
      </c>
      <c r="B3349">
        <v>46.241580000000013</v>
      </c>
      <c r="C3349">
        <v>6.0190619999999999</v>
      </c>
      <c r="D3349">
        <v>51.91246300000001</v>
      </c>
      <c r="E3349">
        <v>4.8379390000000004</v>
      </c>
    </row>
    <row r="3350" spans="1:9" x14ac:dyDescent="0.25">
      <c r="A3350">
        <v>3349</v>
      </c>
      <c r="B3350">
        <v>46.279105000000015</v>
      </c>
      <c r="C3350">
        <v>6.0247830000000002</v>
      </c>
      <c r="D3350">
        <v>51.902519000000012</v>
      </c>
      <c r="E3350">
        <v>4.8351550000000003</v>
      </c>
    </row>
    <row r="3351" spans="1:9" x14ac:dyDescent="0.25">
      <c r="A3351">
        <v>3350</v>
      </c>
      <c r="B3351">
        <v>46.175041000000014</v>
      </c>
      <c r="C3351">
        <v>5.9483949999999997</v>
      </c>
      <c r="D3351">
        <v>51.902519000000012</v>
      </c>
      <c r="E3351">
        <v>4.8351550000000003</v>
      </c>
    </row>
    <row r="3352" spans="1:9" x14ac:dyDescent="0.25">
      <c r="A3352">
        <v>3351</v>
      </c>
      <c r="D3352">
        <v>51.893085000000013</v>
      </c>
      <c r="E3352">
        <v>4.8456700000000001</v>
      </c>
    </row>
    <row r="3353" spans="1:9" x14ac:dyDescent="0.25">
      <c r="A3353">
        <v>3352</v>
      </c>
      <c r="D3353">
        <v>52.022769000000011</v>
      </c>
      <c r="E3353">
        <v>4.8588649999999998</v>
      </c>
    </row>
    <row r="3354" spans="1:9" x14ac:dyDescent="0.25">
      <c r="A3354">
        <v>3353</v>
      </c>
      <c r="D3354">
        <v>51.861953000000014</v>
      </c>
      <c r="E3354">
        <v>4.7680449999999999</v>
      </c>
      <c r="F3354">
        <v>49.744384000000011</v>
      </c>
      <c r="G3354">
        <v>7.3850709999999999</v>
      </c>
    </row>
    <row r="3355" spans="1:9" x14ac:dyDescent="0.25">
      <c r="A3355">
        <v>3354</v>
      </c>
      <c r="D3355">
        <v>51.861953000000014</v>
      </c>
      <c r="E3355">
        <v>4.7680449999999999</v>
      </c>
      <c r="F3355">
        <v>49.737685000000013</v>
      </c>
      <c r="G3355">
        <v>7.4014620000000004</v>
      </c>
      <c r="H3355">
        <v>50.517642000000009</v>
      </c>
      <c r="I3355">
        <v>4.894018</v>
      </c>
    </row>
    <row r="3356" spans="1:9" x14ac:dyDescent="0.25">
      <c r="A3356">
        <v>3355</v>
      </c>
      <c r="F3356">
        <v>49.755416000000011</v>
      </c>
      <c r="G3356">
        <v>7.420585</v>
      </c>
      <c r="H3356">
        <v>50.662120000000009</v>
      </c>
      <c r="I3356">
        <v>4.8776270000000004</v>
      </c>
    </row>
    <row r="3357" spans="1:9" x14ac:dyDescent="0.25">
      <c r="A3357">
        <v>3356</v>
      </c>
      <c r="F3357">
        <v>49.692378000000012</v>
      </c>
      <c r="G3357">
        <v>7.4031120000000001</v>
      </c>
      <c r="H3357">
        <v>50.583106000000015</v>
      </c>
      <c r="I3357">
        <v>4.9129860000000001</v>
      </c>
    </row>
    <row r="3358" spans="1:9" x14ac:dyDescent="0.25">
      <c r="A3358">
        <v>3357</v>
      </c>
      <c r="F3358">
        <v>49.772788000000013</v>
      </c>
      <c r="G3358">
        <v>7.4812519999999996</v>
      </c>
      <c r="H3358">
        <v>50.662689000000015</v>
      </c>
      <c r="I3358">
        <v>4.8824730000000001</v>
      </c>
    </row>
    <row r="3359" spans="1:9" x14ac:dyDescent="0.25">
      <c r="A3359">
        <v>3358</v>
      </c>
      <c r="F3359">
        <v>49.77114000000001</v>
      </c>
      <c r="G3359">
        <v>7.4592939999999999</v>
      </c>
      <c r="H3359">
        <v>50.686500000000009</v>
      </c>
      <c r="I3359">
        <v>4.8170640000000002</v>
      </c>
    </row>
    <row r="3360" spans="1:9" x14ac:dyDescent="0.25">
      <c r="A3360">
        <v>3359</v>
      </c>
      <c r="F3360">
        <v>49.83386500000001</v>
      </c>
      <c r="G3360">
        <v>7.4676960000000001</v>
      </c>
      <c r="H3360">
        <v>50.713718000000014</v>
      </c>
      <c r="I3360">
        <v>4.785622</v>
      </c>
    </row>
    <row r="3361" spans="1:9" x14ac:dyDescent="0.25">
      <c r="A3361">
        <v>3360</v>
      </c>
      <c r="F3361">
        <v>49.852111000000015</v>
      </c>
      <c r="G3361">
        <v>7.4057919999999999</v>
      </c>
      <c r="H3361">
        <v>50.758506000000011</v>
      </c>
      <c r="I3361">
        <v>4.7904669999999996</v>
      </c>
    </row>
    <row r="3362" spans="1:9" x14ac:dyDescent="0.25">
      <c r="A3362">
        <v>3361</v>
      </c>
      <c r="F3362">
        <v>49.744384000000011</v>
      </c>
      <c r="G3362">
        <v>7.3850709999999999</v>
      </c>
      <c r="H3362">
        <v>50.744437000000012</v>
      </c>
      <c r="I3362">
        <v>4.8613910000000002</v>
      </c>
    </row>
    <row r="3363" spans="1:9" x14ac:dyDescent="0.25">
      <c r="A3363">
        <v>3362</v>
      </c>
      <c r="H3363">
        <v>50.517642000000009</v>
      </c>
      <c r="I3363">
        <v>4.894018</v>
      </c>
    </row>
    <row r="3364" spans="1:9" x14ac:dyDescent="0.25">
      <c r="A3364">
        <v>3363</v>
      </c>
      <c r="H3364">
        <v>50.517642000000009</v>
      </c>
      <c r="I3364">
        <v>4.894018</v>
      </c>
    </row>
    <row r="3365" spans="1:9" x14ac:dyDescent="0.25">
      <c r="A3365">
        <v>3364</v>
      </c>
    </row>
    <row r="3366" spans="1:9" x14ac:dyDescent="0.25">
      <c r="A3366">
        <v>3365</v>
      </c>
    </row>
    <row r="3367" spans="1:9" x14ac:dyDescent="0.25">
      <c r="A3367">
        <v>3366</v>
      </c>
    </row>
    <row r="3368" spans="1:9" x14ac:dyDescent="0.25">
      <c r="A3368">
        <v>3367</v>
      </c>
      <c r="B3368">
        <v>73.833724000000004</v>
      </c>
      <c r="C3368">
        <v>7.9909699999999999</v>
      </c>
    </row>
    <row r="3369" spans="1:9" x14ac:dyDescent="0.25">
      <c r="A3369">
        <v>3368</v>
      </c>
      <c r="B3369">
        <v>73.765510000000006</v>
      </c>
      <c r="C3369">
        <v>7.9829600000000003</v>
      </c>
    </row>
    <row r="3370" spans="1:9" x14ac:dyDescent="0.25">
      <c r="A3370">
        <v>3369</v>
      </c>
      <c r="B3370">
        <v>73.748979000000006</v>
      </c>
      <c r="C3370">
        <v>8.0144389999999994</v>
      </c>
    </row>
    <row r="3371" spans="1:9" x14ac:dyDescent="0.25">
      <c r="A3371">
        <v>3370</v>
      </c>
      <c r="B3371">
        <v>73.761887000000002</v>
      </c>
      <c r="C3371">
        <v>8.0091330000000003</v>
      </c>
      <c r="D3371">
        <v>77.108113000000003</v>
      </c>
      <c r="E3371">
        <v>6.5546939999999996</v>
      </c>
    </row>
    <row r="3372" spans="1:9" x14ac:dyDescent="0.25">
      <c r="A3372">
        <v>3371</v>
      </c>
      <c r="B3372">
        <v>73.710663000000011</v>
      </c>
      <c r="C3372">
        <v>7.9862760000000002</v>
      </c>
      <c r="D3372">
        <v>77.068317000000008</v>
      </c>
      <c r="E3372">
        <v>6.4538270000000004</v>
      </c>
    </row>
    <row r="3373" spans="1:9" x14ac:dyDescent="0.25">
      <c r="A3373">
        <v>3372</v>
      </c>
      <c r="B3373">
        <v>73.70040800000001</v>
      </c>
      <c r="C3373">
        <v>7.9526529999999998</v>
      </c>
      <c r="D3373">
        <v>77.080510000000004</v>
      </c>
      <c r="E3373">
        <v>6.524235</v>
      </c>
    </row>
    <row r="3374" spans="1:9" x14ac:dyDescent="0.25">
      <c r="A3374">
        <v>3373</v>
      </c>
      <c r="B3374">
        <v>73.893265000000014</v>
      </c>
      <c r="C3374">
        <v>7.9781630000000003</v>
      </c>
      <c r="D3374">
        <v>77.065664000000012</v>
      </c>
      <c r="E3374">
        <v>6.5045409999999997</v>
      </c>
    </row>
    <row r="3375" spans="1:9" x14ac:dyDescent="0.25">
      <c r="A3375">
        <v>3374</v>
      </c>
      <c r="B3375">
        <v>73.833724000000004</v>
      </c>
      <c r="C3375">
        <v>7.9909699999999999</v>
      </c>
      <c r="D3375">
        <v>77.052806000000004</v>
      </c>
      <c r="E3375">
        <v>6.4941329999999997</v>
      </c>
    </row>
    <row r="3376" spans="1:9" x14ac:dyDescent="0.25">
      <c r="A3376">
        <v>3375</v>
      </c>
      <c r="D3376">
        <v>77.095255000000009</v>
      </c>
      <c r="E3376">
        <v>6.4934190000000003</v>
      </c>
    </row>
    <row r="3377" spans="1:9" x14ac:dyDescent="0.25">
      <c r="A3377">
        <v>3376</v>
      </c>
      <c r="D3377">
        <v>77.108113000000003</v>
      </c>
      <c r="E3377">
        <v>6.5546939999999996</v>
      </c>
      <c r="F3377">
        <v>76.153366000000005</v>
      </c>
      <c r="G3377">
        <v>9.1869899999999998</v>
      </c>
    </row>
    <row r="3378" spans="1:9" x14ac:dyDescent="0.25">
      <c r="A3378">
        <v>3377</v>
      </c>
      <c r="D3378">
        <v>77.108113000000003</v>
      </c>
      <c r="E3378">
        <v>6.5546939999999996</v>
      </c>
      <c r="F3378">
        <v>76.129490000000004</v>
      </c>
      <c r="G3378">
        <v>9.2583160000000007</v>
      </c>
      <c r="H3378">
        <v>76.518316000000013</v>
      </c>
      <c r="I3378">
        <v>6.4683679999999999</v>
      </c>
    </row>
    <row r="3379" spans="1:9" x14ac:dyDescent="0.25">
      <c r="A3379">
        <v>3378</v>
      </c>
      <c r="F3379">
        <v>76.023673000000002</v>
      </c>
      <c r="G3379">
        <v>9.2988269999999993</v>
      </c>
      <c r="H3379">
        <v>76.554642000000001</v>
      </c>
      <c r="I3379">
        <v>6.4665309999999998</v>
      </c>
    </row>
    <row r="3380" spans="1:9" x14ac:dyDescent="0.25">
      <c r="A3380">
        <v>3379</v>
      </c>
      <c r="F3380">
        <v>76.051122000000007</v>
      </c>
      <c r="G3380">
        <v>9.29495</v>
      </c>
      <c r="H3380">
        <v>76.538520000000005</v>
      </c>
      <c r="I3380">
        <v>6.4747450000000004</v>
      </c>
    </row>
    <row r="3381" spans="1:9" x14ac:dyDescent="0.25">
      <c r="A3381">
        <v>3380</v>
      </c>
      <c r="F3381">
        <v>76.048061000000004</v>
      </c>
      <c r="G3381">
        <v>9.2616840000000007</v>
      </c>
      <c r="H3381">
        <v>76.507908000000015</v>
      </c>
      <c r="I3381">
        <v>6.4580109999999999</v>
      </c>
    </row>
    <row r="3382" spans="1:9" x14ac:dyDescent="0.25">
      <c r="A3382">
        <v>3381</v>
      </c>
      <c r="F3382">
        <v>76.001734000000013</v>
      </c>
      <c r="G3382">
        <v>9.2699490000000004</v>
      </c>
      <c r="H3382">
        <v>76.491581000000011</v>
      </c>
      <c r="I3382">
        <v>6.4801529999999996</v>
      </c>
    </row>
    <row r="3383" spans="1:9" x14ac:dyDescent="0.25">
      <c r="A3383">
        <v>3382</v>
      </c>
      <c r="F3383">
        <v>75.993265000000008</v>
      </c>
      <c r="G3383">
        <v>9.3285710000000002</v>
      </c>
      <c r="H3383">
        <v>76.549234000000013</v>
      </c>
      <c r="I3383">
        <v>6.4522449999999996</v>
      </c>
    </row>
    <row r="3384" spans="1:9" x14ac:dyDescent="0.25">
      <c r="A3384">
        <v>3383</v>
      </c>
      <c r="F3384">
        <v>76.074132000000006</v>
      </c>
      <c r="G3384">
        <v>9.319286</v>
      </c>
      <c r="H3384">
        <v>76.594693000000007</v>
      </c>
      <c r="I3384">
        <v>6.4527039999999998</v>
      </c>
    </row>
    <row r="3385" spans="1:9" x14ac:dyDescent="0.25">
      <c r="A3385">
        <v>3384</v>
      </c>
      <c r="F3385">
        <v>76.153366000000005</v>
      </c>
      <c r="G3385">
        <v>9.1869899999999998</v>
      </c>
      <c r="H3385">
        <v>76.595764000000003</v>
      </c>
      <c r="I3385">
        <v>6.4422959999999998</v>
      </c>
    </row>
    <row r="3386" spans="1:9" x14ac:dyDescent="0.25">
      <c r="A3386">
        <v>3385</v>
      </c>
      <c r="H3386">
        <v>76.518316000000013</v>
      </c>
      <c r="I3386">
        <v>6.4683679999999999</v>
      </c>
    </row>
    <row r="3387" spans="1:9" x14ac:dyDescent="0.25">
      <c r="A3387">
        <v>3386</v>
      </c>
    </row>
    <row r="3388" spans="1:9" x14ac:dyDescent="0.25">
      <c r="A3388">
        <v>3387</v>
      </c>
    </row>
    <row r="3389" spans="1:9" x14ac:dyDescent="0.25">
      <c r="A3389">
        <v>3388</v>
      </c>
    </row>
    <row r="3390" spans="1:9" x14ac:dyDescent="0.25">
      <c r="A3390">
        <v>3389</v>
      </c>
      <c r="B3390">
        <v>98.819746000000009</v>
      </c>
      <c r="C3390">
        <v>8.0676020000000008</v>
      </c>
    </row>
    <row r="3391" spans="1:9" x14ac:dyDescent="0.25">
      <c r="A3391">
        <v>3390</v>
      </c>
      <c r="B3391">
        <v>98.904133000000002</v>
      </c>
      <c r="C3391">
        <v>8.0596429999999994</v>
      </c>
    </row>
    <row r="3392" spans="1:9" x14ac:dyDescent="0.25">
      <c r="A3392">
        <v>3391</v>
      </c>
      <c r="B3392">
        <v>98.893471000000005</v>
      </c>
      <c r="C3392">
        <v>8.0560209999999994</v>
      </c>
    </row>
    <row r="3393" spans="1:9" x14ac:dyDescent="0.25">
      <c r="A3393">
        <v>3392</v>
      </c>
      <c r="B3393">
        <v>98.867651000000009</v>
      </c>
      <c r="C3393">
        <v>8.0622959999999999</v>
      </c>
    </row>
    <row r="3394" spans="1:9" x14ac:dyDescent="0.25">
      <c r="A3394">
        <v>3393</v>
      </c>
      <c r="B3394">
        <v>98.839693000000011</v>
      </c>
      <c r="C3394">
        <v>8.0619899999999998</v>
      </c>
      <c r="D3394">
        <v>103.726992</v>
      </c>
      <c r="E3394">
        <v>6.1730609999999997</v>
      </c>
    </row>
    <row r="3395" spans="1:9" x14ac:dyDescent="0.25">
      <c r="A3395">
        <v>3394</v>
      </c>
      <c r="B3395">
        <v>98.827092000000007</v>
      </c>
      <c r="C3395">
        <v>8.0378070000000008</v>
      </c>
      <c r="D3395">
        <v>103.70219300000001</v>
      </c>
      <c r="E3395">
        <v>6.1150510000000002</v>
      </c>
    </row>
    <row r="3396" spans="1:9" x14ac:dyDescent="0.25">
      <c r="A3396">
        <v>3395</v>
      </c>
      <c r="B3396">
        <v>98.848011000000014</v>
      </c>
      <c r="C3396">
        <v>8.0702040000000004</v>
      </c>
      <c r="D3396">
        <v>103.74301</v>
      </c>
      <c r="E3396">
        <v>6.1237750000000002</v>
      </c>
    </row>
    <row r="3397" spans="1:9" x14ac:dyDescent="0.25">
      <c r="A3397">
        <v>3396</v>
      </c>
      <c r="B3397">
        <v>98.819746000000009</v>
      </c>
      <c r="C3397">
        <v>8.0676020000000008</v>
      </c>
      <c r="D3397">
        <v>103.735613</v>
      </c>
      <c r="E3397">
        <v>6.1358680000000003</v>
      </c>
    </row>
    <row r="3398" spans="1:9" x14ac:dyDescent="0.25">
      <c r="A3398">
        <v>3397</v>
      </c>
      <c r="D3398">
        <v>103.737604</v>
      </c>
      <c r="E3398">
        <v>6.1087759999999998</v>
      </c>
    </row>
    <row r="3399" spans="1:9" x14ac:dyDescent="0.25">
      <c r="A3399">
        <v>3398</v>
      </c>
      <c r="D3399">
        <v>103.647806</v>
      </c>
      <c r="E3399">
        <v>6.0768880000000003</v>
      </c>
    </row>
    <row r="3400" spans="1:9" x14ac:dyDescent="0.25">
      <c r="A3400">
        <v>3399</v>
      </c>
      <c r="D3400">
        <v>103.726992</v>
      </c>
      <c r="E3400">
        <v>6.1730609999999997</v>
      </c>
      <c r="F3400">
        <v>103.47653</v>
      </c>
      <c r="G3400">
        <v>8.6307650000000002</v>
      </c>
    </row>
    <row r="3401" spans="1:9" x14ac:dyDescent="0.25">
      <c r="A3401">
        <v>3400</v>
      </c>
      <c r="F3401">
        <v>103.492144</v>
      </c>
      <c r="G3401">
        <v>8.5984700000000007</v>
      </c>
      <c r="H3401">
        <v>103.779234</v>
      </c>
      <c r="I3401">
        <v>5.4177039999999996</v>
      </c>
    </row>
    <row r="3402" spans="1:9" x14ac:dyDescent="0.25">
      <c r="A3402">
        <v>3401</v>
      </c>
      <c r="F3402">
        <v>103.513777</v>
      </c>
      <c r="G3402">
        <v>8.6089789999999997</v>
      </c>
      <c r="H3402">
        <v>103.79291000000001</v>
      </c>
      <c r="I3402">
        <v>5.4474489999999998</v>
      </c>
    </row>
    <row r="3403" spans="1:9" x14ac:dyDescent="0.25">
      <c r="A3403">
        <v>3402</v>
      </c>
      <c r="F3403">
        <v>103.461581</v>
      </c>
      <c r="G3403">
        <v>8.644031</v>
      </c>
      <c r="H3403">
        <v>103.80760000000001</v>
      </c>
      <c r="I3403">
        <v>5.4367349999999997</v>
      </c>
    </row>
    <row r="3404" spans="1:9" x14ac:dyDescent="0.25">
      <c r="A3404">
        <v>3403</v>
      </c>
      <c r="F3404">
        <v>103.430868</v>
      </c>
      <c r="G3404">
        <v>8.6971439999999998</v>
      </c>
      <c r="H3404">
        <v>103.820868</v>
      </c>
      <c r="I3404">
        <v>5.4066840000000003</v>
      </c>
    </row>
    <row r="3405" spans="1:9" x14ac:dyDescent="0.25">
      <c r="A3405">
        <v>3404</v>
      </c>
      <c r="F3405">
        <v>103.49571400000001</v>
      </c>
      <c r="G3405">
        <v>8.6448979999999995</v>
      </c>
      <c r="H3405">
        <v>103.83903000000001</v>
      </c>
      <c r="I3405">
        <v>5.3989289999999999</v>
      </c>
    </row>
    <row r="3406" spans="1:9" x14ac:dyDescent="0.25">
      <c r="A3406">
        <v>3405</v>
      </c>
      <c r="F3406">
        <v>103.51653100000001</v>
      </c>
      <c r="G3406">
        <v>8.6450510000000005</v>
      </c>
      <c r="H3406">
        <v>103.819491</v>
      </c>
      <c r="I3406">
        <v>5.4240310000000003</v>
      </c>
    </row>
    <row r="3407" spans="1:9" x14ac:dyDescent="0.25">
      <c r="A3407">
        <v>3406</v>
      </c>
      <c r="F3407">
        <v>103.47653</v>
      </c>
      <c r="G3407">
        <v>8.6307650000000002</v>
      </c>
      <c r="H3407">
        <v>103.85479600000001</v>
      </c>
      <c r="I3407">
        <v>5.4544389999999998</v>
      </c>
    </row>
    <row r="3408" spans="1:9" x14ac:dyDescent="0.25">
      <c r="A3408">
        <v>3407</v>
      </c>
      <c r="F3408">
        <v>103.47653</v>
      </c>
      <c r="G3408">
        <v>8.6307650000000002</v>
      </c>
      <c r="H3408">
        <v>103.779234</v>
      </c>
      <c r="I3408">
        <v>5.4177039999999996</v>
      </c>
    </row>
    <row r="3409" spans="1:9" x14ac:dyDescent="0.25">
      <c r="A3409">
        <v>3408</v>
      </c>
    </row>
    <row r="3410" spans="1:9" x14ac:dyDescent="0.25">
      <c r="A3410">
        <v>3409</v>
      </c>
    </row>
    <row r="3411" spans="1:9" x14ac:dyDescent="0.25">
      <c r="A3411">
        <v>3410</v>
      </c>
      <c r="B3411">
        <v>126.924342</v>
      </c>
      <c r="C3411">
        <v>6.8657659999999998</v>
      </c>
    </row>
    <row r="3412" spans="1:9" x14ac:dyDescent="0.25">
      <c r="A3412">
        <v>3411</v>
      </c>
      <c r="B3412">
        <v>126.89842100000001</v>
      </c>
      <c r="C3412">
        <v>6.8329089999999999</v>
      </c>
    </row>
    <row r="3413" spans="1:9" x14ac:dyDescent="0.25">
      <c r="A3413">
        <v>3412</v>
      </c>
      <c r="B3413">
        <v>126.898573</v>
      </c>
      <c r="C3413">
        <v>6.8324490000000004</v>
      </c>
    </row>
    <row r="3414" spans="1:9" x14ac:dyDescent="0.25">
      <c r="A3414">
        <v>3413</v>
      </c>
      <c r="B3414">
        <v>126.870768</v>
      </c>
      <c r="C3414">
        <v>6.8216320000000001</v>
      </c>
    </row>
    <row r="3415" spans="1:9" x14ac:dyDescent="0.25">
      <c r="A3415">
        <v>3414</v>
      </c>
      <c r="B3415">
        <v>126.891943</v>
      </c>
      <c r="C3415">
        <v>6.8307149999999996</v>
      </c>
    </row>
    <row r="3416" spans="1:9" x14ac:dyDescent="0.25">
      <c r="A3416">
        <v>3415</v>
      </c>
      <c r="B3416">
        <v>126.91336700000001</v>
      </c>
      <c r="C3416">
        <v>6.8040820000000002</v>
      </c>
      <c r="D3416">
        <v>132.102351</v>
      </c>
      <c r="E3416">
        <v>5.3106629999999999</v>
      </c>
    </row>
    <row r="3417" spans="1:9" x14ac:dyDescent="0.25">
      <c r="A3417">
        <v>3416</v>
      </c>
      <c r="B3417">
        <v>126.91657900000001</v>
      </c>
      <c r="C3417">
        <v>6.8392860000000004</v>
      </c>
      <c r="D3417">
        <v>132.12224399999999</v>
      </c>
      <c r="E3417">
        <v>5.3317860000000001</v>
      </c>
    </row>
    <row r="3418" spans="1:9" x14ac:dyDescent="0.25">
      <c r="A3418">
        <v>3417</v>
      </c>
      <c r="B3418">
        <v>126.924342</v>
      </c>
      <c r="C3418">
        <v>6.8657659999999998</v>
      </c>
      <c r="D3418">
        <v>132.08189200000001</v>
      </c>
      <c r="E3418">
        <v>5.3364289999999999</v>
      </c>
    </row>
    <row r="3419" spans="1:9" x14ac:dyDescent="0.25">
      <c r="A3419">
        <v>3418</v>
      </c>
      <c r="D3419">
        <v>132.151377</v>
      </c>
      <c r="E3419">
        <v>5.34551</v>
      </c>
    </row>
    <row r="3420" spans="1:9" x14ac:dyDescent="0.25">
      <c r="A3420">
        <v>3419</v>
      </c>
      <c r="D3420">
        <v>132.158671</v>
      </c>
      <c r="E3420">
        <v>5.3269390000000003</v>
      </c>
    </row>
    <row r="3421" spans="1:9" x14ac:dyDescent="0.25">
      <c r="A3421">
        <v>3420</v>
      </c>
      <c r="D3421">
        <v>132.30678800000001</v>
      </c>
      <c r="E3421">
        <v>5.3233670000000002</v>
      </c>
    </row>
    <row r="3422" spans="1:9" x14ac:dyDescent="0.25">
      <c r="A3422">
        <v>3421</v>
      </c>
      <c r="D3422">
        <v>132.102351</v>
      </c>
      <c r="E3422">
        <v>5.3106629999999999</v>
      </c>
      <c r="F3422">
        <v>132.701075</v>
      </c>
      <c r="G3422">
        <v>7.5760709999999998</v>
      </c>
    </row>
    <row r="3423" spans="1:9" x14ac:dyDescent="0.25">
      <c r="A3423">
        <v>3422</v>
      </c>
      <c r="F3423">
        <v>132.66142500000001</v>
      </c>
      <c r="G3423">
        <v>7.5665310000000003</v>
      </c>
    </row>
    <row r="3424" spans="1:9" x14ac:dyDescent="0.25">
      <c r="A3424">
        <v>3423</v>
      </c>
      <c r="F3424">
        <v>132.630663</v>
      </c>
      <c r="G3424">
        <v>7.5110710000000003</v>
      </c>
      <c r="H3424">
        <v>133.72163600000002</v>
      </c>
      <c r="I3424">
        <v>4.4404589999999997</v>
      </c>
    </row>
    <row r="3425" spans="1:9" x14ac:dyDescent="0.25">
      <c r="A3425">
        <v>3424</v>
      </c>
      <c r="F3425">
        <v>132.68576999999999</v>
      </c>
      <c r="G3425">
        <v>7.5601529999999997</v>
      </c>
      <c r="H3425">
        <v>133.673518</v>
      </c>
      <c r="I3425">
        <v>4.5097449999999997</v>
      </c>
    </row>
    <row r="3426" spans="1:9" x14ac:dyDescent="0.25">
      <c r="A3426">
        <v>3425</v>
      </c>
      <c r="F3426">
        <v>132.72811300000001</v>
      </c>
      <c r="G3426">
        <v>7.5811219999999997</v>
      </c>
      <c r="H3426">
        <v>133.69694000000001</v>
      </c>
      <c r="I3426">
        <v>4.4968370000000002</v>
      </c>
    </row>
    <row r="3427" spans="1:9" x14ac:dyDescent="0.25">
      <c r="A3427">
        <v>3426</v>
      </c>
      <c r="F3427">
        <v>132.68209300000001</v>
      </c>
      <c r="G3427">
        <v>7.5881129999999999</v>
      </c>
      <c r="H3427">
        <v>133.75337400000001</v>
      </c>
      <c r="I3427">
        <v>4.444337</v>
      </c>
    </row>
    <row r="3428" spans="1:9" x14ac:dyDescent="0.25">
      <c r="A3428">
        <v>3427</v>
      </c>
      <c r="F3428">
        <v>132.64596800000001</v>
      </c>
      <c r="G3428">
        <v>7.5841839999999996</v>
      </c>
      <c r="H3428">
        <v>133.74199100000001</v>
      </c>
      <c r="I3428">
        <v>4.4633159999999998</v>
      </c>
    </row>
    <row r="3429" spans="1:9" x14ac:dyDescent="0.25">
      <c r="A3429">
        <v>3428</v>
      </c>
      <c r="F3429">
        <v>132.701075</v>
      </c>
      <c r="G3429">
        <v>7.5760709999999998</v>
      </c>
      <c r="H3429">
        <v>133.72754900000001</v>
      </c>
      <c r="I3429">
        <v>4.4707150000000002</v>
      </c>
    </row>
    <row r="3430" spans="1:9" x14ac:dyDescent="0.25">
      <c r="A3430">
        <v>3429</v>
      </c>
      <c r="B3430">
        <v>159.01843600000001</v>
      </c>
      <c r="C3430">
        <v>6.822228</v>
      </c>
      <c r="H3430">
        <v>133.74423400000001</v>
      </c>
      <c r="I3430">
        <v>4.4171940000000003</v>
      </c>
    </row>
    <row r="3431" spans="1:9" x14ac:dyDescent="0.25">
      <c r="A3431">
        <v>3430</v>
      </c>
      <c r="B3431">
        <v>159.04510199999999</v>
      </c>
      <c r="C3431">
        <v>6.8643970000000003</v>
      </c>
      <c r="H3431">
        <v>133.72163600000002</v>
      </c>
      <c r="I3431">
        <v>4.4404589999999997</v>
      </c>
    </row>
    <row r="3432" spans="1:9" x14ac:dyDescent="0.25">
      <c r="A3432">
        <v>3431</v>
      </c>
      <c r="B3432">
        <v>159.02187000000001</v>
      </c>
      <c r="C3432">
        <v>6.8251569999999999</v>
      </c>
    </row>
    <row r="3433" spans="1:9" x14ac:dyDescent="0.25">
      <c r="A3433">
        <v>3432</v>
      </c>
      <c r="B3433">
        <v>159.03065700000002</v>
      </c>
      <c r="C3433">
        <v>6.8156119999999998</v>
      </c>
    </row>
    <row r="3434" spans="1:9" x14ac:dyDescent="0.25">
      <c r="A3434">
        <v>3433</v>
      </c>
      <c r="B3434">
        <v>159.017426</v>
      </c>
      <c r="C3434">
        <v>6.8120770000000004</v>
      </c>
    </row>
    <row r="3435" spans="1:9" x14ac:dyDescent="0.25">
      <c r="A3435">
        <v>3434</v>
      </c>
      <c r="B3435">
        <v>159.00469900000002</v>
      </c>
      <c r="C3435">
        <v>6.8294499999999996</v>
      </c>
    </row>
    <row r="3436" spans="1:9" x14ac:dyDescent="0.25">
      <c r="A3436">
        <v>3435</v>
      </c>
      <c r="B3436">
        <v>158.926773</v>
      </c>
      <c r="C3436">
        <v>6.8304600000000004</v>
      </c>
    </row>
    <row r="3437" spans="1:9" x14ac:dyDescent="0.25">
      <c r="A3437">
        <v>3436</v>
      </c>
      <c r="B3437">
        <v>158.91889500000002</v>
      </c>
      <c r="C3437">
        <v>6.8642459999999996</v>
      </c>
      <c r="D3437">
        <v>164.74309399999999</v>
      </c>
      <c r="E3437">
        <v>5.6121879999999997</v>
      </c>
    </row>
    <row r="3438" spans="1:9" x14ac:dyDescent="0.25">
      <c r="A3438">
        <v>3437</v>
      </c>
      <c r="B3438">
        <v>159.035506</v>
      </c>
      <c r="C3438">
        <v>6.840611</v>
      </c>
      <c r="D3438">
        <v>164.81101799999999</v>
      </c>
      <c r="E3438">
        <v>5.607189</v>
      </c>
    </row>
    <row r="3439" spans="1:9" x14ac:dyDescent="0.25">
      <c r="A3439">
        <v>3438</v>
      </c>
      <c r="B3439">
        <v>159.01843600000001</v>
      </c>
      <c r="C3439">
        <v>6.822228</v>
      </c>
      <c r="D3439">
        <v>164.77581800000002</v>
      </c>
      <c r="E3439">
        <v>5.5677969999999997</v>
      </c>
    </row>
    <row r="3440" spans="1:9" x14ac:dyDescent="0.25">
      <c r="A3440">
        <v>3439</v>
      </c>
      <c r="D3440">
        <v>164.782534</v>
      </c>
      <c r="E3440">
        <v>5.5971890000000002</v>
      </c>
    </row>
    <row r="3441" spans="1:9" x14ac:dyDescent="0.25">
      <c r="A3441">
        <v>3440</v>
      </c>
      <c r="D3441">
        <v>164.73996199999999</v>
      </c>
      <c r="E3441">
        <v>5.5613330000000003</v>
      </c>
    </row>
    <row r="3442" spans="1:9" x14ac:dyDescent="0.25">
      <c r="A3442">
        <v>3441</v>
      </c>
      <c r="D3442">
        <v>164.78723200000002</v>
      </c>
      <c r="E3442">
        <v>5.5726449999999996</v>
      </c>
    </row>
    <row r="3443" spans="1:9" x14ac:dyDescent="0.25">
      <c r="A3443">
        <v>3442</v>
      </c>
      <c r="D3443">
        <v>164.74309399999999</v>
      </c>
      <c r="E3443">
        <v>5.6121879999999997</v>
      </c>
      <c r="F3443">
        <v>163.649967</v>
      </c>
      <c r="G3443">
        <v>7.4204299999999996</v>
      </c>
    </row>
    <row r="3444" spans="1:9" x14ac:dyDescent="0.25">
      <c r="A3444">
        <v>3443</v>
      </c>
      <c r="D3444">
        <v>164.74309399999999</v>
      </c>
      <c r="E3444">
        <v>5.6121879999999997</v>
      </c>
      <c r="F3444">
        <v>163.66168200000001</v>
      </c>
      <c r="G3444">
        <v>7.483053</v>
      </c>
      <c r="H3444">
        <v>164.733597</v>
      </c>
      <c r="I3444">
        <v>4.8216729999999997</v>
      </c>
    </row>
    <row r="3445" spans="1:9" x14ac:dyDescent="0.25">
      <c r="A3445">
        <v>3444</v>
      </c>
      <c r="F3445">
        <v>163.640018</v>
      </c>
      <c r="G3445">
        <v>7.4132579999999999</v>
      </c>
      <c r="H3445">
        <v>164.75743499999999</v>
      </c>
      <c r="I3445">
        <v>4.8539440000000003</v>
      </c>
    </row>
    <row r="3446" spans="1:9" x14ac:dyDescent="0.25">
      <c r="A3446">
        <v>3445</v>
      </c>
      <c r="F3446">
        <v>163.666077</v>
      </c>
      <c r="G3446">
        <v>7.4440650000000002</v>
      </c>
      <c r="H3446">
        <v>164.72713300000001</v>
      </c>
      <c r="I3446">
        <v>4.8453590000000002</v>
      </c>
    </row>
    <row r="3447" spans="1:9" x14ac:dyDescent="0.25">
      <c r="A3447">
        <v>3446</v>
      </c>
      <c r="F3447">
        <v>163.66425900000002</v>
      </c>
      <c r="G3447">
        <v>7.4449240000000003</v>
      </c>
      <c r="H3447">
        <v>164.70925600000001</v>
      </c>
      <c r="I3447">
        <v>4.7969270000000002</v>
      </c>
    </row>
    <row r="3448" spans="1:9" x14ac:dyDescent="0.25">
      <c r="A3448">
        <v>3447</v>
      </c>
      <c r="F3448">
        <v>163.59744499999999</v>
      </c>
      <c r="G3448">
        <v>7.4395699999999998</v>
      </c>
      <c r="H3448">
        <v>164.718649</v>
      </c>
      <c r="I3448">
        <v>4.8232390000000001</v>
      </c>
    </row>
    <row r="3449" spans="1:9" x14ac:dyDescent="0.25">
      <c r="A3449">
        <v>3448</v>
      </c>
      <c r="F3449">
        <v>163.60966500000001</v>
      </c>
      <c r="G3449">
        <v>7.4329539999999996</v>
      </c>
      <c r="H3449">
        <v>164.72890100000001</v>
      </c>
      <c r="I3449">
        <v>4.7703119999999997</v>
      </c>
    </row>
    <row r="3450" spans="1:9" x14ac:dyDescent="0.25">
      <c r="A3450">
        <v>3449</v>
      </c>
      <c r="F3450">
        <v>163.59996899999999</v>
      </c>
      <c r="G3450">
        <v>7.4503769999999996</v>
      </c>
      <c r="H3450">
        <v>164.711377</v>
      </c>
      <c r="I3450">
        <v>4.7984920000000004</v>
      </c>
    </row>
    <row r="3451" spans="1:9" x14ac:dyDescent="0.25">
      <c r="A3451">
        <v>3450</v>
      </c>
      <c r="F3451">
        <v>163.649967</v>
      </c>
      <c r="G3451">
        <v>7.4204299999999996</v>
      </c>
      <c r="H3451">
        <v>164.74289200000001</v>
      </c>
      <c r="I3451">
        <v>4.8404100000000003</v>
      </c>
    </row>
    <row r="3452" spans="1:9" x14ac:dyDescent="0.25">
      <c r="A3452">
        <v>3451</v>
      </c>
      <c r="H3452">
        <v>164.814705</v>
      </c>
      <c r="I3452">
        <v>4.809755</v>
      </c>
    </row>
    <row r="3453" spans="1:9" x14ac:dyDescent="0.25">
      <c r="A3453">
        <v>3452</v>
      </c>
      <c r="H3453">
        <v>164.733597</v>
      </c>
      <c r="I3453">
        <v>4.8216729999999997</v>
      </c>
    </row>
    <row r="3454" spans="1:9" x14ac:dyDescent="0.25">
      <c r="A3454">
        <v>3453</v>
      </c>
    </row>
    <row r="3455" spans="1:9" x14ac:dyDescent="0.25">
      <c r="A3455">
        <v>3454</v>
      </c>
      <c r="B3455">
        <v>185.651217</v>
      </c>
      <c r="C3455">
        <v>6.2415000000000003</v>
      </c>
    </row>
    <row r="3456" spans="1:9" x14ac:dyDescent="0.25">
      <c r="A3456">
        <v>3455</v>
      </c>
      <c r="B3456">
        <v>185.67217500000001</v>
      </c>
      <c r="C3456">
        <v>6.2549330000000003</v>
      </c>
    </row>
    <row r="3457" spans="1:9" x14ac:dyDescent="0.25">
      <c r="A3457">
        <v>3456</v>
      </c>
      <c r="B3457">
        <v>185.649145</v>
      </c>
      <c r="C3457">
        <v>6.1897349999999998</v>
      </c>
    </row>
    <row r="3458" spans="1:9" x14ac:dyDescent="0.25">
      <c r="A3458">
        <v>3457</v>
      </c>
      <c r="B3458">
        <v>185.68065899999999</v>
      </c>
      <c r="C3458">
        <v>6.1649380000000003</v>
      </c>
    </row>
    <row r="3459" spans="1:9" x14ac:dyDescent="0.25">
      <c r="A3459">
        <v>3458</v>
      </c>
      <c r="B3459">
        <v>185.660258</v>
      </c>
      <c r="C3459">
        <v>6.1873110000000002</v>
      </c>
    </row>
    <row r="3460" spans="1:9" x14ac:dyDescent="0.25">
      <c r="A3460">
        <v>3459</v>
      </c>
      <c r="B3460">
        <v>185.67475000000002</v>
      </c>
      <c r="C3460">
        <v>6.2033199999999997</v>
      </c>
    </row>
    <row r="3461" spans="1:9" x14ac:dyDescent="0.25">
      <c r="A3461">
        <v>3460</v>
      </c>
      <c r="B3461">
        <v>185.657679</v>
      </c>
      <c r="C3461">
        <v>6.2519039999999997</v>
      </c>
      <c r="D3461">
        <v>192.347342</v>
      </c>
      <c r="E3461">
        <v>4.8828820000000004</v>
      </c>
    </row>
    <row r="3462" spans="1:9" x14ac:dyDescent="0.25">
      <c r="A3462">
        <v>3461</v>
      </c>
      <c r="B3462">
        <v>185.613947</v>
      </c>
      <c r="C3462">
        <v>6.270842</v>
      </c>
      <c r="D3462">
        <v>192.285021</v>
      </c>
      <c r="E3462">
        <v>4.8508639999999996</v>
      </c>
    </row>
    <row r="3463" spans="1:9" x14ac:dyDescent="0.25">
      <c r="A3463">
        <v>3462</v>
      </c>
      <c r="B3463">
        <v>185.651217</v>
      </c>
      <c r="C3463">
        <v>6.2415000000000003</v>
      </c>
      <c r="D3463">
        <v>192.28365600000001</v>
      </c>
      <c r="E3463">
        <v>4.8442980000000002</v>
      </c>
    </row>
    <row r="3464" spans="1:9" x14ac:dyDescent="0.25">
      <c r="A3464">
        <v>3463</v>
      </c>
      <c r="D3464">
        <v>192.28527300000002</v>
      </c>
      <c r="E3464">
        <v>4.8031389999999998</v>
      </c>
    </row>
    <row r="3465" spans="1:9" x14ac:dyDescent="0.25">
      <c r="A3465">
        <v>3464</v>
      </c>
      <c r="D3465">
        <v>192.31107900000001</v>
      </c>
      <c r="E3465">
        <v>4.8341979999999998</v>
      </c>
    </row>
    <row r="3466" spans="1:9" x14ac:dyDescent="0.25">
      <c r="A3466">
        <v>3465</v>
      </c>
      <c r="D3466">
        <v>192.335219</v>
      </c>
      <c r="E3466">
        <v>4.8152090000000003</v>
      </c>
    </row>
    <row r="3467" spans="1:9" x14ac:dyDescent="0.25">
      <c r="A3467">
        <v>3466</v>
      </c>
      <c r="D3467">
        <v>192.33360099999999</v>
      </c>
      <c r="E3467">
        <v>4.8675300000000004</v>
      </c>
      <c r="F3467">
        <v>191.33880500000001</v>
      </c>
      <c r="G3467">
        <v>7.4680530000000003</v>
      </c>
    </row>
    <row r="3468" spans="1:9" x14ac:dyDescent="0.25">
      <c r="A3468">
        <v>3467</v>
      </c>
      <c r="D3468">
        <v>192.347342</v>
      </c>
      <c r="E3468">
        <v>4.8828820000000004</v>
      </c>
      <c r="F3468">
        <v>191.41046700000001</v>
      </c>
      <c r="G3468">
        <v>7.4639629999999997</v>
      </c>
    </row>
    <row r="3469" spans="1:9" x14ac:dyDescent="0.25">
      <c r="A3469">
        <v>3468</v>
      </c>
      <c r="F3469">
        <v>191.40349800000001</v>
      </c>
      <c r="G3469">
        <v>7.4071480000000003</v>
      </c>
      <c r="H3469">
        <v>192.04432500000001</v>
      </c>
      <c r="I3469">
        <v>4.8828820000000004</v>
      </c>
    </row>
    <row r="3470" spans="1:9" x14ac:dyDescent="0.25">
      <c r="A3470">
        <v>3469</v>
      </c>
      <c r="F3470">
        <v>191.37814600000002</v>
      </c>
      <c r="G3470">
        <v>7.458761</v>
      </c>
      <c r="H3470">
        <v>192.09780699999999</v>
      </c>
      <c r="I3470">
        <v>4.9322739999999996</v>
      </c>
    </row>
    <row r="3471" spans="1:9" x14ac:dyDescent="0.25">
      <c r="A3471">
        <v>3470</v>
      </c>
      <c r="F3471">
        <v>191.366129</v>
      </c>
      <c r="G3471">
        <v>7.4695689999999999</v>
      </c>
      <c r="H3471">
        <v>192.09088700000001</v>
      </c>
      <c r="I3471">
        <v>4.9417179999999998</v>
      </c>
    </row>
    <row r="3472" spans="1:9" x14ac:dyDescent="0.25">
      <c r="A3472">
        <v>3471</v>
      </c>
      <c r="F3472">
        <v>191.34067400000001</v>
      </c>
      <c r="G3472">
        <v>7.4538120000000001</v>
      </c>
      <c r="H3472">
        <v>192.071699</v>
      </c>
      <c r="I3472">
        <v>4.8926800000000004</v>
      </c>
    </row>
    <row r="3473" spans="1:9" x14ac:dyDescent="0.25">
      <c r="A3473">
        <v>3472</v>
      </c>
      <c r="F3473">
        <v>191.35350299999999</v>
      </c>
      <c r="G3473">
        <v>7.4501249999999999</v>
      </c>
      <c r="H3473">
        <v>192.10270500000001</v>
      </c>
      <c r="I3473">
        <v>4.8332389999999998</v>
      </c>
    </row>
    <row r="3474" spans="1:9" x14ac:dyDescent="0.25">
      <c r="A3474">
        <v>3473</v>
      </c>
      <c r="F3474">
        <v>191.32143200000002</v>
      </c>
      <c r="G3474">
        <v>7.492648</v>
      </c>
      <c r="H3474">
        <v>192.092806</v>
      </c>
      <c r="I3474">
        <v>4.846571</v>
      </c>
    </row>
    <row r="3475" spans="1:9" x14ac:dyDescent="0.25">
      <c r="A3475">
        <v>3474</v>
      </c>
      <c r="F3475">
        <v>191.39981299999999</v>
      </c>
      <c r="G3475">
        <v>7.4891129999999997</v>
      </c>
      <c r="H3475">
        <v>192.06593900000001</v>
      </c>
      <c r="I3475">
        <v>4.9009619999999998</v>
      </c>
    </row>
    <row r="3476" spans="1:9" x14ac:dyDescent="0.25">
      <c r="A3476">
        <v>3475</v>
      </c>
      <c r="F3476">
        <v>191.33880500000001</v>
      </c>
      <c r="G3476">
        <v>7.4680530000000003</v>
      </c>
      <c r="H3476">
        <v>192.04432500000001</v>
      </c>
      <c r="I3476">
        <v>4.8828820000000004</v>
      </c>
    </row>
    <row r="3477" spans="1:9" x14ac:dyDescent="0.25">
      <c r="A3477">
        <v>3476</v>
      </c>
      <c r="H3477">
        <v>192.04432500000001</v>
      </c>
      <c r="I3477">
        <v>4.8828820000000004</v>
      </c>
    </row>
    <row r="3478" spans="1:9" x14ac:dyDescent="0.25">
      <c r="A3478">
        <v>3477</v>
      </c>
      <c r="B3478">
        <v>212.65741600000001</v>
      </c>
      <c r="C3478">
        <v>7.4466659999999996</v>
      </c>
    </row>
    <row r="3479" spans="1:9" x14ac:dyDescent="0.25">
      <c r="A3479">
        <v>3478</v>
      </c>
      <c r="B3479">
        <v>212.72519600000001</v>
      </c>
      <c r="C3479">
        <v>7.403988</v>
      </c>
    </row>
    <row r="3480" spans="1:9" x14ac:dyDescent="0.25">
      <c r="A3480">
        <v>3479</v>
      </c>
      <c r="B3480">
        <v>212.688084</v>
      </c>
      <c r="C3480">
        <v>7.4260999999999999</v>
      </c>
    </row>
    <row r="3481" spans="1:9" x14ac:dyDescent="0.25">
      <c r="A3481">
        <v>3480</v>
      </c>
      <c r="B3481">
        <v>212.66329200000001</v>
      </c>
      <c r="C3481">
        <v>7.4252750000000001</v>
      </c>
    </row>
    <row r="3482" spans="1:9" x14ac:dyDescent="0.25">
      <c r="A3482">
        <v>3481</v>
      </c>
      <c r="B3482">
        <v>212.639736</v>
      </c>
      <c r="C3482">
        <v>7.4193990000000003</v>
      </c>
    </row>
    <row r="3483" spans="1:9" x14ac:dyDescent="0.25">
      <c r="A3483">
        <v>3482</v>
      </c>
      <c r="B3483">
        <v>212.64653999999999</v>
      </c>
      <c r="C3483">
        <v>7.4597059999999997</v>
      </c>
    </row>
    <row r="3484" spans="1:9" x14ac:dyDescent="0.25">
      <c r="A3484">
        <v>3483</v>
      </c>
      <c r="B3484">
        <v>212.64643699999999</v>
      </c>
      <c r="C3484">
        <v>7.3737320000000004</v>
      </c>
      <c r="D3484">
        <v>217.561331</v>
      </c>
      <c r="E3484">
        <v>6.2597699999999996</v>
      </c>
    </row>
    <row r="3485" spans="1:9" x14ac:dyDescent="0.25">
      <c r="A3485">
        <v>3484</v>
      </c>
      <c r="B3485">
        <v>212.65741600000001</v>
      </c>
      <c r="C3485">
        <v>7.4466659999999996</v>
      </c>
      <c r="D3485">
        <v>217.59354500000001</v>
      </c>
      <c r="E3485">
        <v>6.3041499999999999</v>
      </c>
    </row>
    <row r="3486" spans="1:9" x14ac:dyDescent="0.25">
      <c r="A3486">
        <v>3485</v>
      </c>
      <c r="B3486">
        <v>212.65741600000001</v>
      </c>
      <c r="C3486">
        <v>7.4466659999999996</v>
      </c>
      <c r="D3486">
        <v>217.587154</v>
      </c>
      <c r="E3486">
        <v>6.2920879999999997</v>
      </c>
    </row>
    <row r="3487" spans="1:9" x14ac:dyDescent="0.25">
      <c r="A3487">
        <v>3486</v>
      </c>
      <c r="D3487">
        <v>217.59101999999999</v>
      </c>
      <c r="E3487">
        <v>6.2720890000000002</v>
      </c>
    </row>
    <row r="3488" spans="1:9" x14ac:dyDescent="0.25">
      <c r="A3488">
        <v>3487</v>
      </c>
      <c r="D3488">
        <v>217.58282399999999</v>
      </c>
      <c r="E3488">
        <v>6.2832229999999996</v>
      </c>
    </row>
    <row r="3489" spans="1:9" x14ac:dyDescent="0.25">
      <c r="A3489">
        <v>3488</v>
      </c>
      <c r="D3489">
        <v>217.62540000000001</v>
      </c>
      <c r="E3489">
        <v>6.1574039999999997</v>
      </c>
    </row>
    <row r="3490" spans="1:9" x14ac:dyDescent="0.25">
      <c r="A3490">
        <v>3489</v>
      </c>
      <c r="D3490">
        <v>217.49215899999999</v>
      </c>
      <c r="E3490">
        <v>6.212917</v>
      </c>
    </row>
    <row r="3491" spans="1:9" x14ac:dyDescent="0.25">
      <c r="A3491">
        <v>3490</v>
      </c>
      <c r="D3491">
        <v>217.520096</v>
      </c>
      <c r="E3491">
        <v>6.223484</v>
      </c>
      <c r="F3491">
        <v>217.18702099999999</v>
      </c>
      <c r="G3491">
        <v>8.3679059999999996</v>
      </c>
    </row>
    <row r="3492" spans="1:9" x14ac:dyDescent="0.25">
      <c r="A3492">
        <v>3491</v>
      </c>
      <c r="D3492">
        <v>217.561331</v>
      </c>
      <c r="E3492">
        <v>6.2597699999999996</v>
      </c>
      <c r="F3492">
        <v>217.17057800000001</v>
      </c>
      <c r="G3492">
        <v>8.4382110000000008</v>
      </c>
    </row>
    <row r="3493" spans="1:9" x14ac:dyDescent="0.25">
      <c r="A3493">
        <v>3492</v>
      </c>
      <c r="F3493">
        <v>217.21882299999999</v>
      </c>
      <c r="G3493">
        <v>8.4090380000000007</v>
      </c>
      <c r="H3493">
        <v>218.48050900000001</v>
      </c>
      <c r="I3493">
        <v>5.7221700000000002</v>
      </c>
    </row>
    <row r="3494" spans="1:9" x14ac:dyDescent="0.25">
      <c r="A3494">
        <v>3493</v>
      </c>
      <c r="F3494">
        <v>217.19568000000001</v>
      </c>
      <c r="G3494">
        <v>8.4000170000000001</v>
      </c>
      <c r="H3494">
        <v>218.465304</v>
      </c>
      <c r="I3494">
        <v>5.6918110000000004</v>
      </c>
    </row>
    <row r="3495" spans="1:9" x14ac:dyDescent="0.25">
      <c r="A3495">
        <v>3494</v>
      </c>
      <c r="F3495">
        <v>217.17944399999999</v>
      </c>
      <c r="G3495">
        <v>8.401821</v>
      </c>
      <c r="H3495">
        <v>218.48442599999998</v>
      </c>
      <c r="I3495">
        <v>5.7224279999999998</v>
      </c>
    </row>
    <row r="3496" spans="1:9" x14ac:dyDescent="0.25">
      <c r="A3496">
        <v>3495</v>
      </c>
      <c r="F3496">
        <v>217.16573299999999</v>
      </c>
      <c r="G3496">
        <v>8.4193460000000009</v>
      </c>
      <c r="H3496">
        <v>218.490869</v>
      </c>
      <c r="I3496">
        <v>5.7039749999999998</v>
      </c>
    </row>
    <row r="3497" spans="1:9" x14ac:dyDescent="0.25">
      <c r="A3497">
        <v>3496</v>
      </c>
      <c r="F3497">
        <v>217.14114699999999</v>
      </c>
      <c r="G3497">
        <v>8.4081109999999999</v>
      </c>
      <c r="H3497">
        <v>218.48854900000001</v>
      </c>
      <c r="I3497">
        <v>5.6494939999999998</v>
      </c>
    </row>
    <row r="3498" spans="1:9" x14ac:dyDescent="0.25">
      <c r="A3498">
        <v>3497</v>
      </c>
      <c r="B3498">
        <v>232.97721300000001</v>
      </c>
      <c r="C3498">
        <v>6.9070039999999997</v>
      </c>
      <c r="F3498">
        <v>217.05156399999998</v>
      </c>
      <c r="G3498">
        <v>8.470993</v>
      </c>
      <c r="H3498">
        <v>218.49628100000001</v>
      </c>
      <c r="I3498">
        <v>5.6583079999999999</v>
      </c>
    </row>
    <row r="3499" spans="1:9" x14ac:dyDescent="0.25">
      <c r="A3499">
        <v>3498</v>
      </c>
      <c r="B3499">
        <v>232.97721300000001</v>
      </c>
      <c r="C3499">
        <v>6.9070039999999997</v>
      </c>
      <c r="F3499">
        <v>217.18702099999999</v>
      </c>
      <c r="G3499">
        <v>8.3679059999999996</v>
      </c>
      <c r="H3499">
        <v>218.46973600000001</v>
      </c>
      <c r="I3499">
        <v>5.6682040000000002</v>
      </c>
    </row>
    <row r="3500" spans="1:9" x14ac:dyDescent="0.25">
      <c r="A3500">
        <v>3499</v>
      </c>
      <c r="B3500">
        <v>233.05055999999999</v>
      </c>
      <c r="C3500">
        <v>6.8819540000000003</v>
      </c>
      <c r="F3500">
        <v>217.18702099999999</v>
      </c>
      <c r="G3500">
        <v>8.3679059999999996</v>
      </c>
      <c r="H3500">
        <v>218.44432599999999</v>
      </c>
      <c r="I3500">
        <v>5.6508339999999997</v>
      </c>
    </row>
    <row r="3501" spans="1:9" x14ac:dyDescent="0.25">
      <c r="A3501">
        <v>3500</v>
      </c>
      <c r="B3501">
        <v>233.09148400000001</v>
      </c>
      <c r="C3501">
        <v>6.8791190000000002</v>
      </c>
      <c r="H3501">
        <v>218.426491</v>
      </c>
      <c r="I3501">
        <v>5.6134639999999996</v>
      </c>
    </row>
    <row r="3502" spans="1:9" x14ac:dyDescent="0.25">
      <c r="A3502">
        <v>3501</v>
      </c>
      <c r="B3502">
        <v>233.08818600000001</v>
      </c>
      <c r="C3502">
        <v>6.8812329999999999</v>
      </c>
      <c r="H3502">
        <v>218.40355399999999</v>
      </c>
      <c r="I3502">
        <v>5.6164540000000001</v>
      </c>
    </row>
    <row r="3503" spans="1:9" x14ac:dyDescent="0.25">
      <c r="A3503">
        <v>3502</v>
      </c>
      <c r="B3503">
        <v>233.08772300000001</v>
      </c>
      <c r="C3503">
        <v>6.8649440000000004</v>
      </c>
      <c r="H3503">
        <v>218.48050900000001</v>
      </c>
      <c r="I3503">
        <v>5.7221700000000002</v>
      </c>
    </row>
    <row r="3504" spans="1:9" x14ac:dyDescent="0.25">
      <c r="A3504">
        <v>3503</v>
      </c>
      <c r="B3504">
        <v>233.05457899999999</v>
      </c>
      <c r="C3504">
        <v>6.8713870000000004</v>
      </c>
      <c r="H3504">
        <v>218.48050900000001</v>
      </c>
      <c r="I3504">
        <v>5.7221700000000002</v>
      </c>
    </row>
    <row r="3505" spans="1:9" x14ac:dyDescent="0.25">
      <c r="A3505">
        <v>3504</v>
      </c>
      <c r="B3505">
        <v>233.04726099999999</v>
      </c>
      <c r="C3505">
        <v>6.8987569999999998</v>
      </c>
    </row>
    <row r="3506" spans="1:9" x14ac:dyDescent="0.25">
      <c r="A3506">
        <v>3505</v>
      </c>
      <c r="B3506">
        <v>233.02999299999999</v>
      </c>
      <c r="C3506">
        <v>6.8994270000000002</v>
      </c>
    </row>
    <row r="3507" spans="1:9" x14ac:dyDescent="0.25">
      <c r="A3507">
        <v>3506</v>
      </c>
      <c r="B3507">
        <v>233.034943</v>
      </c>
      <c r="C3507">
        <v>6.8964889999999999</v>
      </c>
      <c r="D3507">
        <v>239.23713699999999</v>
      </c>
      <c r="E3507">
        <v>5.5125419999999998</v>
      </c>
    </row>
    <row r="3508" spans="1:9" x14ac:dyDescent="0.25">
      <c r="A3508">
        <v>3507</v>
      </c>
      <c r="B3508">
        <v>233.030562</v>
      </c>
      <c r="C3508">
        <v>6.9130339999999997</v>
      </c>
      <c r="D3508">
        <v>239.213223</v>
      </c>
      <c r="E3508">
        <v>5.4925430000000004</v>
      </c>
    </row>
    <row r="3509" spans="1:9" x14ac:dyDescent="0.25">
      <c r="A3509">
        <v>3508</v>
      </c>
      <c r="B3509">
        <v>233.01118099999999</v>
      </c>
      <c r="C3509">
        <v>6.9475680000000004</v>
      </c>
      <c r="D3509">
        <v>239.22832700000001</v>
      </c>
      <c r="E3509">
        <v>5.4819769999999997</v>
      </c>
    </row>
    <row r="3510" spans="1:9" x14ac:dyDescent="0.25">
      <c r="A3510">
        <v>3509</v>
      </c>
      <c r="B3510">
        <v>233.11978400000001</v>
      </c>
      <c r="C3510">
        <v>6.888191</v>
      </c>
      <c r="D3510">
        <v>239.234408</v>
      </c>
      <c r="E3510">
        <v>5.4803790000000001</v>
      </c>
    </row>
    <row r="3511" spans="1:9" x14ac:dyDescent="0.25">
      <c r="A3511">
        <v>3510</v>
      </c>
      <c r="B3511">
        <v>232.97721300000001</v>
      </c>
      <c r="C3511">
        <v>6.9070039999999997</v>
      </c>
      <c r="D3511">
        <v>239.21966599999999</v>
      </c>
      <c r="E3511">
        <v>5.4795540000000003</v>
      </c>
    </row>
    <row r="3512" spans="1:9" x14ac:dyDescent="0.25">
      <c r="A3512">
        <v>3511</v>
      </c>
      <c r="D3512">
        <v>239.24992</v>
      </c>
      <c r="E3512">
        <v>5.4655339999999999</v>
      </c>
    </row>
    <row r="3513" spans="1:9" x14ac:dyDescent="0.25">
      <c r="A3513">
        <v>3512</v>
      </c>
      <c r="D3513">
        <v>239.247242</v>
      </c>
      <c r="E3513">
        <v>5.4762550000000001</v>
      </c>
    </row>
    <row r="3514" spans="1:9" x14ac:dyDescent="0.25">
      <c r="A3514">
        <v>3513</v>
      </c>
      <c r="D3514">
        <v>239.28724099999999</v>
      </c>
      <c r="E3514">
        <v>5.4442979999999999</v>
      </c>
    </row>
    <row r="3515" spans="1:9" x14ac:dyDescent="0.25">
      <c r="A3515">
        <v>3514</v>
      </c>
      <c r="D3515">
        <v>239.29192799999998</v>
      </c>
      <c r="E3515">
        <v>5.4803790000000001</v>
      </c>
      <c r="F3515">
        <v>235.44790699999999</v>
      </c>
      <c r="G3515">
        <v>8.076632</v>
      </c>
    </row>
    <row r="3516" spans="1:9" x14ac:dyDescent="0.25">
      <c r="A3516">
        <v>3515</v>
      </c>
      <c r="D3516">
        <v>239.24543800000001</v>
      </c>
      <c r="E3516">
        <v>5.5105320000000004</v>
      </c>
      <c r="F3516">
        <v>235.50702699999999</v>
      </c>
      <c r="G3516">
        <v>8.0706019999999992</v>
      </c>
    </row>
    <row r="3517" spans="1:9" x14ac:dyDescent="0.25">
      <c r="A3517">
        <v>3516</v>
      </c>
      <c r="D3517">
        <v>239.18977000000001</v>
      </c>
      <c r="E3517">
        <v>5.492337</v>
      </c>
      <c r="F3517">
        <v>235.58898199999999</v>
      </c>
      <c r="G3517">
        <v>7.9376709999999999</v>
      </c>
    </row>
    <row r="3518" spans="1:9" x14ac:dyDescent="0.25">
      <c r="A3518">
        <v>3517</v>
      </c>
      <c r="D3518">
        <v>239.23713699999999</v>
      </c>
      <c r="E3518">
        <v>5.5125419999999998</v>
      </c>
      <c r="F3518">
        <v>235.558314</v>
      </c>
      <c r="G3518">
        <v>7.93262</v>
      </c>
      <c r="H3518">
        <v>237.97715199999999</v>
      </c>
      <c r="I3518">
        <v>5.0521029999999998</v>
      </c>
    </row>
    <row r="3519" spans="1:9" x14ac:dyDescent="0.25">
      <c r="A3519">
        <v>3518</v>
      </c>
      <c r="D3519">
        <v>239.23713699999999</v>
      </c>
      <c r="E3519">
        <v>5.5125419999999998</v>
      </c>
      <c r="F3519">
        <v>235.52759399999999</v>
      </c>
      <c r="G3519">
        <v>7.9472579999999997</v>
      </c>
      <c r="H3519">
        <v>238.01034999999999</v>
      </c>
      <c r="I3519">
        <v>5.1042129999999997</v>
      </c>
    </row>
    <row r="3520" spans="1:9" x14ac:dyDescent="0.25">
      <c r="A3520">
        <v>3519</v>
      </c>
      <c r="F3520">
        <v>235.52924400000001</v>
      </c>
      <c r="G3520">
        <v>7.9984409999999997</v>
      </c>
      <c r="H3520">
        <v>238.01632699999999</v>
      </c>
      <c r="I3520">
        <v>5.0330310000000003</v>
      </c>
    </row>
    <row r="3521" spans="1:11" x14ac:dyDescent="0.25">
      <c r="A3521">
        <v>3520</v>
      </c>
      <c r="F3521">
        <v>235.58594199999999</v>
      </c>
      <c r="G3521">
        <v>8.0528189999999995</v>
      </c>
      <c r="H3521">
        <v>238.00339</v>
      </c>
      <c r="I3521">
        <v>5.0705039999999997</v>
      </c>
    </row>
    <row r="3522" spans="1:11" x14ac:dyDescent="0.25">
      <c r="A3522">
        <v>3521</v>
      </c>
      <c r="F3522">
        <v>235.54068599999999</v>
      </c>
      <c r="G3522">
        <v>8.0452949999999994</v>
      </c>
      <c r="H3522">
        <v>237.967671</v>
      </c>
      <c r="I3522">
        <v>5.0196820000000004</v>
      </c>
    </row>
    <row r="3523" spans="1:11" x14ac:dyDescent="0.25">
      <c r="A3523">
        <v>3522</v>
      </c>
      <c r="F3523">
        <v>235.54403500000001</v>
      </c>
      <c r="G3523">
        <v>8.0518409999999996</v>
      </c>
      <c r="H3523">
        <v>238.00467699999999</v>
      </c>
      <c r="I3523">
        <v>5.0092699999999999</v>
      </c>
    </row>
    <row r="3524" spans="1:11" x14ac:dyDescent="0.25">
      <c r="A3524">
        <v>3523</v>
      </c>
      <c r="F3524">
        <v>235.51326399999999</v>
      </c>
      <c r="G3524">
        <v>8.0434900000000003</v>
      </c>
      <c r="H3524">
        <v>238.06070700000001</v>
      </c>
      <c r="I3524">
        <v>4.9788069999999998</v>
      </c>
    </row>
    <row r="3525" spans="1:11" x14ac:dyDescent="0.25">
      <c r="A3525">
        <v>3524</v>
      </c>
      <c r="B3525">
        <v>252.55766700000001</v>
      </c>
      <c r="C3525">
        <v>6.4853249999999996</v>
      </c>
      <c r="F3525">
        <v>235.513317</v>
      </c>
      <c r="G3525">
        <v>8.0636949999999992</v>
      </c>
      <c r="H3525">
        <v>238.05983000000001</v>
      </c>
      <c r="I3525">
        <v>4.9783949999999999</v>
      </c>
    </row>
    <row r="3526" spans="1:11" x14ac:dyDescent="0.25">
      <c r="A3526">
        <v>3525</v>
      </c>
      <c r="B3526">
        <v>252.55766700000001</v>
      </c>
      <c r="C3526">
        <v>6.4853249999999996</v>
      </c>
      <c r="F3526">
        <v>235.57253900000001</v>
      </c>
      <c r="G3526">
        <v>8.0677669999999999</v>
      </c>
      <c r="H3526">
        <v>238.06354199999998</v>
      </c>
      <c r="I3526">
        <v>4.9606640000000004</v>
      </c>
    </row>
    <row r="3527" spans="1:11" x14ac:dyDescent="0.25">
      <c r="A3527">
        <v>3526</v>
      </c>
      <c r="B3527">
        <v>252.55766700000001</v>
      </c>
      <c r="C3527">
        <v>6.4853249999999996</v>
      </c>
      <c r="F3527">
        <v>235.44790699999999</v>
      </c>
      <c r="G3527">
        <v>8.097353</v>
      </c>
      <c r="H3527">
        <v>238.08178699999999</v>
      </c>
      <c r="I3527">
        <v>4.94618</v>
      </c>
    </row>
    <row r="3528" spans="1:11" x14ac:dyDescent="0.25">
      <c r="A3528">
        <v>3527</v>
      </c>
      <c r="B3528">
        <v>252.55766700000001</v>
      </c>
      <c r="C3528">
        <v>6.4853249999999996</v>
      </c>
      <c r="H3528">
        <v>237.97715199999999</v>
      </c>
      <c r="I3528">
        <v>5.0521029999999998</v>
      </c>
      <c r="J3528">
        <v>235.83809300000001</v>
      </c>
      <c r="K3528">
        <v>14.334702</v>
      </c>
    </row>
    <row r="3529" spans="1:11" x14ac:dyDescent="0.25">
      <c r="A3529">
        <v>3528</v>
      </c>
    </row>
    <row r="3530" spans="1:11" x14ac:dyDescent="0.25">
      <c r="A3530">
        <v>3529</v>
      </c>
    </row>
    <row r="3531" spans="1:11" x14ac:dyDescent="0.25">
      <c r="A3531">
        <v>3530</v>
      </c>
    </row>
    <row r="3532" spans="1:11" x14ac:dyDescent="0.25">
      <c r="A3532">
        <v>3531</v>
      </c>
    </row>
    <row r="3533" spans="1:11" x14ac:dyDescent="0.25">
      <c r="A3533">
        <v>3532</v>
      </c>
    </row>
    <row r="3534" spans="1:11" x14ac:dyDescent="0.25">
      <c r="A3534">
        <v>3533</v>
      </c>
    </row>
    <row r="3535" spans="1:11" x14ac:dyDescent="0.25">
      <c r="A3535">
        <v>3534</v>
      </c>
    </row>
    <row r="3536" spans="1:1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1" x14ac:dyDescent="0.25">
      <c r="A3553">
        <v>3552</v>
      </c>
    </row>
    <row r="3554" spans="1:11" x14ac:dyDescent="0.25">
      <c r="A3554">
        <v>3553</v>
      </c>
    </row>
    <row r="3555" spans="1:11" x14ac:dyDescent="0.25">
      <c r="A3555">
        <v>3554</v>
      </c>
    </row>
    <row r="3556" spans="1:11" x14ac:dyDescent="0.25">
      <c r="A3556">
        <v>3555</v>
      </c>
    </row>
    <row r="3557" spans="1:11" x14ac:dyDescent="0.25">
      <c r="A3557">
        <v>3556</v>
      </c>
    </row>
    <row r="3558" spans="1:11" x14ac:dyDescent="0.25">
      <c r="A3558">
        <v>3557</v>
      </c>
    </row>
    <row r="3559" spans="1:11" x14ac:dyDescent="0.25">
      <c r="A3559">
        <v>3558</v>
      </c>
    </row>
    <row r="3560" spans="1:11" x14ac:dyDescent="0.25">
      <c r="A3560">
        <v>3559</v>
      </c>
    </row>
    <row r="3561" spans="1:11" x14ac:dyDescent="0.25">
      <c r="A3561">
        <v>3560</v>
      </c>
      <c r="J3561">
        <v>235.75453999999999</v>
      </c>
      <c r="K3561">
        <v>14.501859</v>
      </c>
    </row>
    <row r="3562" spans="1:11" x14ac:dyDescent="0.25">
      <c r="A3562">
        <v>3561</v>
      </c>
      <c r="D3562">
        <v>239.68422899999999</v>
      </c>
      <c r="E3562">
        <v>8.4395000000000007</v>
      </c>
    </row>
    <row r="3563" spans="1:11" x14ac:dyDescent="0.25">
      <c r="A3563">
        <v>3562</v>
      </c>
      <c r="D3563">
        <v>239.68092799999999</v>
      </c>
      <c r="E3563">
        <v>8.4170269999999991</v>
      </c>
    </row>
    <row r="3564" spans="1:11" x14ac:dyDescent="0.25">
      <c r="A3564">
        <v>3563</v>
      </c>
      <c r="D3564">
        <v>239.66355899999999</v>
      </c>
      <c r="E3564">
        <v>8.4151720000000001</v>
      </c>
    </row>
    <row r="3565" spans="1:11" x14ac:dyDescent="0.25">
      <c r="A3565">
        <v>3564</v>
      </c>
      <c r="D3565">
        <v>239.649283</v>
      </c>
      <c r="E3565">
        <v>8.4359950000000001</v>
      </c>
      <c r="F3565">
        <v>246.765244</v>
      </c>
      <c r="G3565">
        <v>5.6979449999999998</v>
      </c>
    </row>
    <row r="3566" spans="1:11" x14ac:dyDescent="0.25">
      <c r="A3566">
        <v>3565</v>
      </c>
      <c r="D3566">
        <v>239.677527</v>
      </c>
      <c r="E3566">
        <v>8.4090380000000007</v>
      </c>
      <c r="F3566">
        <v>246.789726</v>
      </c>
      <c r="G3566">
        <v>5.7955170000000003</v>
      </c>
    </row>
    <row r="3567" spans="1:11" x14ac:dyDescent="0.25">
      <c r="A3567">
        <v>3566</v>
      </c>
      <c r="D3567">
        <v>239.66794200000001</v>
      </c>
      <c r="E3567">
        <v>8.4510970000000007</v>
      </c>
      <c r="F3567">
        <v>246.79735600000001</v>
      </c>
      <c r="G3567">
        <v>5.8025260000000003</v>
      </c>
    </row>
    <row r="3568" spans="1:11" x14ac:dyDescent="0.25">
      <c r="A3568">
        <v>3567</v>
      </c>
      <c r="D3568">
        <v>239.65696199999999</v>
      </c>
      <c r="E3568">
        <v>8.4476949999999995</v>
      </c>
      <c r="F3568">
        <v>246.78457299999999</v>
      </c>
      <c r="G3568">
        <v>5.7735079999999996</v>
      </c>
    </row>
    <row r="3569" spans="1:9" x14ac:dyDescent="0.25">
      <c r="A3569">
        <v>3568</v>
      </c>
      <c r="D3569">
        <v>239.67015699999999</v>
      </c>
      <c r="E3569">
        <v>8.4452719999999992</v>
      </c>
      <c r="F3569">
        <v>246.75627500000002</v>
      </c>
      <c r="G3569">
        <v>5.7427869999999999</v>
      </c>
    </row>
    <row r="3570" spans="1:9" x14ac:dyDescent="0.25">
      <c r="A3570">
        <v>3569</v>
      </c>
      <c r="D3570">
        <v>239.68422899999999</v>
      </c>
      <c r="E3570">
        <v>8.4395000000000007</v>
      </c>
      <c r="F3570">
        <v>246.783905</v>
      </c>
      <c r="G3570">
        <v>5.7654670000000001</v>
      </c>
    </row>
    <row r="3571" spans="1:9" x14ac:dyDescent="0.25">
      <c r="A3571">
        <v>3570</v>
      </c>
      <c r="F3571">
        <v>246.75808000000001</v>
      </c>
      <c r="G3571">
        <v>5.7222210000000002</v>
      </c>
      <c r="H3571">
        <v>240.89055500000001</v>
      </c>
      <c r="I3571">
        <v>8.8975679999999997</v>
      </c>
    </row>
    <row r="3572" spans="1:9" x14ac:dyDescent="0.25">
      <c r="A3572">
        <v>3571</v>
      </c>
      <c r="F3572">
        <v>246.823128</v>
      </c>
      <c r="G3572">
        <v>5.7486119999999996</v>
      </c>
      <c r="H3572">
        <v>240.86266900000001</v>
      </c>
      <c r="I3572">
        <v>8.8920019999999997</v>
      </c>
    </row>
    <row r="3573" spans="1:9" x14ac:dyDescent="0.25">
      <c r="A3573">
        <v>3572</v>
      </c>
      <c r="F3573">
        <v>246.83838700000001</v>
      </c>
      <c r="G3573">
        <v>5.7397470000000004</v>
      </c>
      <c r="H3573">
        <v>240.85426899999999</v>
      </c>
      <c r="I3573">
        <v>8.9038570000000004</v>
      </c>
    </row>
    <row r="3574" spans="1:9" x14ac:dyDescent="0.25">
      <c r="A3574">
        <v>3573</v>
      </c>
      <c r="F3574">
        <v>246.655663</v>
      </c>
      <c r="G3574">
        <v>5.7010370000000004</v>
      </c>
      <c r="H3574">
        <v>240.886484</v>
      </c>
      <c r="I3574">
        <v>8.8937539999999995</v>
      </c>
    </row>
    <row r="3575" spans="1:9" x14ac:dyDescent="0.25">
      <c r="A3575">
        <v>3574</v>
      </c>
      <c r="F3575">
        <v>246.765244</v>
      </c>
      <c r="G3575">
        <v>5.6979449999999998</v>
      </c>
      <c r="H3575">
        <v>240.83787899999999</v>
      </c>
      <c r="I3575">
        <v>8.9001970000000004</v>
      </c>
    </row>
    <row r="3576" spans="1:9" x14ac:dyDescent="0.25">
      <c r="A3576">
        <v>3575</v>
      </c>
      <c r="H3576">
        <v>240.755358</v>
      </c>
      <c r="I3576">
        <v>8.9137540000000008</v>
      </c>
    </row>
    <row r="3577" spans="1:9" x14ac:dyDescent="0.25">
      <c r="A3577">
        <v>3576</v>
      </c>
      <c r="B3577">
        <v>224.60307</v>
      </c>
      <c r="C3577">
        <v>8.1637930000000001</v>
      </c>
      <c r="H3577">
        <v>240.77767399999999</v>
      </c>
      <c r="I3577">
        <v>8.873291</v>
      </c>
    </row>
    <row r="3578" spans="1:9" x14ac:dyDescent="0.25">
      <c r="A3578">
        <v>3577</v>
      </c>
      <c r="B3578">
        <v>224.55946399999999</v>
      </c>
      <c r="C3578">
        <v>8.1796159999999993</v>
      </c>
      <c r="H3578">
        <v>240.79360199999999</v>
      </c>
      <c r="I3578">
        <v>8.7438140000000004</v>
      </c>
    </row>
    <row r="3579" spans="1:9" x14ac:dyDescent="0.25">
      <c r="A3579">
        <v>3578</v>
      </c>
      <c r="B3579">
        <v>224.49982900000001</v>
      </c>
      <c r="C3579">
        <v>8.1394129999999993</v>
      </c>
      <c r="H3579">
        <v>240.89055500000001</v>
      </c>
      <c r="I3579">
        <v>8.8975679999999997</v>
      </c>
    </row>
    <row r="3580" spans="1:9" x14ac:dyDescent="0.25">
      <c r="A3580">
        <v>3579</v>
      </c>
      <c r="B3580">
        <v>224.57559800000001</v>
      </c>
      <c r="C3580">
        <v>8.2133780000000005</v>
      </c>
    </row>
    <row r="3581" spans="1:9" x14ac:dyDescent="0.25">
      <c r="A3581">
        <v>3580</v>
      </c>
      <c r="B3581">
        <v>224.56750500000001</v>
      </c>
      <c r="C3581">
        <v>8.1814730000000004</v>
      </c>
    </row>
    <row r="3582" spans="1:9" x14ac:dyDescent="0.25">
      <c r="A3582">
        <v>3581</v>
      </c>
      <c r="B3582">
        <v>224.60322400000001</v>
      </c>
      <c r="C3582">
        <v>8.1495149999999992</v>
      </c>
    </row>
    <row r="3583" spans="1:9" x14ac:dyDescent="0.25">
      <c r="A3583">
        <v>3582</v>
      </c>
      <c r="B3583">
        <v>224.608431</v>
      </c>
      <c r="C3583">
        <v>8.1386389999999995</v>
      </c>
    </row>
    <row r="3584" spans="1:9" x14ac:dyDescent="0.25">
      <c r="A3584">
        <v>3583</v>
      </c>
      <c r="B3584">
        <v>224.57951499999999</v>
      </c>
      <c r="C3584">
        <v>8.1103939999999994</v>
      </c>
    </row>
    <row r="3585" spans="1:9" x14ac:dyDescent="0.25">
      <c r="A3585">
        <v>3584</v>
      </c>
      <c r="B3585">
        <v>224.60307</v>
      </c>
      <c r="C3585">
        <v>8.1637930000000001</v>
      </c>
      <c r="D3585">
        <v>217.64596499999999</v>
      </c>
      <c r="E3585">
        <v>9.0635910000000006</v>
      </c>
    </row>
    <row r="3586" spans="1:9" x14ac:dyDescent="0.25">
      <c r="A3586">
        <v>3585</v>
      </c>
      <c r="B3586">
        <v>224.60307</v>
      </c>
      <c r="C3586">
        <v>8.1637930000000001</v>
      </c>
      <c r="D3586">
        <v>217.59844200000001</v>
      </c>
      <c r="E3586">
        <v>9.0597759999999994</v>
      </c>
    </row>
    <row r="3587" spans="1:9" x14ac:dyDescent="0.25">
      <c r="A3587">
        <v>3586</v>
      </c>
      <c r="D3587">
        <v>217.585196</v>
      </c>
      <c r="E3587">
        <v>9.1060099999999995</v>
      </c>
    </row>
    <row r="3588" spans="1:9" x14ac:dyDescent="0.25">
      <c r="A3588">
        <v>3587</v>
      </c>
      <c r="D3588">
        <v>217.62575999999999</v>
      </c>
      <c r="E3588">
        <v>9.1112690000000001</v>
      </c>
    </row>
    <row r="3589" spans="1:9" x14ac:dyDescent="0.25">
      <c r="A3589">
        <v>3588</v>
      </c>
      <c r="D3589">
        <v>217.65890300000001</v>
      </c>
      <c r="E3589">
        <v>9.1010109999999997</v>
      </c>
      <c r="F3589">
        <v>220.79992100000001</v>
      </c>
      <c r="G3589">
        <v>6.5960409999999996</v>
      </c>
    </row>
    <row r="3590" spans="1:9" x14ac:dyDescent="0.25">
      <c r="A3590">
        <v>3589</v>
      </c>
      <c r="D3590">
        <v>217.638543</v>
      </c>
      <c r="E3590">
        <v>9.0594669999999997</v>
      </c>
      <c r="F3590">
        <v>220.73007999999999</v>
      </c>
      <c r="G3590">
        <v>6.7227350000000001</v>
      </c>
    </row>
    <row r="3591" spans="1:9" x14ac:dyDescent="0.25">
      <c r="A3591">
        <v>3590</v>
      </c>
      <c r="D3591">
        <v>217.64596499999999</v>
      </c>
      <c r="E3591">
        <v>9.0635910000000006</v>
      </c>
      <c r="F3591">
        <v>220.738327</v>
      </c>
      <c r="G3591">
        <v>6.6572750000000003</v>
      </c>
    </row>
    <row r="3592" spans="1:9" x14ac:dyDescent="0.25">
      <c r="A3592">
        <v>3591</v>
      </c>
      <c r="F3592">
        <v>220.753636</v>
      </c>
      <c r="G3592">
        <v>6.628101</v>
      </c>
      <c r="H3592">
        <v>218.38113200000001</v>
      </c>
      <c r="I3592">
        <v>9.5976859999999995</v>
      </c>
    </row>
    <row r="3593" spans="1:9" x14ac:dyDescent="0.25">
      <c r="A3593">
        <v>3592</v>
      </c>
      <c r="F3593">
        <v>220.789613</v>
      </c>
      <c r="G3593">
        <v>6.5602179999999999</v>
      </c>
      <c r="H3593">
        <v>218.394791</v>
      </c>
      <c r="I3593">
        <v>9.4961450000000003</v>
      </c>
    </row>
    <row r="3594" spans="1:9" x14ac:dyDescent="0.25">
      <c r="A3594">
        <v>3593</v>
      </c>
      <c r="F3594">
        <v>220.789458</v>
      </c>
      <c r="G3594">
        <v>6.6026899999999999</v>
      </c>
      <c r="H3594">
        <v>218.425873</v>
      </c>
      <c r="I3594">
        <v>9.4811969999999999</v>
      </c>
    </row>
    <row r="3595" spans="1:9" x14ac:dyDescent="0.25">
      <c r="A3595">
        <v>3594</v>
      </c>
      <c r="F3595">
        <v>220.78466499999999</v>
      </c>
      <c r="G3595">
        <v>6.6628930000000004</v>
      </c>
      <c r="H3595">
        <v>218.38778199999999</v>
      </c>
      <c r="I3595">
        <v>9.5449570000000001</v>
      </c>
    </row>
    <row r="3596" spans="1:9" x14ac:dyDescent="0.25">
      <c r="A3596">
        <v>3595</v>
      </c>
      <c r="F3596">
        <v>220.73899800000001</v>
      </c>
      <c r="G3596">
        <v>6.6442350000000001</v>
      </c>
      <c r="H3596">
        <v>218.386493</v>
      </c>
      <c r="I3596">
        <v>9.5807289999999998</v>
      </c>
    </row>
    <row r="3597" spans="1:9" x14ac:dyDescent="0.25">
      <c r="A3597">
        <v>3596</v>
      </c>
      <c r="F3597">
        <v>220.79992100000001</v>
      </c>
      <c r="G3597">
        <v>6.5960409999999996</v>
      </c>
      <c r="H3597">
        <v>218.40138899999999</v>
      </c>
      <c r="I3597">
        <v>9.5847999999999995</v>
      </c>
    </row>
    <row r="3598" spans="1:9" x14ac:dyDescent="0.25">
      <c r="A3598">
        <v>3597</v>
      </c>
      <c r="H3598">
        <v>218.371803</v>
      </c>
      <c r="I3598">
        <v>9.5299060000000004</v>
      </c>
    </row>
    <row r="3599" spans="1:9" x14ac:dyDescent="0.25">
      <c r="A3599">
        <v>3598</v>
      </c>
      <c r="H3599">
        <v>218.38113200000001</v>
      </c>
      <c r="I3599">
        <v>9.5976859999999995</v>
      </c>
    </row>
    <row r="3600" spans="1:9" x14ac:dyDescent="0.25">
      <c r="A3600">
        <v>3599</v>
      </c>
    </row>
    <row r="3601" spans="1:9" x14ac:dyDescent="0.25">
      <c r="A3601">
        <v>3600</v>
      </c>
    </row>
    <row r="3602" spans="1:9" x14ac:dyDescent="0.25">
      <c r="A3602">
        <v>3601</v>
      </c>
      <c r="B3602">
        <v>198.102553</v>
      </c>
      <c r="C3602">
        <v>6.403664</v>
      </c>
    </row>
    <row r="3603" spans="1:9" x14ac:dyDescent="0.25">
      <c r="A3603">
        <v>3602</v>
      </c>
      <c r="B3603">
        <v>198.103003</v>
      </c>
      <c r="C3603">
        <v>6.3992190000000004</v>
      </c>
    </row>
    <row r="3604" spans="1:9" x14ac:dyDescent="0.25">
      <c r="A3604">
        <v>3603</v>
      </c>
      <c r="B3604">
        <v>198.13335599999999</v>
      </c>
      <c r="C3604">
        <v>6.4047739999999997</v>
      </c>
    </row>
    <row r="3605" spans="1:9" x14ac:dyDescent="0.25">
      <c r="A3605">
        <v>3604</v>
      </c>
      <c r="B3605">
        <v>198.11553000000001</v>
      </c>
      <c r="C3605">
        <v>6.3863919999999998</v>
      </c>
    </row>
    <row r="3606" spans="1:9" x14ac:dyDescent="0.25">
      <c r="A3606">
        <v>3605</v>
      </c>
      <c r="B3606">
        <v>198.136942</v>
      </c>
      <c r="C3606">
        <v>6.4031079999999996</v>
      </c>
    </row>
    <row r="3607" spans="1:9" x14ac:dyDescent="0.25">
      <c r="A3607">
        <v>3606</v>
      </c>
      <c r="B3607">
        <v>198.177245</v>
      </c>
      <c r="C3607">
        <v>6.3844719999999997</v>
      </c>
      <c r="D3607">
        <v>193.08538300000001</v>
      </c>
      <c r="E3607">
        <v>7.6817299999999999</v>
      </c>
    </row>
    <row r="3608" spans="1:9" x14ac:dyDescent="0.25">
      <c r="A3608">
        <v>3607</v>
      </c>
      <c r="B3608">
        <v>198.18976800000002</v>
      </c>
      <c r="C3608">
        <v>6.3617970000000001</v>
      </c>
      <c r="D3608">
        <v>193.07916900000001</v>
      </c>
      <c r="E3608">
        <v>7.6760739999999998</v>
      </c>
    </row>
    <row r="3609" spans="1:9" x14ac:dyDescent="0.25">
      <c r="A3609">
        <v>3608</v>
      </c>
      <c r="B3609">
        <v>198.102553</v>
      </c>
      <c r="C3609">
        <v>6.403664</v>
      </c>
      <c r="D3609">
        <v>193.09881799999999</v>
      </c>
      <c r="E3609">
        <v>7.674709</v>
      </c>
    </row>
    <row r="3610" spans="1:9" x14ac:dyDescent="0.25">
      <c r="A3610">
        <v>3609</v>
      </c>
      <c r="D3610">
        <v>193.09628900000001</v>
      </c>
      <c r="E3610">
        <v>7.6963749999999997</v>
      </c>
    </row>
    <row r="3611" spans="1:9" x14ac:dyDescent="0.25">
      <c r="A3611">
        <v>3610</v>
      </c>
      <c r="D3611">
        <v>193.08882</v>
      </c>
      <c r="E3611">
        <v>7.6959710000000001</v>
      </c>
    </row>
    <row r="3612" spans="1:9" x14ac:dyDescent="0.25">
      <c r="A3612">
        <v>3611</v>
      </c>
      <c r="D3612">
        <v>193.08538300000001</v>
      </c>
      <c r="E3612">
        <v>7.6817299999999999</v>
      </c>
      <c r="F3612">
        <v>194.15992600000001</v>
      </c>
      <c r="G3612">
        <v>4.8809630000000004</v>
      </c>
    </row>
    <row r="3613" spans="1:9" x14ac:dyDescent="0.25">
      <c r="A3613">
        <v>3612</v>
      </c>
      <c r="F3613">
        <v>194.06942600000002</v>
      </c>
      <c r="G3613">
        <v>4.8951039999999999</v>
      </c>
      <c r="H3613">
        <v>193.53788600000001</v>
      </c>
      <c r="I3613">
        <v>8.2953849999999996</v>
      </c>
    </row>
    <row r="3614" spans="1:9" x14ac:dyDescent="0.25">
      <c r="A3614">
        <v>3613</v>
      </c>
      <c r="F3614">
        <v>194.14022700000001</v>
      </c>
      <c r="G3614">
        <v>4.9062150000000004</v>
      </c>
      <c r="H3614">
        <v>193.461172</v>
      </c>
      <c r="I3614">
        <v>8.2790219999999994</v>
      </c>
    </row>
    <row r="3615" spans="1:9" x14ac:dyDescent="0.25">
      <c r="A3615">
        <v>3614</v>
      </c>
      <c r="F3615">
        <v>194.14250000000001</v>
      </c>
      <c r="G3615">
        <v>4.8935380000000004</v>
      </c>
      <c r="H3615">
        <v>193.52596500000001</v>
      </c>
      <c r="I3615">
        <v>8.2610440000000001</v>
      </c>
    </row>
    <row r="3616" spans="1:9" x14ac:dyDescent="0.25">
      <c r="A3616">
        <v>3615</v>
      </c>
      <c r="F3616">
        <v>194.19047800000001</v>
      </c>
      <c r="G3616">
        <v>4.8877309999999996</v>
      </c>
      <c r="H3616">
        <v>193.54526000000001</v>
      </c>
      <c r="I3616">
        <v>8.2496810000000007</v>
      </c>
    </row>
    <row r="3617" spans="1:9" x14ac:dyDescent="0.25">
      <c r="A3617">
        <v>3616</v>
      </c>
      <c r="F3617">
        <v>194.15330700000001</v>
      </c>
      <c r="G3617">
        <v>4.8496009999999998</v>
      </c>
      <c r="H3617">
        <v>193.508948</v>
      </c>
      <c r="I3617">
        <v>8.2765470000000008</v>
      </c>
    </row>
    <row r="3618" spans="1:9" x14ac:dyDescent="0.25">
      <c r="A3618">
        <v>3617</v>
      </c>
      <c r="F3618">
        <v>194.18957</v>
      </c>
      <c r="G3618">
        <v>4.899902</v>
      </c>
      <c r="H3618">
        <v>193.51859100000001</v>
      </c>
      <c r="I3618">
        <v>8.2250859999999992</v>
      </c>
    </row>
    <row r="3619" spans="1:9" x14ac:dyDescent="0.25">
      <c r="A3619">
        <v>3618</v>
      </c>
      <c r="F3619">
        <v>194.20653799999999</v>
      </c>
      <c r="G3619">
        <v>4.8880840000000001</v>
      </c>
      <c r="H3619">
        <v>193.48117300000001</v>
      </c>
      <c r="I3619">
        <v>8.2222580000000001</v>
      </c>
    </row>
    <row r="3620" spans="1:9" x14ac:dyDescent="0.25">
      <c r="A3620">
        <v>3619</v>
      </c>
      <c r="F3620">
        <v>194.15992600000001</v>
      </c>
      <c r="G3620">
        <v>4.8809630000000004</v>
      </c>
      <c r="H3620">
        <v>193.387137</v>
      </c>
      <c r="I3620">
        <v>8.2531149999999993</v>
      </c>
    </row>
    <row r="3621" spans="1:9" x14ac:dyDescent="0.25">
      <c r="A3621">
        <v>3620</v>
      </c>
      <c r="F3621">
        <v>194.15992600000001</v>
      </c>
      <c r="G3621">
        <v>4.8809630000000004</v>
      </c>
      <c r="H3621">
        <v>193.53788600000001</v>
      </c>
      <c r="I3621">
        <v>8.2953849999999996</v>
      </c>
    </row>
    <row r="3622" spans="1:9" x14ac:dyDescent="0.25">
      <c r="A3622">
        <v>3621</v>
      </c>
    </row>
    <row r="3623" spans="1:9" x14ac:dyDescent="0.25">
      <c r="A3623">
        <v>3622</v>
      </c>
    </row>
    <row r="3624" spans="1:9" x14ac:dyDescent="0.25">
      <c r="A3624">
        <v>3623</v>
      </c>
    </row>
    <row r="3625" spans="1:9" x14ac:dyDescent="0.25">
      <c r="A3625">
        <v>3624</v>
      </c>
      <c r="B3625">
        <v>168.82571300000001</v>
      </c>
      <c r="C3625">
        <v>5.8870230000000001</v>
      </c>
    </row>
    <row r="3626" spans="1:9" x14ac:dyDescent="0.25">
      <c r="A3626">
        <v>3625</v>
      </c>
      <c r="B3626">
        <v>168.780463</v>
      </c>
      <c r="C3626">
        <v>5.8520750000000001</v>
      </c>
    </row>
    <row r="3627" spans="1:9" x14ac:dyDescent="0.25">
      <c r="A3627">
        <v>3626</v>
      </c>
      <c r="B3627">
        <v>168.766775</v>
      </c>
      <c r="C3627">
        <v>5.8866690000000004</v>
      </c>
    </row>
    <row r="3628" spans="1:9" x14ac:dyDescent="0.25">
      <c r="A3628">
        <v>3627</v>
      </c>
      <c r="B3628">
        <v>168.77576500000001</v>
      </c>
      <c r="C3628">
        <v>5.8808109999999996</v>
      </c>
      <c r="D3628">
        <v>165.25412800000001</v>
      </c>
      <c r="E3628">
        <v>7.4797200000000004</v>
      </c>
    </row>
    <row r="3629" spans="1:9" x14ac:dyDescent="0.25">
      <c r="A3629">
        <v>3628</v>
      </c>
      <c r="B3629">
        <v>168.771017</v>
      </c>
      <c r="C3629">
        <v>5.8858610000000002</v>
      </c>
      <c r="D3629">
        <v>165.248572</v>
      </c>
      <c r="E3629">
        <v>7.4680030000000004</v>
      </c>
    </row>
    <row r="3630" spans="1:9" x14ac:dyDescent="0.25">
      <c r="A3630">
        <v>3629</v>
      </c>
      <c r="B3630">
        <v>168.81955199999999</v>
      </c>
      <c r="C3630">
        <v>5.8552569999999999</v>
      </c>
      <c r="D3630">
        <v>165.23882500000002</v>
      </c>
      <c r="E3630">
        <v>7.4665879999999998</v>
      </c>
    </row>
    <row r="3631" spans="1:9" x14ac:dyDescent="0.25">
      <c r="A3631">
        <v>3630</v>
      </c>
      <c r="B3631">
        <v>168.82571300000001</v>
      </c>
      <c r="C3631">
        <v>5.8870230000000001</v>
      </c>
      <c r="D3631">
        <v>165.260592</v>
      </c>
      <c r="E3631">
        <v>7.4500250000000001</v>
      </c>
    </row>
    <row r="3632" spans="1:9" x14ac:dyDescent="0.25">
      <c r="A3632">
        <v>3631</v>
      </c>
      <c r="D3632">
        <v>165.25554099999999</v>
      </c>
      <c r="E3632">
        <v>7.4322470000000003</v>
      </c>
    </row>
    <row r="3633" spans="1:9" x14ac:dyDescent="0.25">
      <c r="A3633">
        <v>3632</v>
      </c>
      <c r="D3633">
        <v>165.25412800000001</v>
      </c>
      <c r="E3633">
        <v>7.4797200000000004</v>
      </c>
    </row>
    <row r="3634" spans="1:9" x14ac:dyDescent="0.25">
      <c r="A3634">
        <v>3633</v>
      </c>
      <c r="D3634">
        <v>165.25412800000001</v>
      </c>
      <c r="E3634">
        <v>7.4797200000000004</v>
      </c>
      <c r="F3634">
        <v>165.10262</v>
      </c>
      <c r="G3634">
        <v>4.8819229999999996</v>
      </c>
      <c r="H3634">
        <v>165.11711300000002</v>
      </c>
      <c r="I3634">
        <v>8.3032129999999995</v>
      </c>
    </row>
    <row r="3635" spans="1:9" x14ac:dyDescent="0.25">
      <c r="A3635">
        <v>3634</v>
      </c>
      <c r="F3635">
        <v>165.06247000000002</v>
      </c>
      <c r="G3635">
        <v>4.9755029999999998</v>
      </c>
      <c r="H3635">
        <v>165.09145799999999</v>
      </c>
      <c r="I3635">
        <v>8.327</v>
      </c>
    </row>
    <row r="3636" spans="1:9" x14ac:dyDescent="0.25">
      <c r="A3636">
        <v>3635</v>
      </c>
      <c r="F3636">
        <v>165.11797200000001</v>
      </c>
      <c r="G3636">
        <v>4.9858570000000002</v>
      </c>
      <c r="H3636">
        <v>165.10943800000001</v>
      </c>
      <c r="I3636">
        <v>8.2850319999999993</v>
      </c>
    </row>
    <row r="3637" spans="1:9" x14ac:dyDescent="0.25">
      <c r="A3637">
        <v>3636</v>
      </c>
      <c r="F3637">
        <v>165.14186100000001</v>
      </c>
      <c r="G3637">
        <v>4.9827260000000004</v>
      </c>
      <c r="H3637">
        <v>165.058279</v>
      </c>
      <c r="I3637">
        <v>8.2780120000000004</v>
      </c>
    </row>
    <row r="3638" spans="1:9" x14ac:dyDescent="0.25">
      <c r="A3638">
        <v>3637</v>
      </c>
      <c r="F3638">
        <v>165.16999100000001</v>
      </c>
      <c r="G3638">
        <v>4.9745949999999999</v>
      </c>
      <c r="H3638">
        <v>165.12989099999999</v>
      </c>
      <c r="I3638">
        <v>8.2892740000000007</v>
      </c>
    </row>
    <row r="3639" spans="1:9" x14ac:dyDescent="0.25">
      <c r="A3639">
        <v>3638</v>
      </c>
      <c r="F3639">
        <v>165.15852599999999</v>
      </c>
      <c r="G3639">
        <v>4.9694940000000001</v>
      </c>
      <c r="H3639">
        <v>165.108124</v>
      </c>
      <c r="I3639">
        <v>8.2827599999999997</v>
      </c>
    </row>
    <row r="3640" spans="1:9" x14ac:dyDescent="0.25">
      <c r="A3640">
        <v>3639</v>
      </c>
      <c r="F3640">
        <v>165.132012</v>
      </c>
      <c r="G3640">
        <v>4.9277790000000001</v>
      </c>
      <c r="H3640">
        <v>165.10453799999999</v>
      </c>
      <c r="I3640">
        <v>8.2955360000000002</v>
      </c>
    </row>
    <row r="3641" spans="1:9" x14ac:dyDescent="0.25">
      <c r="A3641">
        <v>3640</v>
      </c>
      <c r="F3641">
        <v>165.10262</v>
      </c>
      <c r="G3641">
        <v>4.8819229999999996</v>
      </c>
      <c r="H3641">
        <v>165.11711300000002</v>
      </c>
      <c r="I3641">
        <v>8.3032129999999995</v>
      </c>
    </row>
    <row r="3642" spans="1:9" x14ac:dyDescent="0.25">
      <c r="A3642">
        <v>3641</v>
      </c>
    </row>
    <row r="3643" spans="1:9" x14ac:dyDescent="0.25">
      <c r="A3643">
        <v>3642</v>
      </c>
      <c r="B3643">
        <v>136.49704199999999</v>
      </c>
      <c r="C3643">
        <v>5.6501530000000004</v>
      </c>
    </row>
    <row r="3644" spans="1:9" x14ac:dyDescent="0.25">
      <c r="A3644">
        <v>3643</v>
      </c>
      <c r="B3644">
        <v>136.49704199999999</v>
      </c>
      <c r="C3644">
        <v>5.6501530000000004</v>
      </c>
    </row>
    <row r="3645" spans="1:9" x14ac:dyDescent="0.25">
      <c r="A3645">
        <v>3644</v>
      </c>
      <c r="B3645">
        <v>136.49704199999999</v>
      </c>
      <c r="C3645">
        <v>5.6501530000000004</v>
      </c>
    </row>
    <row r="3646" spans="1:9" x14ac:dyDescent="0.25">
      <c r="A3646">
        <v>3645</v>
      </c>
      <c r="B3646">
        <v>136.49704199999999</v>
      </c>
      <c r="C3646">
        <v>5.6501530000000004</v>
      </c>
    </row>
    <row r="3647" spans="1:9" x14ac:dyDescent="0.25">
      <c r="A3647">
        <v>3646</v>
      </c>
      <c r="B3647">
        <v>136.49704199999999</v>
      </c>
      <c r="C3647">
        <v>5.6501530000000004</v>
      </c>
    </row>
    <row r="3648" spans="1:9" x14ac:dyDescent="0.25">
      <c r="A3648">
        <v>3647</v>
      </c>
      <c r="B3648">
        <v>136.49704199999999</v>
      </c>
      <c r="C3648">
        <v>5.6501530000000004</v>
      </c>
      <c r="D3648">
        <v>131.774237</v>
      </c>
      <c r="E3648">
        <v>7.241581</v>
      </c>
    </row>
    <row r="3649" spans="1:9" x14ac:dyDescent="0.25">
      <c r="A3649">
        <v>3648</v>
      </c>
      <c r="B3649">
        <v>136.49704199999999</v>
      </c>
      <c r="C3649">
        <v>5.6501530000000004</v>
      </c>
      <c r="D3649">
        <v>131.81117499999999</v>
      </c>
      <c r="E3649">
        <v>7.22</v>
      </c>
    </row>
    <row r="3650" spans="1:9" x14ac:dyDescent="0.25">
      <c r="A3650">
        <v>3649</v>
      </c>
      <c r="B3650">
        <v>136.49704199999999</v>
      </c>
      <c r="C3650">
        <v>5.6501530000000004</v>
      </c>
      <c r="D3650">
        <v>131.812296</v>
      </c>
      <c r="E3650">
        <v>7.2521430000000002</v>
      </c>
    </row>
    <row r="3651" spans="1:9" x14ac:dyDescent="0.25">
      <c r="A3651">
        <v>3650</v>
      </c>
      <c r="D3651">
        <v>131.83438699999999</v>
      </c>
      <c r="E3651">
        <v>7.2150509999999999</v>
      </c>
    </row>
    <row r="3652" spans="1:9" x14ac:dyDescent="0.25">
      <c r="A3652">
        <v>3651</v>
      </c>
      <c r="D3652">
        <v>131.84933699999999</v>
      </c>
      <c r="E3652">
        <v>7.2056120000000004</v>
      </c>
    </row>
    <row r="3653" spans="1:9" x14ac:dyDescent="0.25">
      <c r="A3653">
        <v>3652</v>
      </c>
      <c r="D3653">
        <v>131.774237</v>
      </c>
      <c r="E3653">
        <v>7.241581</v>
      </c>
    </row>
    <row r="3654" spans="1:9" x14ac:dyDescent="0.25">
      <c r="A3654">
        <v>3653</v>
      </c>
      <c r="F3654">
        <v>131.12173300000001</v>
      </c>
      <c r="G3654">
        <v>4.798521</v>
      </c>
      <c r="H3654">
        <v>130.957911</v>
      </c>
      <c r="I3654">
        <v>7.8968369999999997</v>
      </c>
    </row>
    <row r="3655" spans="1:9" x14ac:dyDescent="0.25">
      <c r="A3655">
        <v>3654</v>
      </c>
      <c r="F3655">
        <v>130.97806400000002</v>
      </c>
      <c r="G3655">
        <v>4.8542350000000001</v>
      </c>
      <c r="H3655">
        <v>130.90321600000001</v>
      </c>
      <c r="I3655">
        <v>7.9734189999999998</v>
      </c>
    </row>
    <row r="3656" spans="1:9" x14ac:dyDescent="0.25">
      <c r="A3656">
        <v>3655</v>
      </c>
      <c r="F3656">
        <v>131.14862300000001</v>
      </c>
      <c r="G3656">
        <v>4.8506119999999999</v>
      </c>
      <c r="H3656">
        <v>130.90357</v>
      </c>
      <c r="I3656">
        <v>7.9759190000000002</v>
      </c>
    </row>
    <row r="3657" spans="1:9" x14ac:dyDescent="0.25">
      <c r="A3657">
        <v>3656</v>
      </c>
      <c r="F3657">
        <v>131.15898000000001</v>
      </c>
      <c r="G3657">
        <v>4.8482149999999997</v>
      </c>
      <c r="H3657">
        <v>130.927401</v>
      </c>
      <c r="I3657">
        <v>7.8995920000000002</v>
      </c>
    </row>
    <row r="3658" spans="1:9" x14ac:dyDescent="0.25">
      <c r="A3658">
        <v>3657</v>
      </c>
      <c r="F3658">
        <v>131.18755200000001</v>
      </c>
      <c r="G3658">
        <v>4.854133</v>
      </c>
      <c r="H3658">
        <v>130.96801199999999</v>
      </c>
      <c r="I3658">
        <v>7.8590819999999999</v>
      </c>
    </row>
    <row r="3659" spans="1:9" x14ac:dyDescent="0.25">
      <c r="A3659">
        <v>3658</v>
      </c>
      <c r="F3659">
        <v>131.118315</v>
      </c>
      <c r="G3659">
        <v>4.8709189999999998</v>
      </c>
      <c r="H3659">
        <v>131.023573</v>
      </c>
      <c r="I3659">
        <v>7.9073979999999997</v>
      </c>
    </row>
    <row r="3660" spans="1:9" x14ac:dyDescent="0.25">
      <c r="A3660">
        <v>3659</v>
      </c>
      <c r="F3660">
        <v>131.08418499999999</v>
      </c>
      <c r="G3660">
        <v>4.9068370000000003</v>
      </c>
      <c r="H3660">
        <v>130.99657999999999</v>
      </c>
      <c r="I3660">
        <v>7.9610719999999997</v>
      </c>
    </row>
    <row r="3661" spans="1:9" x14ac:dyDescent="0.25">
      <c r="A3661">
        <v>3660</v>
      </c>
      <c r="F3661">
        <v>131.12173300000001</v>
      </c>
      <c r="G3661">
        <v>4.798521</v>
      </c>
      <c r="H3661">
        <v>130.99597</v>
      </c>
      <c r="I3661">
        <v>7.9485210000000004</v>
      </c>
    </row>
    <row r="3662" spans="1:9" x14ac:dyDescent="0.25">
      <c r="A3662">
        <v>3661</v>
      </c>
      <c r="F3662">
        <v>131.12173300000001</v>
      </c>
      <c r="G3662">
        <v>4.798521</v>
      </c>
      <c r="H3662">
        <v>130.957911</v>
      </c>
      <c r="I3662">
        <v>7.8968369999999997</v>
      </c>
    </row>
    <row r="3663" spans="1:9" x14ac:dyDescent="0.25">
      <c r="A3663">
        <v>3662</v>
      </c>
    </row>
    <row r="3664" spans="1:9" x14ac:dyDescent="0.25">
      <c r="A3664">
        <v>3663</v>
      </c>
    </row>
    <row r="3665" spans="1:9" x14ac:dyDescent="0.25">
      <c r="A3665">
        <v>3664</v>
      </c>
    </row>
    <row r="3666" spans="1:9" x14ac:dyDescent="0.25">
      <c r="A3666">
        <v>3665</v>
      </c>
    </row>
    <row r="3667" spans="1:9" x14ac:dyDescent="0.25">
      <c r="A3667">
        <v>3666</v>
      </c>
      <c r="B3667">
        <v>102.629744</v>
      </c>
      <c r="C3667">
        <v>6.6135719999999996</v>
      </c>
    </row>
    <row r="3668" spans="1:9" x14ac:dyDescent="0.25">
      <c r="A3668">
        <v>3667</v>
      </c>
      <c r="B3668">
        <v>102.60586800000002</v>
      </c>
      <c r="C3668">
        <v>6.5510719999999996</v>
      </c>
    </row>
    <row r="3669" spans="1:9" x14ac:dyDescent="0.25">
      <c r="A3669">
        <v>3668</v>
      </c>
      <c r="B3669">
        <v>102.65392900000001</v>
      </c>
      <c r="C3669">
        <v>6.5570919999999999</v>
      </c>
    </row>
    <row r="3670" spans="1:9" x14ac:dyDescent="0.25">
      <c r="A3670">
        <v>3669</v>
      </c>
      <c r="B3670">
        <v>102.604544</v>
      </c>
      <c r="C3670">
        <v>6.5907650000000002</v>
      </c>
    </row>
    <row r="3671" spans="1:9" x14ac:dyDescent="0.25">
      <c r="A3671">
        <v>3670</v>
      </c>
      <c r="B3671">
        <v>102.64193900000001</v>
      </c>
      <c r="C3671">
        <v>6.5639799999999999</v>
      </c>
      <c r="D3671">
        <v>98.290512000000007</v>
      </c>
      <c r="E3671">
        <v>8.152908</v>
      </c>
    </row>
    <row r="3672" spans="1:9" x14ac:dyDescent="0.25">
      <c r="A3672">
        <v>3671</v>
      </c>
      <c r="B3672">
        <v>102.61474800000001</v>
      </c>
      <c r="C3672">
        <v>6.569286</v>
      </c>
      <c r="D3672">
        <v>98.214949000000004</v>
      </c>
      <c r="E3672">
        <v>8.159694</v>
      </c>
    </row>
    <row r="3673" spans="1:9" x14ac:dyDescent="0.25">
      <c r="A3673">
        <v>3672</v>
      </c>
      <c r="B3673">
        <v>102.629744</v>
      </c>
      <c r="C3673">
        <v>6.6135719999999996</v>
      </c>
      <c r="D3673">
        <v>98.255053000000004</v>
      </c>
      <c r="E3673">
        <v>8.1790310000000002</v>
      </c>
    </row>
    <row r="3674" spans="1:9" x14ac:dyDescent="0.25">
      <c r="A3674">
        <v>3673</v>
      </c>
      <c r="D3674">
        <v>98.228318000000002</v>
      </c>
      <c r="E3674">
        <v>8.2037759999999995</v>
      </c>
    </row>
    <row r="3675" spans="1:9" x14ac:dyDescent="0.25">
      <c r="A3675">
        <v>3674</v>
      </c>
      <c r="D3675">
        <v>98.240918000000008</v>
      </c>
      <c r="E3675">
        <v>8.1887249999999998</v>
      </c>
    </row>
    <row r="3676" spans="1:9" x14ac:dyDescent="0.25">
      <c r="A3676">
        <v>3675</v>
      </c>
      <c r="D3676">
        <v>98.290512000000007</v>
      </c>
      <c r="E3676">
        <v>8.152908</v>
      </c>
    </row>
    <row r="3677" spans="1:9" x14ac:dyDescent="0.25">
      <c r="A3677">
        <v>3676</v>
      </c>
      <c r="F3677">
        <v>96.665053</v>
      </c>
      <c r="G3677">
        <v>6.420255</v>
      </c>
      <c r="H3677">
        <v>96.730666000000014</v>
      </c>
      <c r="I3677">
        <v>9.5755099999999995</v>
      </c>
    </row>
    <row r="3678" spans="1:9" x14ac:dyDescent="0.25">
      <c r="A3678">
        <v>3677</v>
      </c>
      <c r="F3678">
        <v>96.665053</v>
      </c>
      <c r="G3678">
        <v>6.420255</v>
      </c>
      <c r="H3678">
        <v>96.618470000000002</v>
      </c>
      <c r="I3678">
        <v>9.5625509999999991</v>
      </c>
    </row>
    <row r="3679" spans="1:9" x14ac:dyDescent="0.25">
      <c r="A3679">
        <v>3678</v>
      </c>
      <c r="F3679">
        <v>96.612500000000011</v>
      </c>
      <c r="G3679">
        <v>6.4101020000000002</v>
      </c>
      <c r="H3679">
        <v>96.691122000000007</v>
      </c>
      <c r="I3679">
        <v>9.4993370000000006</v>
      </c>
    </row>
    <row r="3680" spans="1:9" x14ac:dyDescent="0.25">
      <c r="A3680">
        <v>3679</v>
      </c>
      <c r="F3680">
        <v>96.627093000000002</v>
      </c>
      <c r="G3680">
        <v>6.3776529999999996</v>
      </c>
      <c r="H3680">
        <v>96.687348000000014</v>
      </c>
      <c r="I3680">
        <v>9.4880619999999993</v>
      </c>
    </row>
    <row r="3681" spans="1:9" x14ac:dyDescent="0.25">
      <c r="A3681">
        <v>3680</v>
      </c>
      <c r="F3681">
        <v>96.658778000000012</v>
      </c>
      <c r="G3681">
        <v>6.381939</v>
      </c>
      <c r="H3681">
        <v>96.682093000000009</v>
      </c>
      <c r="I3681">
        <v>9.4830100000000002</v>
      </c>
    </row>
    <row r="3682" spans="1:9" x14ac:dyDescent="0.25">
      <c r="A3682">
        <v>3681</v>
      </c>
      <c r="F3682">
        <v>96.673268000000007</v>
      </c>
      <c r="G3682">
        <v>6.4408669999999999</v>
      </c>
      <c r="H3682">
        <v>96.697398000000007</v>
      </c>
      <c r="I3682">
        <v>9.4872960000000006</v>
      </c>
    </row>
    <row r="3683" spans="1:9" x14ac:dyDescent="0.25">
      <c r="A3683">
        <v>3682</v>
      </c>
      <c r="F3683">
        <v>96.637602000000015</v>
      </c>
      <c r="G3683">
        <v>6.32</v>
      </c>
      <c r="H3683">
        <v>96.707960000000014</v>
      </c>
      <c r="I3683">
        <v>9.5021430000000002</v>
      </c>
    </row>
    <row r="3684" spans="1:9" x14ac:dyDescent="0.25">
      <c r="A3684">
        <v>3683</v>
      </c>
      <c r="F3684">
        <v>96.665053</v>
      </c>
      <c r="G3684">
        <v>6.420255</v>
      </c>
      <c r="H3684">
        <v>96.597143000000017</v>
      </c>
      <c r="I3684">
        <v>9.3877550000000003</v>
      </c>
    </row>
    <row r="3685" spans="1:9" x14ac:dyDescent="0.25">
      <c r="A3685">
        <v>3684</v>
      </c>
      <c r="H3685">
        <v>96.730666000000014</v>
      </c>
      <c r="I3685">
        <v>9.5755099999999995</v>
      </c>
    </row>
    <row r="3686" spans="1:9" x14ac:dyDescent="0.25">
      <c r="A3686">
        <v>3685</v>
      </c>
      <c r="B3686">
        <v>76.649592000000013</v>
      </c>
      <c r="C3686">
        <v>7.8330609999999998</v>
      </c>
    </row>
    <row r="3687" spans="1:9" x14ac:dyDescent="0.25">
      <c r="A3687">
        <v>3686</v>
      </c>
      <c r="B3687">
        <v>76.608061000000006</v>
      </c>
      <c r="C3687">
        <v>7.8330609999999998</v>
      </c>
    </row>
    <row r="3688" spans="1:9" x14ac:dyDescent="0.25">
      <c r="A3688">
        <v>3687</v>
      </c>
      <c r="B3688">
        <v>76.60005000000001</v>
      </c>
      <c r="C3688">
        <v>7.8539289999999999</v>
      </c>
    </row>
    <row r="3689" spans="1:9" x14ac:dyDescent="0.25">
      <c r="A3689">
        <v>3688</v>
      </c>
      <c r="B3689">
        <v>76.551632000000012</v>
      </c>
      <c r="C3689">
        <v>7.8868879999999999</v>
      </c>
    </row>
    <row r="3690" spans="1:9" x14ac:dyDescent="0.25">
      <c r="A3690">
        <v>3689</v>
      </c>
      <c r="B3690">
        <v>76.558571000000001</v>
      </c>
      <c r="C3690">
        <v>7.8937239999999997</v>
      </c>
    </row>
    <row r="3691" spans="1:9" x14ac:dyDescent="0.25">
      <c r="A3691">
        <v>3690</v>
      </c>
      <c r="B3691">
        <v>76.584490000000002</v>
      </c>
      <c r="C3691">
        <v>7.8291329999999997</v>
      </c>
      <c r="D3691">
        <v>72.700051000000002</v>
      </c>
      <c r="E3691">
        <v>9.4627040000000004</v>
      </c>
    </row>
    <row r="3692" spans="1:9" x14ac:dyDescent="0.25">
      <c r="A3692">
        <v>3691</v>
      </c>
      <c r="B3692">
        <v>76.549438000000009</v>
      </c>
      <c r="C3692">
        <v>7.8371930000000001</v>
      </c>
      <c r="D3692">
        <v>72.627295000000004</v>
      </c>
      <c r="E3692">
        <v>9.4039789999999996</v>
      </c>
    </row>
    <row r="3693" spans="1:9" x14ac:dyDescent="0.25">
      <c r="A3693">
        <v>3692</v>
      </c>
      <c r="B3693">
        <v>76.538367000000008</v>
      </c>
      <c r="C3693">
        <v>7.8566839999999996</v>
      </c>
      <c r="D3693">
        <v>72.657551000000012</v>
      </c>
      <c r="E3693">
        <v>9.4076020000000007</v>
      </c>
    </row>
    <row r="3694" spans="1:9" x14ac:dyDescent="0.25">
      <c r="A3694">
        <v>3693</v>
      </c>
      <c r="B3694">
        <v>76.649592000000013</v>
      </c>
      <c r="C3694">
        <v>7.8330609999999998</v>
      </c>
      <c r="D3694">
        <v>72.67357100000001</v>
      </c>
      <c r="E3694">
        <v>9.4542339999999996</v>
      </c>
    </row>
    <row r="3695" spans="1:9" x14ac:dyDescent="0.25">
      <c r="A3695">
        <v>3694</v>
      </c>
      <c r="D3695">
        <v>72.732091000000011</v>
      </c>
      <c r="E3695">
        <v>9.4410209999999992</v>
      </c>
    </row>
    <row r="3696" spans="1:9" x14ac:dyDescent="0.25">
      <c r="A3696">
        <v>3695</v>
      </c>
      <c r="D3696">
        <v>72.700918000000001</v>
      </c>
      <c r="E3696">
        <v>9.4140829999999998</v>
      </c>
    </row>
    <row r="3697" spans="1:9" x14ac:dyDescent="0.25">
      <c r="A3697">
        <v>3696</v>
      </c>
      <c r="D3697">
        <v>72.700051000000002</v>
      </c>
      <c r="E3697">
        <v>9.4627040000000004</v>
      </c>
    </row>
    <row r="3698" spans="1:9" x14ac:dyDescent="0.25">
      <c r="A3698">
        <v>3697</v>
      </c>
      <c r="F3698">
        <v>71.977347000000009</v>
      </c>
      <c r="G3698">
        <v>7.5769900000000003</v>
      </c>
      <c r="H3698">
        <v>71.711020000000005</v>
      </c>
      <c r="I3698">
        <v>10.440816999999999</v>
      </c>
    </row>
    <row r="3699" spans="1:9" x14ac:dyDescent="0.25">
      <c r="A3699">
        <v>3698</v>
      </c>
      <c r="F3699">
        <v>71.869592000000011</v>
      </c>
      <c r="G3699">
        <v>7.6757140000000001</v>
      </c>
      <c r="H3699">
        <v>71.631989000000004</v>
      </c>
      <c r="I3699">
        <v>10.504643</v>
      </c>
    </row>
    <row r="3700" spans="1:9" x14ac:dyDescent="0.25">
      <c r="A3700">
        <v>3699</v>
      </c>
      <c r="F3700">
        <v>71.85954000000001</v>
      </c>
      <c r="G3700">
        <v>7.698061</v>
      </c>
      <c r="H3700">
        <v>71.681581000000008</v>
      </c>
      <c r="I3700">
        <v>10.481327</v>
      </c>
    </row>
    <row r="3701" spans="1:9" x14ac:dyDescent="0.25">
      <c r="A3701">
        <v>3700</v>
      </c>
      <c r="F3701">
        <v>71.856122000000013</v>
      </c>
      <c r="G3701">
        <v>7.6930610000000001</v>
      </c>
      <c r="H3701">
        <v>71.693367000000009</v>
      </c>
      <c r="I3701">
        <v>10.412807000000001</v>
      </c>
    </row>
    <row r="3702" spans="1:9" x14ac:dyDescent="0.25">
      <c r="A3702">
        <v>3701</v>
      </c>
      <c r="F3702">
        <v>71.897857000000002</v>
      </c>
      <c r="G3702">
        <v>7.6453569999999997</v>
      </c>
      <c r="H3702">
        <v>71.633979000000011</v>
      </c>
      <c r="I3702">
        <v>10.402041000000001</v>
      </c>
    </row>
    <row r="3703" spans="1:9" x14ac:dyDescent="0.25">
      <c r="A3703">
        <v>3702</v>
      </c>
      <c r="F3703">
        <v>71.920204000000012</v>
      </c>
      <c r="G3703">
        <v>7.6463270000000003</v>
      </c>
      <c r="H3703">
        <v>71.620204000000001</v>
      </c>
      <c r="I3703">
        <v>10.407755999999999</v>
      </c>
    </row>
    <row r="3704" spans="1:9" x14ac:dyDescent="0.25">
      <c r="A3704">
        <v>3703</v>
      </c>
      <c r="F3704">
        <v>71.902704</v>
      </c>
      <c r="G3704">
        <v>7.6103059999999996</v>
      </c>
      <c r="H3704">
        <v>71.606275000000011</v>
      </c>
      <c r="I3704">
        <v>10.427602</v>
      </c>
    </row>
    <row r="3705" spans="1:9" x14ac:dyDescent="0.25">
      <c r="A3705">
        <v>3704</v>
      </c>
      <c r="F3705">
        <v>71.977347000000009</v>
      </c>
      <c r="G3705">
        <v>7.5769900000000003</v>
      </c>
      <c r="H3705">
        <v>71.597602000000009</v>
      </c>
      <c r="I3705">
        <v>10.397857999999999</v>
      </c>
    </row>
    <row r="3706" spans="1:9" x14ac:dyDescent="0.25">
      <c r="A3706">
        <v>3705</v>
      </c>
      <c r="H3706">
        <v>71.711020000000005</v>
      </c>
      <c r="I3706">
        <v>10.440816999999999</v>
      </c>
    </row>
    <row r="3707" spans="1:9" x14ac:dyDescent="0.25">
      <c r="A3707">
        <v>3706</v>
      </c>
    </row>
    <row r="3708" spans="1:9" x14ac:dyDescent="0.25">
      <c r="A3708">
        <v>3707</v>
      </c>
      <c r="B3708">
        <v>48.572749000000009</v>
      </c>
      <c r="C3708">
        <v>8.1195160000000008</v>
      </c>
    </row>
    <row r="3709" spans="1:9" x14ac:dyDescent="0.25">
      <c r="A3709">
        <v>3708</v>
      </c>
      <c r="B3709">
        <v>48.620784000000015</v>
      </c>
      <c r="C3709">
        <v>8.1401850000000007</v>
      </c>
    </row>
    <row r="3710" spans="1:9" x14ac:dyDescent="0.25">
      <c r="A3710">
        <v>3709</v>
      </c>
      <c r="B3710">
        <v>48.585220000000014</v>
      </c>
      <c r="C3710">
        <v>8.1403409999999994</v>
      </c>
    </row>
    <row r="3711" spans="1:9" x14ac:dyDescent="0.25">
      <c r="A3711">
        <v>3710</v>
      </c>
      <c r="B3711">
        <v>48.558521000000013</v>
      </c>
      <c r="C3711">
        <v>8.1259589999999999</v>
      </c>
    </row>
    <row r="3712" spans="1:9" x14ac:dyDescent="0.25">
      <c r="A3712">
        <v>3711</v>
      </c>
      <c r="B3712">
        <v>48.605426000000016</v>
      </c>
      <c r="C3712">
        <v>8.1486389999999993</v>
      </c>
    </row>
    <row r="3713" spans="1:9" x14ac:dyDescent="0.25">
      <c r="A3713">
        <v>3712</v>
      </c>
      <c r="B3713">
        <v>48.614551000000013</v>
      </c>
      <c r="C3713">
        <v>8.1076610000000002</v>
      </c>
    </row>
    <row r="3714" spans="1:9" x14ac:dyDescent="0.25">
      <c r="A3714">
        <v>3713</v>
      </c>
      <c r="B3714">
        <v>48.573726000000015</v>
      </c>
      <c r="C3714">
        <v>8.1436910000000005</v>
      </c>
      <c r="D3714">
        <v>41.962222000000011</v>
      </c>
      <c r="E3714">
        <v>9.558306</v>
      </c>
    </row>
    <row r="3715" spans="1:9" x14ac:dyDescent="0.25">
      <c r="A3715">
        <v>3714</v>
      </c>
      <c r="B3715">
        <v>48.551612000000013</v>
      </c>
      <c r="C3715">
        <v>8.1501850000000005</v>
      </c>
      <c r="D3715">
        <v>41.973663000000009</v>
      </c>
      <c r="E3715">
        <v>9.54908</v>
      </c>
    </row>
    <row r="3716" spans="1:9" x14ac:dyDescent="0.25">
      <c r="A3716">
        <v>3715</v>
      </c>
      <c r="B3716">
        <v>48.572749000000009</v>
      </c>
      <c r="C3716">
        <v>8.1195160000000008</v>
      </c>
      <c r="D3716">
        <v>41.932533000000014</v>
      </c>
      <c r="E3716">
        <v>9.574389</v>
      </c>
    </row>
    <row r="3717" spans="1:9" x14ac:dyDescent="0.25">
      <c r="A3717">
        <v>3716</v>
      </c>
      <c r="D3717">
        <v>41.90176300000001</v>
      </c>
      <c r="E3717">
        <v>9.5692339999999998</v>
      </c>
    </row>
    <row r="3718" spans="1:9" x14ac:dyDescent="0.25">
      <c r="A3718">
        <v>3717</v>
      </c>
      <c r="D3718">
        <v>41.932945000000011</v>
      </c>
      <c r="E3718">
        <v>9.5612440000000003</v>
      </c>
    </row>
    <row r="3719" spans="1:9" x14ac:dyDescent="0.25">
      <c r="A3719">
        <v>3718</v>
      </c>
      <c r="D3719">
        <v>41.994075000000009</v>
      </c>
      <c r="E3719">
        <v>9.6486099999999997</v>
      </c>
    </row>
    <row r="3720" spans="1:9" x14ac:dyDescent="0.25">
      <c r="A3720">
        <v>3719</v>
      </c>
      <c r="D3720">
        <v>42.042320000000011</v>
      </c>
      <c r="E3720">
        <v>9.6541259999999998</v>
      </c>
    </row>
    <row r="3721" spans="1:9" x14ac:dyDescent="0.25">
      <c r="A3721">
        <v>3720</v>
      </c>
      <c r="D3721">
        <v>41.962222000000011</v>
      </c>
      <c r="E3721">
        <v>9.558306</v>
      </c>
      <c r="F3721">
        <v>41.53301900000001</v>
      </c>
      <c r="G3721">
        <v>7.5009930000000002</v>
      </c>
    </row>
    <row r="3722" spans="1:9" x14ac:dyDescent="0.25">
      <c r="A3722">
        <v>3721</v>
      </c>
      <c r="F3722">
        <v>41.566264000000011</v>
      </c>
      <c r="G3722">
        <v>7.4300170000000003</v>
      </c>
    </row>
    <row r="3723" spans="1:9" x14ac:dyDescent="0.25">
      <c r="A3723">
        <v>3722</v>
      </c>
      <c r="F3723">
        <v>41.516422000000013</v>
      </c>
      <c r="G3723">
        <v>7.4557380000000002</v>
      </c>
      <c r="H3723">
        <v>39.793109000000015</v>
      </c>
      <c r="I3723">
        <v>10.476711</v>
      </c>
    </row>
    <row r="3724" spans="1:9" x14ac:dyDescent="0.25">
      <c r="A3724">
        <v>3723</v>
      </c>
      <c r="F3724">
        <v>41.55414900000001</v>
      </c>
      <c r="G3724">
        <v>7.4437800000000003</v>
      </c>
      <c r="H3724">
        <v>39.823108000000012</v>
      </c>
      <c r="I3724">
        <v>10.432332000000001</v>
      </c>
    </row>
    <row r="3725" spans="1:9" x14ac:dyDescent="0.25">
      <c r="A3725">
        <v>3724</v>
      </c>
      <c r="F3725">
        <v>41.548946000000015</v>
      </c>
      <c r="G3725">
        <v>7.4206370000000001</v>
      </c>
      <c r="H3725">
        <v>39.79455500000001</v>
      </c>
      <c r="I3725">
        <v>10.444858</v>
      </c>
    </row>
    <row r="3726" spans="1:9" x14ac:dyDescent="0.25">
      <c r="A3726">
        <v>3725</v>
      </c>
      <c r="F3726">
        <v>41.491473000000013</v>
      </c>
      <c r="G3726">
        <v>7.441357</v>
      </c>
      <c r="H3726">
        <v>39.834140000000012</v>
      </c>
      <c r="I3726">
        <v>10.448414</v>
      </c>
    </row>
    <row r="3727" spans="1:9" x14ac:dyDescent="0.25">
      <c r="A3727">
        <v>3726</v>
      </c>
      <c r="F3727">
        <v>41.454723000000016</v>
      </c>
      <c r="G3727">
        <v>7.4189870000000004</v>
      </c>
      <c r="H3727">
        <v>39.805431000000013</v>
      </c>
      <c r="I3727">
        <v>10.448207</v>
      </c>
    </row>
    <row r="3728" spans="1:9" x14ac:dyDescent="0.25">
      <c r="A3728">
        <v>3727</v>
      </c>
      <c r="B3728">
        <v>23.296769000000012</v>
      </c>
      <c r="C3728">
        <v>8.3278049999999997</v>
      </c>
      <c r="F3728">
        <v>41.53301900000001</v>
      </c>
      <c r="G3728">
        <v>7.5009930000000002</v>
      </c>
      <c r="H3728">
        <v>39.835738000000013</v>
      </c>
      <c r="I3728">
        <v>10.41924</v>
      </c>
    </row>
    <row r="3729" spans="1:9" x14ac:dyDescent="0.25">
      <c r="A3729">
        <v>3728</v>
      </c>
      <c r="B3729">
        <v>23.307079000000016</v>
      </c>
      <c r="C3729">
        <v>8.3308970000000002</v>
      </c>
      <c r="F3729">
        <v>41.53301900000001</v>
      </c>
      <c r="G3729">
        <v>7.5009930000000002</v>
      </c>
      <c r="H3729">
        <v>39.834396000000012</v>
      </c>
      <c r="I3729">
        <v>10.449805</v>
      </c>
    </row>
    <row r="3730" spans="1:9" x14ac:dyDescent="0.25">
      <c r="A3730">
        <v>3729</v>
      </c>
      <c r="B3730">
        <v>23.272956000000008</v>
      </c>
      <c r="C3730">
        <v>8.3386809999999993</v>
      </c>
      <c r="H3730">
        <v>39.794605000000011</v>
      </c>
      <c r="I3730">
        <v>10.466093000000001</v>
      </c>
    </row>
    <row r="3731" spans="1:9" x14ac:dyDescent="0.25">
      <c r="A3731">
        <v>3730</v>
      </c>
      <c r="B3731">
        <v>23.272079000000012</v>
      </c>
      <c r="C3731">
        <v>8.3032190000000003</v>
      </c>
      <c r="H3731">
        <v>39.793109000000015</v>
      </c>
      <c r="I3731">
        <v>10.476711</v>
      </c>
    </row>
    <row r="3732" spans="1:9" x14ac:dyDescent="0.25">
      <c r="A3732">
        <v>3731</v>
      </c>
      <c r="B3732">
        <v>23.236308000000008</v>
      </c>
      <c r="C3732">
        <v>8.3153830000000006</v>
      </c>
      <c r="H3732">
        <v>39.793109000000015</v>
      </c>
      <c r="I3732">
        <v>10.476711</v>
      </c>
    </row>
    <row r="3733" spans="1:9" x14ac:dyDescent="0.25">
      <c r="A3733">
        <v>3732</v>
      </c>
      <c r="B3733">
        <v>23.257442000000012</v>
      </c>
      <c r="C3733">
        <v>8.3328039999999994</v>
      </c>
    </row>
    <row r="3734" spans="1:9" x14ac:dyDescent="0.25">
      <c r="A3734">
        <v>3733</v>
      </c>
      <c r="B3734">
        <v>23.300636000000011</v>
      </c>
      <c r="C3734">
        <v>8.3395569999999992</v>
      </c>
    </row>
    <row r="3735" spans="1:9" x14ac:dyDescent="0.25">
      <c r="A3735">
        <v>3734</v>
      </c>
      <c r="B3735">
        <v>23.311357000000015</v>
      </c>
      <c r="C3735">
        <v>8.3128569999999993</v>
      </c>
    </row>
    <row r="3736" spans="1:9" x14ac:dyDescent="0.25">
      <c r="A3736">
        <v>3735</v>
      </c>
      <c r="B3736">
        <v>23.31450000000001</v>
      </c>
      <c r="C3736">
        <v>8.3160520000000009</v>
      </c>
    </row>
    <row r="3737" spans="1:9" x14ac:dyDescent="0.25">
      <c r="A3737">
        <v>3736</v>
      </c>
      <c r="B3737">
        <v>23.305738000000012</v>
      </c>
      <c r="C3737">
        <v>8.3102280000000004</v>
      </c>
      <c r="D3737">
        <v>17.055451000000012</v>
      </c>
      <c r="E3737">
        <v>8.9148359999999993</v>
      </c>
    </row>
    <row r="3738" spans="1:9" x14ac:dyDescent="0.25">
      <c r="A3738">
        <v>3737</v>
      </c>
      <c r="B3738">
        <v>23.296769000000012</v>
      </c>
      <c r="C3738">
        <v>8.3278049999999997</v>
      </c>
      <c r="D3738">
        <v>17.068853000000011</v>
      </c>
      <c r="E3738">
        <v>8.9116400000000002</v>
      </c>
    </row>
    <row r="3739" spans="1:9" x14ac:dyDescent="0.25">
      <c r="A3739">
        <v>3738</v>
      </c>
      <c r="D3739">
        <v>17.026844000000011</v>
      </c>
      <c r="E3739">
        <v>8.9479780000000009</v>
      </c>
    </row>
    <row r="3740" spans="1:9" x14ac:dyDescent="0.25">
      <c r="A3740">
        <v>3739</v>
      </c>
      <c r="D3740">
        <v>17.02060800000001</v>
      </c>
      <c r="E3740">
        <v>8.9573079999999994</v>
      </c>
    </row>
    <row r="3741" spans="1:9" x14ac:dyDescent="0.25">
      <c r="A3741">
        <v>3740</v>
      </c>
      <c r="D3741">
        <v>17.042308000000013</v>
      </c>
      <c r="E3741">
        <v>8.9742139999999999</v>
      </c>
    </row>
    <row r="3742" spans="1:9" x14ac:dyDescent="0.25">
      <c r="A3742">
        <v>3741</v>
      </c>
      <c r="D3742">
        <v>17.025247000000014</v>
      </c>
      <c r="E3742">
        <v>8.9673590000000001</v>
      </c>
      <c r="F3742">
        <v>19.904423000000008</v>
      </c>
      <c r="G3742">
        <v>6.7744859999999996</v>
      </c>
    </row>
    <row r="3743" spans="1:9" x14ac:dyDescent="0.25">
      <c r="A3743">
        <v>3742</v>
      </c>
      <c r="D3743">
        <v>17.074728000000015</v>
      </c>
      <c r="E3743">
        <v>8.9652449999999995</v>
      </c>
      <c r="F3743">
        <v>19.904423000000008</v>
      </c>
      <c r="G3743">
        <v>6.7744859999999996</v>
      </c>
    </row>
    <row r="3744" spans="1:9" x14ac:dyDescent="0.25">
      <c r="A3744">
        <v>3743</v>
      </c>
      <c r="D3744">
        <v>17.034576000000015</v>
      </c>
      <c r="E3744">
        <v>8.9628739999999993</v>
      </c>
      <c r="F3744">
        <v>19.904423000000008</v>
      </c>
      <c r="G3744">
        <v>6.7744859999999996</v>
      </c>
    </row>
    <row r="3745" spans="1:11" x14ac:dyDescent="0.25">
      <c r="A3745">
        <v>3744</v>
      </c>
      <c r="D3745">
        <v>16.999010000000013</v>
      </c>
      <c r="E3745">
        <v>8.9793160000000007</v>
      </c>
      <c r="F3745">
        <v>19.904423000000008</v>
      </c>
      <c r="G3745">
        <v>6.7744859999999996</v>
      </c>
    </row>
    <row r="3746" spans="1:11" x14ac:dyDescent="0.25">
      <c r="A3746">
        <v>3745</v>
      </c>
      <c r="D3746">
        <v>17.055451000000012</v>
      </c>
      <c r="E3746">
        <v>8.9148359999999993</v>
      </c>
      <c r="F3746">
        <v>19.904423000000008</v>
      </c>
      <c r="G3746">
        <v>6.7744859999999996</v>
      </c>
      <c r="H3746">
        <v>17.136375000000015</v>
      </c>
      <c r="I3746">
        <v>9.6606719999999999</v>
      </c>
    </row>
    <row r="3747" spans="1:11" x14ac:dyDescent="0.25">
      <c r="A3747">
        <v>3746</v>
      </c>
      <c r="F3747">
        <v>19.904423000000008</v>
      </c>
      <c r="G3747">
        <v>6.7744859999999996</v>
      </c>
      <c r="H3747">
        <v>17.136375000000015</v>
      </c>
      <c r="I3747">
        <v>9.6606719999999999</v>
      </c>
      <c r="J3747">
        <v>38.401485000000015</v>
      </c>
      <c r="K3747">
        <v>13.916786</v>
      </c>
    </row>
    <row r="3748" spans="1:11" x14ac:dyDescent="0.25">
      <c r="A3748">
        <v>3747</v>
      </c>
    </row>
    <row r="3749" spans="1:11" x14ac:dyDescent="0.25">
      <c r="A3749">
        <v>3748</v>
      </c>
    </row>
    <row r="3750" spans="1:11" x14ac:dyDescent="0.25">
      <c r="A3750">
        <v>3749</v>
      </c>
    </row>
    <row r="3751" spans="1:11" x14ac:dyDescent="0.25">
      <c r="A3751">
        <v>3750</v>
      </c>
    </row>
    <row r="3752" spans="1:11" x14ac:dyDescent="0.25">
      <c r="A3752">
        <v>3751</v>
      </c>
    </row>
    <row r="3753" spans="1:11" x14ac:dyDescent="0.25">
      <c r="A3753">
        <v>3752</v>
      </c>
    </row>
    <row r="3754" spans="1:11" x14ac:dyDescent="0.25">
      <c r="A3754">
        <v>3753</v>
      </c>
    </row>
    <row r="3755" spans="1:11" x14ac:dyDescent="0.25">
      <c r="A3755">
        <v>3754</v>
      </c>
    </row>
    <row r="3756" spans="1:11" x14ac:dyDescent="0.25">
      <c r="A3756">
        <v>3755</v>
      </c>
    </row>
    <row r="3757" spans="1:11" x14ac:dyDescent="0.25">
      <c r="A3757">
        <v>3756</v>
      </c>
    </row>
    <row r="3758" spans="1:11" x14ac:dyDescent="0.25">
      <c r="A3758">
        <v>3757</v>
      </c>
    </row>
    <row r="3759" spans="1:11" x14ac:dyDescent="0.25">
      <c r="A3759">
        <v>3758</v>
      </c>
    </row>
    <row r="3760" spans="1:11" x14ac:dyDescent="0.25">
      <c r="A3760">
        <v>3759</v>
      </c>
    </row>
    <row r="3761" spans="1:1" x14ac:dyDescent="0.25">
      <c r="A3761">
        <v>3760</v>
      </c>
    </row>
    <row r="3762" spans="1:1" x14ac:dyDescent="0.25">
      <c r="A3762">
        <v>3761</v>
      </c>
    </row>
    <row r="3763" spans="1:1" x14ac:dyDescent="0.25">
      <c r="A3763">
        <v>3762</v>
      </c>
    </row>
    <row r="3764" spans="1:1" x14ac:dyDescent="0.25">
      <c r="A3764">
        <v>3763</v>
      </c>
    </row>
    <row r="3765" spans="1:1" x14ac:dyDescent="0.25">
      <c r="A3765">
        <v>3764</v>
      </c>
    </row>
    <row r="3766" spans="1:1" x14ac:dyDescent="0.25">
      <c r="A3766">
        <v>3765</v>
      </c>
    </row>
    <row r="3767" spans="1:1" x14ac:dyDescent="0.25">
      <c r="A3767">
        <v>3766</v>
      </c>
    </row>
    <row r="3768" spans="1:1" x14ac:dyDescent="0.25">
      <c r="A3768">
        <v>3767</v>
      </c>
    </row>
    <row r="3769" spans="1:1" x14ac:dyDescent="0.25">
      <c r="A3769">
        <v>3768</v>
      </c>
    </row>
    <row r="3770" spans="1:1" x14ac:dyDescent="0.25">
      <c r="A3770">
        <v>3769</v>
      </c>
    </row>
    <row r="3771" spans="1:1" x14ac:dyDescent="0.25">
      <c r="A3771">
        <v>3770</v>
      </c>
    </row>
    <row r="3772" spans="1:1" x14ac:dyDescent="0.25">
      <c r="A3772">
        <v>3771</v>
      </c>
    </row>
    <row r="3773" spans="1:1" x14ac:dyDescent="0.25">
      <c r="A3773">
        <v>3772</v>
      </c>
    </row>
    <row r="3774" spans="1:1" x14ac:dyDescent="0.25">
      <c r="A3774">
        <v>3773</v>
      </c>
    </row>
    <row r="3775" spans="1:1" x14ac:dyDescent="0.25">
      <c r="A3775">
        <v>3774</v>
      </c>
    </row>
    <row r="3776" spans="1:1" x14ac:dyDescent="0.25">
      <c r="A3776">
        <v>3775</v>
      </c>
    </row>
    <row r="3777" spans="1:11" x14ac:dyDescent="0.25">
      <c r="A3777">
        <v>3776</v>
      </c>
    </row>
    <row r="3778" spans="1:11" x14ac:dyDescent="0.25">
      <c r="A3778">
        <v>3777</v>
      </c>
    </row>
    <row r="3779" spans="1:11" x14ac:dyDescent="0.25">
      <c r="A3779">
        <v>3778</v>
      </c>
    </row>
    <row r="3780" spans="1:11" x14ac:dyDescent="0.25">
      <c r="A3780">
        <v>3779</v>
      </c>
    </row>
    <row r="3781" spans="1:11" x14ac:dyDescent="0.25">
      <c r="A3781">
        <v>3780</v>
      </c>
      <c r="J3781">
        <v>38.485191000000015</v>
      </c>
      <c r="K3781">
        <v>13.958589</v>
      </c>
    </row>
    <row r="3782" spans="1:11" x14ac:dyDescent="0.25">
      <c r="A3782">
        <v>3781</v>
      </c>
      <c r="B3782">
        <v>47.575221000000013</v>
      </c>
      <c r="C3782">
        <v>7.3757419999999998</v>
      </c>
    </row>
    <row r="3783" spans="1:11" x14ac:dyDescent="0.25">
      <c r="A3783">
        <v>3782</v>
      </c>
      <c r="B3783">
        <v>47.573520000000009</v>
      </c>
      <c r="C3783">
        <v>7.3141470000000002</v>
      </c>
    </row>
    <row r="3784" spans="1:11" x14ac:dyDescent="0.25">
      <c r="A3784">
        <v>3783</v>
      </c>
      <c r="B3784">
        <v>47.569141000000009</v>
      </c>
      <c r="C3784">
        <v>7.2766229999999998</v>
      </c>
    </row>
    <row r="3785" spans="1:11" x14ac:dyDescent="0.25">
      <c r="A3785">
        <v>3784</v>
      </c>
      <c r="B3785">
        <v>47.577491000000009</v>
      </c>
      <c r="C3785">
        <v>7.2363160000000004</v>
      </c>
    </row>
    <row r="3786" spans="1:11" x14ac:dyDescent="0.25">
      <c r="A3786">
        <v>3785</v>
      </c>
      <c r="B3786">
        <v>47.581718000000009</v>
      </c>
      <c r="C3786">
        <v>7.3319299999999998</v>
      </c>
      <c r="D3786">
        <v>51.407855000000012</v>
      </c>
      <c r="E3786">
        <v>6.0407609999999998</v>
      </c>
    </row>
    <row r="3787" spans="1:11" x14ac:dyDescent="0.25">
      <c r="A3787">
        <v>3786</v>
      </c>
      <c r="B3787">
        <v>47.604808000000013</v>
      </c>
      <c r="C3787">
        <v>7.3127560000000003</v>
      </c>
      <c r="D3787">
        <v>51.414966000000014</v>
      </c>
      <c r="E3787">
        <v>6.061121</v>
      </c>
    </row>
    <row r="3788" spans="1:11" x14ac:dyDescent="0.25">
      <c r="A3788">
        <v>3787</v>
      </c>
      <c r="B3788">
        <v>47.627487000000009</v>
      </c>
      <c r="C3788">
        <v>7.3076530000000002</v>
      </c>
      <c r="D3788">
        <v>51.412338000000013</v>
      </c>
      <c r="E3788">
        <v>6.0171539999999997</v>
      </c>
    </row>
    <row r="3789" spans="1:11" x14ac:dyDescent="0.25">
      <c r="A3789">
        <v>3788</v>
      </c>
      <c r="B3789">
        <v>47.575221000000013</v>
      </c>
      <c r="C3789">
        <v>7.3757419999999998</v>
      </c>
      <c r="D3789">
        <v>51.417800000000014</v>
      </c>
      <c r="E3789">
        <v>6.0141650000000002</v>
      </c>
    </row>
    <row r="3790" spans="1:11" x14ac:dyDescent="0.25">
      <c r="A3790">
        <v>3789</v>
      </c>
      <c r="D3790">
        <v>51.43264700000001</v>
      </c>
      <c r="E3790">
        <v>6.0502450000000003</v>
      </c>
    </row>
    <row r="3791" spans="1:11" x14ac:dyDescent="0.25">
      <c r="A3791">
        <v>3790</v>
      </c>
      <c r="D3791">
        <v>51.424091000000011</v>
      </c>
      <c r="E3791">
        <v>6.1128200000000001</v>
      </c>
      <c r="F3791">
        <v>49.712325000000014</v>
      </c>
      <c r="G3791">
        <v>9.5361419999999999</v>
      </c>
    </row>
    <row r="3792" spans="1:11" x14ac:dyDescent="0.25">
      <c r="A3792">
        <v>3791</v>
      </c>
      <c r="D3792">
        <v>51.407855000000012</v>
      </c>
      <c r="E3792">
        <v>6.0407609999999998</v>
      </c>
      <c r="F3792">
        <v>49.723666000000016</v>
      </c>
      <c r="G3792">
        <v>9.5069689999999998</v>
      </c>
      <c r="H3792">
        <v>50.190185000000014</v>
      </c>
      <c r="I3792">
        <v>5.7314990000000003</v>
      </c>
    </row>
    <row r="3793" spans="1:9" x14ac:dyDescent="0.25">
      <c r="A3793">
        <v>3792</v>
      </c>
      <c r="F3793">
        <v>49.643256000000015</v>
      </c>
      <c r="G3793">
        <v>9.5404210000000003</v>
      </c>
      <c r="H3793">
        <v>50.190444000000014</v>
      </c>
      <c r="I3793">
        <v>5.7453649999999996</v>
      </c>
    </row>
    <row r="3794" spans="1:9" x14ac:dyDescent="0.25">
      <c r="A3794">
        <v>3793</v>
      </c>
      <c r="F3794">
        <v>49.637431000000014</v>
      </c>
      <c r="G3794">
        <v>9.5387199999999996</v>
      </c>
      <c r="H3794">
        <v>50.179775000000014</v>
      </c>
      <c r="I3794">
        <v>5.7669620000000004</v>
      </c>
    </row>
    <row r="3795" spans="1:9" x14ac:dyDescent="0.25">
      <c r="A3795">
        <v>3794</v>
      </c>
      <c r="F3795">
        <v>49.668617000000012</v>
      </c>
      <c r="G3795">
        <v>9.5807289999999998</v>
      </c>
      <c r="H3795">
        <v>50.21518600000001</v>
      </c>
      <c r="I3795">
        <v>5.7623740000000003</v>
      </c>
    </row>
    <row r="3796" spans="1:9" x14ac:dyDescent="0.25">
      <c r="A3796">
        <v>3795</v>
      </c>
      <c r="F3796">
        <v>49.667739000000012</v>
      </c>
      <c r="G3796">
        <v>9.5809850000000001</v>
      </c>
      <c r="H3796">
        <v>50.21838300000001</v>
      </c>
      <c r="I3796">
        <v>5.7062429999999997</v>
      </c>
    </row>
    <row r="3797" spans="1:9" x14ac:dyDescent="0.25">
      <c r="A3797">
        <v>3796</v>
      </c>
      <c r="F3797">
        <v>49.733150000000009</v>
      </c>
      <c r="G3797">
        <v>9.5540789999999998</v>
      </c>
      <c r="H3797">
        <v>50.169933000000015</v>
      </c>
      <c r="I3797">
        <v>5.6941819999999996</v>
      </c>
    </row>
    <row r="3798" spans="1:9" x14ac:dyDescent="0.25">
      <c r="A3798">
        <v>3797</v>
      </c>
      <c r="F3798">
        <v>49.71562500000001</v>
      </c>
      <c r="G3798">
        <v>9.5511929999999996</v>
      </c>
      <c r="H3798">
        <v>50.17518900000001</v>
      </c>
      <c r="I3798">
        <v>5.6933569999999998</v>
      </c>
    </row>
    <row r="3799" spans="1:9" x14ac:dyDescent="0.25">
      <c r="A3799">
        <v>3798</v>
      </c>
      <c r="F3799">
        <v>49.698768000000015</v>
      </c>
      <c r="G3799">
        <v>9.5960870000000007</v>
      </c>
      <c r="H3799">
        <v>50.197299000000015</v>
      </c>
      <c r="I3799">
        <v>5.6955220000000004</v>
      </c>
    </row>
    <row r="3800" spans="1:9" x14ac:dyDescent="0.25">
      <c r="A3800">
        <v>3799</v>
      </c>
      <c r="F3800">
        <v>49.712325000000014</v>
      </c>
      <c r="G3800">
        <v>9.5361419999999999</v>
      </c>
      <c r="H3800">
        <v>50.190185000000014</v>
      </c>
      <c r="I3800">
        <v>5.7314990000000003</v>
      </c>
    </row>
    <row r="3801" spans="1:9" x14ac:dyDescent="0.25">
      <c r="A3801">
        <v>3800</v>
      </c>
    </row>
    <row r="3802" spans="1:9" x14ac:dyDescent="0.25">
      <c r="A3802">
        <v>3801</v>
      </c>
    </row>
    <row r="3803" spans="1:9" x14ac:dyDescent="0.25">
      <c r="A3803">
        <v>3802</v>
      </c>
    </row>
    <row r="3804" spans="1:9" x14ac:dyDescent="0.25">
      <c r="A3804">
        <v>3803</v>
      </c>
    </row>
    <row r="3805" spans="1:9" x14ac:dyDescent="0.25">
      <c r="A3805">
        <v>3804</v>
      </c>
      <c r="B3805">
        <v>73.928571000000005</v>
      </c>
      <c r="C3805">
        <v>8.2039290000000005</v>
      </c>
    </row>
    <row r="3806" spans="1:9" x14ac:dyDescent="0.25">
      <c r="A3806">
        <v>3805</v>
      </c>
      <c r="B3806">
        <v>73.901071000000002</v>
      </c>
      <c r="C3806">
        <v>8.1458670000000009</v>
      </c>
    </row>
    <row r="3807" spans="1:9" x14ac:dyDescent="0.25">
      <c r="A3807">
        <v>3806</v>
      </c>
      <c r="B3807">
        <v>73.886530000000008</v>
      </c>
      <c r="C3807">
        <v>8.1676029999999997</v>
      </c>
      <c r="D3807">
        <v>76.15295900000001</v>
      </c>
      <c r="E3807">
        <v>6.6736740000000001</v>
      </c>
    </row>
    <row r="3808" spans="1:9" x14ac:dyDescent="0.25">
      <c r="A3808">
        <v>3807</v>
      </c>
      <c r="B3808">
        <v>73.854846000000009</v>
      </c>
      <c r="C3808">
        <v>8.1407150000000001</v>
      </c>
      <c r="D3808">
        <v>76.277806000000012</v>
      </c>
      <c r="E3808">
        <v>6.9304589999999999</v>
      </c>
    </row>
    <row r="3809" spans="1:9" x14ac:dyDescent="0.25">
      <c r="A3809">
        <v>3808</v>
      </c>
      <c r="B3809">
        <v>73.793775000000011</v>
      </c>
      <c r="C3809">
        <v>8.1208679999999998</v>
      </c>
      <c r="D3809">
        <v>76.212653000000003</v>
      </c>
      <c r="E3809">
        <v>6.9214799999999999</v>
      </c>
    </row>
    <row r="3810" spans="1:9" x14ac:dyDescent="0.25">
      <c r="A3810">
        <v>3809</v>
      </c>
      <c r="B3810">
        <v>73.850408000000002</v>
      </c>
      <c r="C3810">
        <v>8.1061739999999993</v>
      </c>
      <c r="D3810">
        <v>76.230918000000003</v>
      </c>
      <c r="E3810">
        <v>6.9279080000000004</v>
      </c>
    </row>
    <row r="3811" spans="1:9" x14ac:dyDescent="0.25">
      <c r="A3811">
        <v>3810</v>
      </c>
      <c r="B3811">
        <v>73.85954000000001</v>
      </c>
      <c r="C3811">
        <v>8.1386219999999998</v>
      </c>
      <c r="D3811">
        <v>76.169439000000011</v>
      </c>
      <c r="E3811">
        <v>6.9308680000000003</v>
      </c>
    </row>
    <row r="3812" spans="1:9" x14ac:dyDescent="0.25">
      <c r="A3812">
        <v>3811</v>
      </c>
      <c r="B3812">
        <v>73.928571000000005</v>
      </c>
      <c r="C3812">
        <v>8.2039290000000005</v>
      </c>
      <c r="D3812">
        <v>76.186326000000008</v>
      </c>
      <c r="E3812">
        <v>6.9144389999999998</v>
      </c>
    </row>
    <row r="3813" spans="1:9" x14ac:dyDescent="0.25">
      <c r="A3813">
        <v>3812</v>
      </c>
      <c r="D3813">
        <v>76.210764000000012</v>
      </c>
      <c r="E3813">
        <v>6.9673980000000002</v>
      </c>
    </row>
    <row r="3814" spans="1:9" x14ac:dyDescent="0.25">
      <c r="A3814">
        <v>3813</v>
      </c>
      <c r="D3814">
        <v>76.277806000000012</v>
      </c>
      <c r="E3814">
        <v>6.9304589999999999</v>
      </c>
    </row>
    <row r="3815" spans="1:9" x14ac:dyDescent="0.25">
      <c r="A3815">
        <v>3814</v>
      </c>
      <c r="F3815">
        <v>76.729184000000004</v>
      </c>
      <c r="G3815">
        <v>9.1153569999999995</v>
      </c>
      <c r="H3815">
        <v>76.568265000000011</v>
      </c>
      <c r="I3815">
        <v>6.1112250000000001</v>
      </c>
    </row>
    <row r="3816" spans="1:9" x14ac:dyDescent="0.25">
      <c r="A3816">
        <v>3815</v>
      </c>
      <c r="F3816">
        <v>76.734642000000008</v>
      </c>
      <c r="G3816">
        <v>9.1000510000000006</v>
      </c>
      <c r="H3816">
        <v>76.49872400000001</v>
      </c>
      <c r="I3816">
        <v>6.09551</v>
      </c>
    </row>
    <row r="3817" spans="1:9" x14ac:dyDescent="0.25">
      <c r="A3817">
        <v>3816</v>
      </c>
      <c r="F3817">
        <v>76.696683000000007</v>
      </c>
      <c r="G3817">
        <v>9.1109190000000009</v>
      </c>
      <c r="H3817">
        <v>76.473009000000005</v>
      </c>
      <c r="I3817">
        <v>6.0940820000000002</v>
      </c>
    </row>
    <row r="3818" spans="1:9" x14ac:dyDescent="0.25">
      <c r="A3818">
        <v>3817</v>
      </c>
      <c r="F3818">
        <v>76.691428000000002</v>
      </c>
      <c r="G3818">
        <v>9.0980620000000005</v>
      </c>
      <c r="H3818">
        <v>76.449694000000008</v>
      </c>
      <c r="I3818">
        <v>6.1261219999999996</v>
      </c>
    </row>
    <row r="3819" spans="1:9" x14ac:dyDescent="0.25">
      <c r="A3819">
        <v>3818</v>
      </c>
      <c r="F3819">
        <v>76.647295000000014</v>
      </c>
      <c r="G3819">
        <v>9.1592350000000007</v>
      </c>
      <c r="H3819">
        <v>76.486837000000008</v>
      </c>
      <c r="I3819">
        <v>6.1133170000000003</v>
      </c>
    </row>
    <row r="3820" spans="1:9" x14ac:dyDescent="0.25">
      <c r="A3820">
        <v>3819</v>
      </c>
      <c r="F3820">
        <v>76.649744000000013</v>
      </c>
      <c r="G3820">
        <v>9.1806129999999992</v>
      </c>
      <c r="H3820">
        <v>76.498367000000002</v>
      </c>
      <c r="I3820">
        <v>6.1037249999999998</v>
      </c>
    </row>
    <row r="3821" spans="1:9" x14ac:dyDescent="0.25">
      <c r="A3821">
        <v>3820</v>
      </c>
      <c r="F3821">
        <v>76.715714000000006</v>
      </c>
      <c r="G3821">
        <v>9.1578579999999992</v>
      </c>
      <c r="H3821">
        <v>76.521887000000007</v>
      </c>
      <c r="I3821">
        <v>6.0890310000000003</v>
      </c>
    </row>
    <row r="3822" spans="1:9" x14ac:dyDescent="0.25">
      <c r="A3822">
        <v>3821</v>
      </c>
      <c r="F3822">
        <v>76.729184000000004</v>
      </c>
      <c r="G3822">
        <v>9.1153569999999995</v>
      </c>
      <c r="H3822">
        <v>76.568265000000011</v>
      </c>
      <c r="I3822">
        <v>6.1112250000000001</v>
      </c>
    </row>
    <row r="3823" spans="1:9" x14ac:dyDescent="0.25">
      <c r="A3823">
        <v>3822</v>
      </c>
    </row>
    <row r="3824" spans="1:9" x14ac:dyDescent="0.25">
      <c r="A3824">
        <v>3823</v>
      </c>
    </row>
    <row r="3825" spans="1:9" x14ac:dyDescent="0.25">
      <c r="A3825">
        <v>3824</v>
      </c>
    </row>
    <row r="3826" spans="1:9" x14ac:dyDescent="0.25">
      <c r="A3826">
        <v>3825</v>
      </c>
      <c r="B3826">
        <v>99.734949</v>
      </c>
      <c r="C3826">
        <v>7.7212249999999996</v>
      </c>
    </row>
    <row r="3827" spans="1:9" x14ac:dyDescent="0.25">
      <c r="A3827">
        <v>3826</v>
      </c>
      <c r="B3827">
        <v>99.704388000000009</v>
      </c>
      <c r="C3827">
        <v>7.7328570000000001</v>
      </c>
    </row>
    <row r="3828" spans="1:9" x14ac:dyDescent="0.25">
      <c r="A3828">
        <v>3827</v>
      </c>
      <c r="B3828">
        <v>99.715969000000001</v>
      </c>
      <c r="C3828">
        <v>7.7446429999999999</v>
      </c>
    </row>
    <row r="3829" spans="1:9" x14ac:dyDescent="0.25">
      <c r="A3829">
        <v>3828</v>
      </c>
      <c r="B3829">
        <v>99.712500000000006</v>
      </c>
      <c r="C3829">
        <v>7.7223470000000001</v>
      </c>
      <c r="D3829">
        <v>102.54444000000001</v>
      </c>
      <c r="E3829">
        <v>5.9739279999999999</v>
      </c>
    </row>
    <row r="3830" spans="1:9" x14ac:dyDescent="0.25">
      <c r="A3830">
        <v>3829</v>
      </c>
      <c r="B3830">
        <v>99.69944000000001</v>
      </c>
      <c r="C3830">
        <v>7.7355099999999997</v>
      </c>
      <c r="D3830">
        <v>102.534693</v>
      </c>
      <c r="E3830">
        <v>6.0252039999999996</v>
      </c>
    </row>
    <row r="3831" spans="1:9" x14ac:dyDescent="0.25">
      <c r="A3831">
        <v>3830</v>
      </c>
      <c r="B3831">
        <v>99.660511000000014</v>
      </c>
      <c r="C3831">
        <v>7.7371939999999997</v>
      </c>
      <c r="D3831">
        <v>102.57852</v>
      </c>
      <c r="E3831">
        <v>5.9779590000000002</v>
      </c>
    </row>
    <row r="3832" spans="1:9" x14ac:dyDescent="0.25">
      <c r="A3832">
        <v>3831</v>
      </c>
      <c r="B3832">
        <v>99.646021000000005</v>
      </c>
      <c r="C3832">
        <v>7.7024999999999997</v>
      </c>
      <c r="D3832">
        <v>102.56780500000001</v>
      </c>
      <c r="E3832">
        <v>5.9183669999999999</v>
      </c>
    </row>
    <row r="3833" spans="1:9" x14ac:dyDescent="0.25">
      <c r="A3833">
        <v>3832</v>
      </c>
      <c r="B3833">
        <v>99.734949</v>
      </c>
      <c r="C3833">
        <v>7.7212249999999996</v>
      </c>
      <c r="D3833">
        <v>102.552756</v>
      </c>
      <c r="E3833">
        <v>5.9238780000000002</v>
      </c>
    </row>
    <row r="3834" spans="1:9" x14ac:dyDescent="0.25">
      <c r="A3834">
        <v>3833</v>
      </c>
      <c r="D3834">
        <v>102.61285600000001</v>
      </c>
      <c r="E3834">
        <v>5.9456629999999997</v>
      </c>
    </row>
    <row r="3835" spans="1:9" x14ac:dyDescent="0.25">
      <c r="A3835">
        <v>3834</v>
      </c>
      <c r="D3835">
        <v>102.54444000000001</v>
      </c>
      <c r="E3835">
        <v>5.9739279999999999</v>
      </c>
    </row>
    <row r="3836" spans="1:9" x14ac:dyDescent="0.25">
      <c r="A3836">
        <v>3835</v>
      </c>
      <c r="F3836">
        <v>103.852553</v>
      </c>
      <c r="G3836">
        <v>8.2010210000000008</v>
      </c>
      <c r="H3836">
        <v>103.94673800000001</v>
      </c>
      <c r="I3836">
        <v>4.7544389999999996</v>
      </c>
    </row>
    <row r="3837" spans="1:9" x14ac:dyDescent="0.25">
      <c r="A3837">
        <v>3836</v>
      </c>
      <c r="F3837">
        <v>103.86908200000001</v>
      </c>
      <c r="G3837">
        <v>8.1759690000000003</v>
      </c>
      <c r="H3837">
        <v>104.02142900000001</v>
      </c>
      <c r="I3837">
        <v>4.7233169999999998</v>
      </c>
    </row>
    <row r="3838" spans="1:9" x14ac:dyDescent="0.25">
      <c r="A3838">
        <v>3837</v>
      </c>
      <c r="F3838">
        <v>103.84883000000001</v>
      </c>
      <c r="G3838">
        <v>8.1575509999999998</v>
      </c>
      <c r="H3838">
        <v>103.98995000000001</v>
      </c>
      <c r="I3838">
        <v>4.7569900000000001</v>
      </c>
    </row>
    <row r="3839" spans="1:9" x14ac:dyDescent="0.25">
      <c r="A3839">
        <v>3838</v>
      </c>
      <c r="F3839">
        <v>103.859083</v>
      </c>
      <c r="G3839">
        <v>8.2243379999999995</v>
      </c>
      <c r="H3839">
        <v>103.99795800000001</v>
      </c>
      <c r="I3839">
        <v>4.7268879999999998</v>
      </c>
    </row>
    <row r="3840" spans="1:9" x14ac:dyDescent="0.25">
      <c r="A3840">
        <v>3839</v>
      </c>
      <c r="F3840">
        <v>103.844538</v>
      </c>
      <c r="G3840">
        <v>8.2120920000000002</v>
      </c>
      <c r="H3840">
        <v>104.013419</v>
      </c>
      <c r="I3840">
        <v>4.7363780000000002</v>
      </c>
    </row>
    <row r="3841" spans="1:9" x14ac:dyDescent="0.25">
      <c r="A3841">
        <v>3840</v>
      </c>
      <c r="F3841">
        <v>103.888724</v>
      </c>
      <c r="G3841">
        <v>8.2206130000000002</v>
      </c>
      <c r="H3841">
        <v>103.993571</v>
      </c>
      <c r="I3841">
        <v>4.7658680000000002</v>
      </c>
    </row>
    <row r="3842" spans="1:9" x14ac:dyDescent="0.25">
      <c r="A3842">
        <v>3841</v>
      </c>
      <c r="F3842">
        <v>103.84408000000001</v>
      </c>
      <c r="G3842">
        <v>8.3152550000000005</v>
      </c>
      <c r="H3842">
        <v>104.05816100000001</v>
      </c>
      <c r="I3842">
        <v>4.8204589999999996</v>
      </c>
    </row>
    <row r="3843" spans="1:9" x14ac:dyDescent="0.25">
      <c r="A3843">
        <v>3842</v>
      </c>
      <c r="F3843">
        <v>103.852553</v>
      </c>
      <c r="G3843">
        <v>8.2010210000000008</v>
      </c>
      <c r="H3843">
        <v>103.94673800000001</v>
      </c>
      <c r="I3843">
        <v>4.7544389999999996</v>
      </c>
    </row>
    <row r="3844" spans="1:9" x14ac:dyDescent="0.25">
      <c r="A3844">
        <v>3843</v>
      </c>
    </row>
    <row r="3845" spans="1:9" x14ac:dyDescent="0.25">
      <c r="A3845">
        <v>3844</v>
      </c>
    </row>
    <row r="3846" spans="1:9" x14ac:dyDescent="0.25">
      <c r="A3846">
        <v>3845</v>
      </c>
    </row>
    <row r="3847" spans="1:9" x14ac:dyDescent="0.25">
      <c r="A3847">
        <v>3846</v>
      </c>
      <c r="B3847">
        <v>128.88510000000002</v>
      </c>
      <c r="C3847">
        <v>7.054081</v>
      </c>
    </row>
    <row r="3848" spans="1:9" x14ac:dyDescent="0.25">
      <c r="A3848">
        <v>3847</v>
      </c>
      <c r="B3848">
        <v>128.91515200000001</v>
      </c>
      <c r="C3848">
        <v>7.0558670000000001</v>
      </c>
    </row>
    <row r="3849" spans="1:9" x14ac:dyDescent="0.25">
      <c r="A3849">
        <v>3848</v>
      </c>
      <c r="B3849">
        <v>128.86433600000001</v>
      </c>
      <c r="C3849">
        <v>7.0700510000000003</v>
      </c>
    </row>
    <row r="3850" spans="1:9" x14ac:dyDescent="0.25">
      <c r="A3850">
        <v>3849</v>
      </c>
      <c r="B3850">
        <v>128.88204400000001</v>
      </c>
      <c r="C3850">
        <v>7.0635709999999996</v>
      </c>
    </row>
    <row r="3851" spans="1:9" x14ac:dyDescent="0.25">
      <c r="A3851">
        <v>3850</v>
      </c>
      <c r="B3851">
        <v>128.89408299999999</v>
      </c>
      <c r="C3851">
        <v>7.0581129999999996</v>
      </c>
      <c r="D3851">
        <v>133.70086900000001</v>
      </c>
      <c r="E3851">
        <v>5.423521</v>
      </c>
    </row>
    <row r="3852" spans="1:9" x14ac:dyDescent="0.25">
      <c r="A3852">
        <v>3851</v>
      </c>
      <c r="B3852">
        <v>128.916991</v>
      </c>
      <c r="C3852">
        <v>7.0738269999999996</v>
      </c>
      <c r="D3852">
        <v>133.727755</v>
      </c>
      <c r="E3852">
        <v>5.4211229999999997</v>
      </c>
    </row>
    <row r="3853" spans="1:9" x14ac:dyDescent="0.25">
      <c r="A3853">
        <v>3852</v>
      </c>
      <c r="B3853">
        <v>128.88510000000002</v>
      </c>
      <c r="C3853">
        <v>7.054081</v>
      </c>
      <c r="D3853">
        <v>133.70030400000002</v>
      </c>
      <c r="E3853">
        <v>5.3928570000000002</v>
      </c>
    </row>
    <row r="3854" spans="1:9" x14ac:dyDescent="0.25">
      <c r="A3854">
        <v>3853</v>
      </c>
      <c r="D3854">
        <v>133.698115</v>
      </c>
      <c r="E3854">
        <v>5.3952049999999998</v>
      </c>
    </row>
    <row r="3855" spans="1:9" x14ac:dyDescent="0.25">
      <c r="A3855">
        <v>3854</v>
      </c>
      <c r="D3855">
        <v>133.74408199999999</v>
      </c>
      <c r="E3855">
        <v>5.354082</v>
      </c>
    </row>
    <row r="3856" spans="1:9" x14ac:dyDescent="0.25">
      <c r="A3856">
        <v>3855</v>
      </c>
      <c r="D3856">
        <v>133.823725</v>
      </c>
      <c r="E3856">
        <v>5.3201020000000003</v>
      </c>
    </row>
    <row r="3857" spans="1:9" x14ac:dyDescent="0.25">
      <c r="A3857">
        <v>3856</v>
      </c>
      <c r="D3857">
        <v>133.70086900000001</v>
      </c>
      <c r="E3857">
        <v>5.423521</v>
      </c>
    </row>
    <row r="3858" spans="1:9" x14ac:dyDescent="0.25">
      <c r="A3858">
        <v>3857</v>
      </c>
      <c r="F3858">
        <v>134.45051000000001</v>
      </c>
      <c r="G3858">
        <v>7.57796</v>
      </c>
    </row>
    <row r="3859" spans="1:9" x14ac:dyDescent="0.25">
      <c r="A3859">
        <v>3858</v>
      </c>
      <c r="F3859">
        <v>134.53184000000002</v>
      </c>
      <c r="G3859">
        <v>7.5912240000000004</v>
      </c>
      <c r="H3859">
        <v>135.071223</v>
      </c>
      <c r="I3859">
        <v>4.541531</v>
      </c>
    </row>
    <row r="3860" spans="1:9" x14ac:dyDescent="0.25">
      <c r="A3860">
        <v>3859</v>
      </c>
      <c r="F3860">
        <v>134.544794</v>
      </c>
      <c r="G3860">
        <v>7.592041</v>
      </c>
      <c r="H3860">
        <v>135.08046200000001</v>
      </c>
      <c r="I3860">
        <v>4.5566839999999997</v>
      </c>
    </row>
    <row r="3861" spans="1:9" x14ac:dyDescent="0.25">
      <c r="A3861">
        <v>3860</v>
      </c>
      <c r="F3861">
        <v>134.54979900000001</v>
      </c>
      <c r="G3861">
        <v>7.6015309999999996</v>
      </c>
      <c r="H3861">
        <v>135.07693700000002</v>
      </c>
      <c r="I3861">
        <v>4.5542350000000003</v>
      </c>
    </row>
    <row r="3862" spans="1:9" x14ac:dyDescent="0.25">
      <c r="A3862">
        <v>3861</v>
      </c>
      <c r="F3862">
        <v>134.54719800000001</v>
      </c>
      <c r="G3862">
        <v>7.6519899999999996</v>
      </c>
      <c r="H3862">
        <v>135.08745000000002</v>
      </c>
      <c r="I3862">
        <v>4.5040820000000004</v>
      </c>
    </row>
    <row r="3863" spans="1:9" x14ac:dyDescent="0.25">
      <c r="A3863">
        <v>3862</v>
      </c>
      <c r="F3863">
        <v>134.55811500000002</v>
      </c>
      <c r="G3863">
        <v>7.6123979999999998</v>
      </c>
      <c r="H3863">
        <v>135.025668</v>
      </c>
      <c r="I3863">
        <v>4.5403060000000002</v>
      </c>
    </row>
    <row r="3864" spans="1:9" x14ac:dyDescent="0.25">
      <c r="A3864">
        <v>3863</v>
      </c>
      <c r="F3864">
        <v>134.53474600000001</v>
      </c>
      <c r="G3864">
        <v>7.6470919999999998</v>
      </c>
      <c r="H3864">
        <v>135.02341699999999</v>
      </c>
      <c r="I3864">
        <v>4.5809699999999998</v>
      </c>
    </row>
    <row r="3865" spans="1:9" x14ac:dyDescent="0.25">
      <c r="A3865">
        <v>3864</v>
      </c>
      <c r="F3865">
        <v>134.45051000000001</v>
      </c>
      <c r="G3865">
        <v>7.57796</v>
      </c>
      <c r="H3865">
        <v>135.071223</v>
      </c>
      <c r="I3865">
        <v>4.541531</v>
      </c>
    </row>
    <row r="3866" spans="1:9" x14ac:dyDescent="0.25">
      <c r="A3866">
        <v>3865</v>
      </c>
      <c r="B3866">
        <v>161.90202600000001</v>
      </c>
      <c r="C3866">
        <v>6.6571350000000002</v>
      </c>
    </row>
    <row r="3867" spans="1:9" x14ac:dyDescent="0.25">
      <c r="A3867">
        <v>3866</v>
      </c>
      <c r="B3867">
        <v>161.90202600000001</v>
      </c>
      <c r="C3867">
        <v>6.6571350000000002</v>
      </c>
    </row>
    <row r="3868" spans="1:9" x14ac:dyDescent="0.25">
      <c r="A3868">
        <v>3867</v>
      </c>
      <c r="B3868">
        <v>161.90439900000001</v>
      </c>
      <c r="C3868">
        <v>6.6634479999999998</v>
      </c>
    </row>
    <row r="3869" spans="1:9" x14ac:dyDescent="0.25">
      <c r="A3869">
        <v>3868</v>
      </c>
      <c r="B3869">
        <v>161.89450099999999</v>
      </c>
      <c r="C3869">
        <v>6.7128899999999998</v>
      </c>
    </row>
    <row r="3870" spans="1:9" x14ac:dyDescent="0.25">
      <c r="A3870">
        <v>3869</v>
      </c>
      <c r="B3870">
        <v>161.86409800000001</v>
      </c>
      <c r="C3870">
        <v>6.7005670000000004</v>
      </c>
    </row>
    <row r="3871" spans="1:9" x14ac:dyDescent="0.25">
      <c r="A3871">
        <v>3870</v>
      </c>
      <c r="B3871">
        <v>161.77531500000001</v>
      </c>
      <c r="C3871">
        <v>6.7212730000000001</v>
      </c>
    </row>
    <row r="3872" spans="1:9" x14ac:dyDescent="0.25">
      <c r="A3872">
        <v>3871</v>
      </c>
      <c r="B3872">
        <v>161.71971300000001</v>
      </c>
      <c r="C3872">
        <v>6.7316269999999996</v>
      </c>
      <c r="D3872">
        <v>166.78111899999999</v>
      </c>
      <c r="E3872">
        <v>5.1761499999999998</v>
      </c>
    </row>
    <row r="3873" spans="1:9" x14ac:dyDescent="0.25">
      <c r="A3873">
        <v>3872</v>
      </c>
      <c r="B3873">
        <v>161.83319</v>
      </c>
      <c r="C3873">
        <v>6.7564739999999999</v>
      </c>
      <c r="D3873">
        <v>166.726677</v>
      </c>
      <c r="E3873">
        <v>5.1705949999999996</v>
      </c>
    </row>
    <row r="3874" spans="1:9" x14ac:dyDescent="0.25">
      <c r="A3874">
        <v>3873</v>
      </c>
      <c r="B3874">
        <v>161.90202600000001</v>
      </c>
      <c r="C3874">
        <v>6.6571350000000002</v>
      </c>
      <c r="D3874">
        <v>166.71920399999999</v>
      </c>
      <c r="E3874">
        <v>5.1761499999999998</v>
      </c>
    </row>
    <row r="3875" spans="1:9" x14ac:dyDescent="0.25">
      <c r="A3875">
        <v>3874</v>
      </c>
      <c r="D3875">
        <v>166.71920399999999</v>
      </c>
      <c r="E3875">
        <v>5.1761499999999998</v>
      </c>
    </row>
    <row r="3876" spans="1:9" x14ac:dyDescent="0.25">
      <c r="A3876">
        <v>3875</v>
      </c>
      <c r="D3876">
        <v>166.76263700000001</v>
      </c>
      <c r="E3876">
        <v>5.1492829999999996</v>
      </c>
    </row>
    <row r="3877" spans="1:9" x14ac:dyDescent="0.25">
      <c r="A3877">
        <v>3876</v>
      </c>
      <c r="D3877">
        <v>166.80207899999999</v>
      </c>
      <c r="E3877">
        <v>5.1599389999999996</v>
      </c>
    </row>
    <row r="3878" spans="1:9" x14ac:dyDescent="0.25">
      <c r="A3878">
        <v>3877</v>
      </c>
      <c r="D3878">
        <v>166.78111899999999</v>
      </c>
      <c r="E3878">
        <v>5.1761499999999998</v>
      </c>
      <c r="F3878">
        <v>166.73864600000002</v>
      </c>
      <c r="G3878">
        <v>7.8147529999999996</v>
      </c>
    </row>
    <row r="3879" spans="1:9" x14ac:dyDescent="0.25">
      <c r="A3879">
        <v>3878</v>
      </c>
      <c r="F3879">
        <v>166.73617400000001</v>
      </c>
      <c r="G3879">
        <v>7.8136919999999996</v>
      </c>
      <c r="H3879">
        <v>166.85116600000001</v>
      </c>
      <c r="I3879">
        <v>5.0566610000000001</v>
      </c>
    </row>
    <row r="3880" spans="1:9" x14ac:dyDescent="0.25">
      <c r="A3880">
        <v>3879</v>
      </c>
      <c r="F3880">
        <v>166.72672900000001</v>
      </c>
      <c r="G3880">
        <v>7.7870270000000001</v>
      </c>
      <c r="H3880">
        <v>166.77642300000002</v>
      </c>
      <c r="I3880">
        <v>5.0849929999999999</v>
      </c>
    </row>
    <row r="3881" spans="1:9" x14ac:dyDescent="0.25">
      <c r="A3881">
        <v>3880</v>
      </c>
      <c r="F3881">
        <v>166.720213</v>
      </c>
      <c r="G3881">
        <v>7.820106</v>
      </c>
      <c r="H3881">
        <v>166.74177800000001</v>
      </c>
      <c r="I3881">
        <v>5.1151939999999998</v>
      </c>
    </row>
    <row r="3882" spans="1:9" x14ac:dyDescent="0.25">
      <c r="A3882">
        <v>3881</v>
      </c>
      <c r="F3882">
        <v>166.70102300000002</v>
      </c>
      <c r="G3882">
        <v>7.8118740000000004</v>
      </c>
      <c r="H3882">
        <v>166.72314299999999</v>
      </c>
      <c r="I3882">
        <v>5.0777710000000003</v>
      </c>
    </row>
    <row r="3883" spans="1:9" x14ac:dyDescent="0.25">
      <c r="A3883">
        <v>3882</v>
      </c>
      <c r="F3883">
        <v>166.690922</v>
      </c>
      <c r="G3883">
        <v>7.8032890000000004</v>
      </c>
      <c r="H3883">
        <v>166.69572099999999</v>
      </c>
      <c r="I3883">
        <v>5.0850439999999999</v>
      </c>
    </row>
    <row r="3884" spans="1:9" x14ac:dyDescent="0.25">
      <c r="A3884">
        <v>3883</v>
      </c>
      <c r="F3884">
        <v>166.660065</v>
      </c>
      <c r="G3884">
        <v>7.8435389999999998</v>
      </c>
      <c r="H3884">
        <v>166.722285</v>
      </c>
      <c r="I3884">
        <v>5.064692</v>
      </c>
    </row>
    <row r="3885" spans="1:9" x14ac:dyDescent="0.25">
      <c r="A3885">
        <v>3884</v>
      </c>
      <c r="F3885">
        <v>166.68269000000001</v>
      </c>
      <c r="G3885">
        <v>7.861872</v>
      </c>
      <c r="H3885">
        <v>166.75773800000002</v>
      </c>
      <c r="I3885">
        <v>5.0871649999999997</v>
      </c>
    </row>
    <row r="3886" spans="1:9" x14ac:dyDescent="0.25">
      <c r="A3886">
        <v>3885</v>
      </c>
      <c r="F3886">
        <v>166.73864600000002</v>
      </c>
      <c r="G3886">
        <v>7.8147529999999996</v>
      </c>
      <c r="H3886">
        <v>166.85116600000001</v>
      </c>
      <c r="I3886">
        <v>5.0566610000000001</v>
      </c>
    </row>
    <row r="3887" spans="1:9" x14ac:dyDescent="0.25">
      <c r="A3887">
        <v>3886</v>
      </c>
    </row>
    <row r="3888" spans="1:9" x14ac:dyDescent="0.25">
      <c r="A3888">
        <v>3887</v>
      </c>
    </row>
    <row r="3889" spans="1:9" x14ac:dyDescent="0.25">
      <c r="A3889">
        <v>3888</v>
      </c>
      <c r="B3889">
        <v>190.27431300000001</v>
      </c>
      <c r="C3889">
        <v>6.2521560000000003</v>
      </c>
    </row>
    <row r="3890" spans="1:9" x14ac:dyDescent="0.25">
      <c r="A3890">
        <v>3889</v>
      </c>
      <c r="B3890">
        <v>190.33158299999999</v>
      </c>
      <c r="C3890">
        <v>6.2662969999999998</v>
      </c>
    </row>
    <row r="3891" spans="1:9" x14ac:dyDescent="0.25">
      <c r="A3891">
        <v>3890</v>
      </c>
      <c r="B3891">
        <v>190.29648400000002</v>
      </c>
      <c r="C3891">
        <v>6.2372569999999996</v>
      </c>
    </row>
    <row r="3892" spans="1:9" x14ac:dyDescent="0.25">
      <c r="A3892">
        <v>3891</v>
      </c>
      <c r="B3892">
        <v>190.266032</v>
      </c>
      <c r="C3892">
        <v>6.2172590000000003</v>
      </c>
    </row>
    <row r="3893" spans="1:9" x14ac:dyDescent="0.25">
      <c r="A3893">
        <v>3892</v>
      </c>
      <c r="B3893">
        <v>190.26295300000001</v>
      </c>
      <c r="C3893">
        <v>6.2216019999999999</v>
      </c>
    </row>
    <row r="3894" spans="1:9" x14ac:dyDescent="0.25">
      <c r="A3894">
        <v>3893</v>
      </c>
      <c r="B3894">
        <v>190.28876</v>
      </c>
      <c r="C3894">
        <v>6.2099859999999998</v>
      </c>
      <c r="D3894">
        <v>195.58798100000001</v>
      </c>
      <c r="E3894">
        <v>4.5983010000000002</v>
      </c>
    </row>
    <row r="3895" spans="1:9" x14ac:dyDescent="0.25">
      <c r="A3895">
        <v>3894</v>
      </c>
      <c r="B3895">
        <v>190.30774500000001</v>
      </c>
      <c r="C3895">
        <v>6.211754</v>
      </c>
      <c r="D3895">
        <v>195.57293200000001</v>
      </c>
      <c r="E3895">
        <v>4.6086029999999996</v>
      </c>
    </row>
    <row r="3896" spans="1:9" x14ac:dyDescent="0.25">
      <c r="A3896">
        <v>3895</v>
      </c>
      <c r="B3896">
        <v>190.28093200000001</v>
      </c>
      <c r="C3896">
        <v>6.2602869999999999</v>
      </c>
      <c r="D3896">
        <v>195.60793100000001</v>
      </c>
      <c r="E3896">
        <v>4.5792619999999999</v>
      </c>
    </row>
    <row r="3897" spans="1:9" x14ac:dyDescent="0.25">
      <c r="A3897">
        <v>3896</v>
      </c>
      <c r="B3897">
        <v>190.27431300000001</v>
      </c>
      <c r="C3897">
        <v>6.2521560000000003</v>
      </c>
      <c r="D3897">
        <v>195.61040700000001</v>
      </c>
      <c r="E3897">
        <v>4.5905240000000003</v>
      </c>
    </row>
    <row r="3898" spans="1:9" x14ac:dyDescent="0.25">
      <c r="A3898">
        <v>3897</v>
      </c>
      <c r="D3898">
        <v>195.64944300000002</v>
      </c>
      <c r="E3898">
        <v>4.5914330000000003</v>
      </c>
    </row>
    <row r="3899" spans="1:9" x14ac:dyDescent="0.25">
      <c r="A3899">
        <v>3898</v>
      </c>
      <c r="D3899">
        <v>195.621668</v>
      </c>
      <c r="E3899">
        <v>4.5950680000000004</v>
      </c>
    </row>
    <row r="3900" spans="1:9" x14ac:dyDescent="0.25">
      <c r="A3900">
        <v>3899</v>
      </c>
      <c r="D3900">
        <v>195.70166599999999</v>
      </c>
      <c r="E3900">
        <v>4.6604190000000001</v>
      </c>
    </row>
    <row r="3901" spans="1:9" x14ac:dyDescent="0.25">
      <c r="A3901">
        <v>3900</v>
      </c>
      <c r="D3901">
        <v>195.58798100000001</v>
      </c>
      <c r="E3901">
        <v>4.5983010000000002</v>
      </c>
      <c r="F3901">
        <v>195.65994900000001</v>
      </c>
      <c r="G3901">
        <v>6.9464639999999997</v>
      </c>
    </row>
    <row r="3902" spans="1:9" x14ac:dyDescent="0.25">
      <c r="A3902">
        <v>3901</v>
      </c>
      <c r="F3902">
        <v>195.70044899999999</v>
      </c>
      <c r="G3902">
        <v>6.920051</v>
      </c>
      <c r="H3902">
        <v>196.18194</v>
      </c>
      <c r="I3902">
        <v>4.2021090000000001</v>
      </c>
    </row>
    <row r="3903" spans="1:9" x14ac:dyDescent="0.25">
      <c r="A3903">
        <v>3902</v>
      </c>
      <c r="F3903">
        <v>195.70853299999999</v>
      </c>
      <c r="G3903">
        <v>6.9552509999999996</v>
      </c>
      <c r="H3903">
        <v>196.234362</v>
      </c>
      <c r="I3903">
        <v>4.1930180000000004</v>
      </c>
    </row>
    <row r="3904" spans="1:9" x14ac:dyDescent="0.25">
      <c r="A3904">
        <v>3903</v>
      </c>
      <c r="F3904">
        <v>195.67747300000002</v>
      </c>
      <c r="G3904">
        <v>6.9358589999999998</v>
      </c>
      <c r="H3904">
        <v>196.19805400000001</v>
      </c>
      <c r="I3904">
        <v>4.2352889999999999</v>
      </c>
    </row>
    <row r="3905" spans="1:9" x14ac:dyDescent="0.25">
      <c r="A3905">
        <v>3904</v>
      </c>
      <c r="F3905">
        <v>195.630911</v>
      </c>
      <c r="G3905">
        <v>6.9281819999999996</v>
      </c>
      <c r="H3905">
        <v>196.192499</v>
      </c>
      <c r="I3905">
        <v>4.1853930000000004</v>
      </c>
    </row>
    <row r="3906" spans="1:9" x14ac:dyDescent="0.25">
      <c r="A3906">
        <v>3905</v>
      </c>
      <c r="F3906">
        <v>195.63075900000001</v>
      </c>
      <c r="G3906">
        <v>6.963584</v>
      </c>
      <c r="H3906">
        <v>196.178507</v>
      </c>
      <c r="I3906">
        <v>4.185797</v>
      </c>
    </row>
    <row r="3907" spans="1:9" x14ac:dyDescent="0.25">
      <c r="A3907">
        <v>3906</v>
      </c>
      <c r="F3907">
        <v>195.59202400000001</v>
      </c>
      <c r="G3907">
        <v>6.9830269999999999</v>
      </c>
      <c r="H3907">
        <v>196.122095</v>
      </c>
      <c r="I3907">
        <v>4.1657469999999996</v>
      </c>
    </row>
    <row r="3908" spans="1:9" x14ac:dyDescent="0.25">
      <c r="A3908">
        <v>3907</v>
      </c>
      <c r="F3908">
        <v>195.60343800000001</v>
      </c>
      <c r="G3908">
        <v>6.988836</v>
      </c>
      <c r="H3908">
        <v>196.12441899999999</v>
      </c>
      <c r="I3908">
        <v>4.1734739999999997</v>
      </c>
    </row>
    <row r="3909" spans="1:9" x14ac:dyDescent="0.25">
      <c r="A3909">
        <v>3908</v>
      </c>
      <c r="F3909">
        <v>195.65994900000001</v>
      </c>
      <c r="G3909">
        <v>6.9464639999999997</v>
      </c>
      <c r="H3909">
        <v>196.18194</v>
      </c>
      <c r="I3909">
        <v>4.2021090000000001</v>
      </c>
    </row>
    <row r="3910" spans="1:9" x14ac:dyDescent="0.25">
      <c r="A3910">
        <v>3909</v>
      </c>
      <c r="B3910">
        <v>215.30696599999999</v>
      </c>
      <c r="C3910">
        <v>7.40306</v>
      </c>
    </row>
    <row r="3911" spans="1:9" x14ac:dyDescent="0.25">
      <c r="A3911">
        <v>3910</v>
      </c>
      <c r="B3911">
        <v>215.32093399999999</v>
      </c>
      <c r="C3911">
        <v>7.3367750000000003</v>
      </c>
    </row>
    <row r="3912" spans="1:9" x14ac:dyDescent="0.25">
      <c r="A3912">
        <v>3911</v>
      </c>
      <c r="B3912">
        <v>215.34814900000001</v>
      </c>
      <c r="C3912">
        <v>7.3540419999999997</v>
      </c>
    </row>
    <row r="3913" spans="1:9" x14ac:dyDescent="0.25">
      <c r="A3913">
        <v>3912</v>
      </c>
      <c r="B3913">
        <v>215.31443999999999</v>
      </c>
      <c r="C3913">
        <v>7.3770819999999997</v>
      </c>
    </row>
    <row r="3914" spans="1:9" x14ac:dyDescent="0.25">
      <c r="A3914">
        <v>3913</v>
      </c>
      <c r="B3914">
        <v>215.32655299999999</v>
      </c>
      <c r="C3914">
        <v>7.3835249999999997</v>
      </c>
    </row>
    <row r="3915" spans="1:9" x14ac:dyDescent="0.25">
      <c r="A3915">
        <v>3914</v>
      </c>
      <c r="B3915">
        <v>215.34057300000001</v>
      </c>
      <c r="C3915">
        <v>7.3983179999999997</v>
      </c>
    </row>
    <row r="3916" spans="1:9" x14ac:dyDescent="0.25">
      <c r="A3916">
        <v>3915</v>
      </c>
      <c r="B3916">
        <v>215.30696599999999</v>
      </c>
      <c r="C3916">
        <v>7.40306</v>
      </c>
      <c r="D3916">
        <v>220.67111399999999</v>
      </c>
      <c r="E3916">
        <v>6.0815840000000003</v>
      </c>
    </row>
    <row r="3917" spans="1:9" x14ac:dyDescent="0.25">
      <c r="A3917">
        <v>3916</v>
      </c>
      <c r="B3917">
        <v>215.30696599999999</v>
      </c>
      <c r="C3917">
        <v>7.40306</v>
      </c>
      <c r="D3917">
        <v>220.717555</v>
      </c>
      <c r="E3917">
        <v>6.1601369999999998</v>
      </c>
    </row>
    <row r="3918" spans="1:9" x14ac:dyDescent="0.25">
      <c r="A3918">
        <v>3917</v>
      </c>
      <c r="B3918">
        <v>215.30696599999999</v>
      </c>
      <c r="C3918">
        <v>7.40306</v>
      </c>
      <c r="D3918">
        <v>220.690855</v>
      </c>
      <c r="E3918">
        <v>6.1029229999999997</v>
      </c>
    </row>
    <row r="3919" spans="1:9" x14ac:dyDescent="0.25">
      <c r="A3919">
        <v>3918</v>
      </c>
      <c r="B3919">
        <v>215.30696599999999</v>
      </c>
      <c r="C3919">
        <v>7.40306</v>
      </c>
      <c r="D3919">
        <v>220.65503200000001</v>
      </c>
      <c r="E3919">
        <v>6.1041600000000003</v>
      </c>
    </row>
    <row r="3920" spans="1:9" x14ac:dyDescent="0.25">
      <c r="A3920">
        <v>3919</v>
      </c>
      <c r="D3920">
        <v>220.667146</v>
      </c>
      <c r="E3920">
        <v>6.1022530000000001</v>
      </c>
    </row>
    <row r="3921" spans="1:9" x14ac:dyDescent="0.25">
      <c r="A3921">
        <v>3920</v>
      </c>
      <c r="D3921">
        <v>220.616839</v>
      </c>
      <c r="E3921">
        <v>6.0940580000000004</v>
      </c>
    </row>
    <row r="3922" spans="1:9" x14ac:dyDescent="0.25">
      <c r="A3922">
        <v>3921</v>
      </c>
      <c r="D3922">
        <v>220.499268</v>
      </c>
      <c r="E3922">
        <v>5.9354060000000004</v>
      </c>
    </row>
    <row r="3923" spans="1:9" x14ac:dyDescent="0.25">
      <c r="A3923">
        <v>3922</v>
      </c>
      <c r="D3923">
        <v>220.53467799999999</v>
      </c>
      <c r="E3923">
        <v>5.9323139999999999</v>
      </c>
    </row>
    <row r="3924" spans="1:9" x14ac:dyDescent="0.25">
      <c r="A3924">
        <v>3923</v>
      </c>
      <c r="D3924">
        <v>220.67111399999999</v>
      </c>
      <c r="E3924">
        <v>6.0815840000000003</v>
      </c>
    </row>
    <row r="3925" spans="1:9" x14ac:dyDescent="0.25">
      <c r="A3925">
        <v>3924</v>
      </c>
      <c r="F3925">
        <v>220.806107</v>
      </c>
      <c r="G3925">
        <v>7.9756070000000001</v>
      </c>
      <c r="H3925">
        <v>221.20371499999999</v>
      </c>
      <c r="I3925">
        <v>5.444401</v>
      </c>
    </row>
    <row r="3926" spans="1:9" x14ac:dyDescent="0.25">
      <c r="A3926">
        <v>3925</v>
      </c>
      <c r="F3926">
        <v>220.790592</v>
      </c>
      <c r="G3926">
        <v>7.9594230000000001</v>
      </c>
      <c r="H3926">
        <v>221.223919</v>
      </c>
      <c r="I3926">
        <v>5.4859970000000002</v>
      </c>
    </row>
    <row r="3927" spans="1:9" x14ac:dyDescent="0.25">
      <c r="A3927">
        <v>3926</v>
      </c>
      <c r="F3927">
        <v>220.75708900000001</v>
      </c>
      <c r="G3927">
        <v>7.9174660000000001</v>
      </c>
      <c r="H3927">
        <v>221.268608</v>
      </c>
      <c r="I3927">
        <v>5.5490870000000001</v>
      </c>
    </row>
    <row r="3928" spans="1:9" x14ac:dyDescent="0.25">
      <c r="A3928">
        <v>3927</v>
      </c>
      <c r="F3928">
        <v>220.73863599999999</v>
      </c>
      <c r="G3928">
        <v>7.904426</v>
      </c>
      <c r="H3928">
        <v>221.28520499999999</v>
      </c>
      <c r="I3928">
        <v>5.5187270000000002</v>
      </c>
    </row>
    <row r="3929" spans="1:9" x14ac:dyDescent="0.25">
      <c r="A3929">
        <v>3928</v>
      </c>
      <c r="F3929">
        <v>220.75255300000001</v>
      </c>
      <c r="G3929">
        <v>7.8890130000000003</v>
      </c>
      <c r="H3929">
        <v>221.263711</v>
      </c>
      <c r="I3929">
        <v>5.4970790000000003</v>
      </c>
    </row>
    <row r="3930" spans="1:9" x14ac:dyDescent="0.25">
      <c r="A3930">
        <v>3929</v>
      </c>
      <c r="F3930">
        <v>220.73611099999999</v>
      </c>
      <c r="G3930">
        <v>7.8872609999999996</v>
      </c>
      <c r="H3930">
        <v>221.22361000000001</v>
      </c>
      <c r="I3930">
        <v>5.4785750000000002</v>
      </c>
    </row>
    <row r="3931" spans="1:9" x14ac:dyDescent="0.25">
      <c r="A3931">
        <v>3930</v>
      </c>
      <c r="F3931">
        <v>220.727194</v>
      </c>
      <c r="G3931">
        <v>7.929424</v>
      </c>
      <c r="H3931">
        <v>221.20072500000001</v>
      </c>
      <c r="I3931">
        <v>5.5040889999999996</v>
      </c>
    </row>
    <row r="3932" spans="1:9" x14ac:dyDescent="0.25">
      <c r="A3932">
        <v>3931</v>
      </c>
      <c r="B3932">
        <v>237.379198</v>
      </c>
      <c r="C3932">
        <v>6.8426260000000001</v>
      </c>
      <c r="F3932">
        <v>220.78198499999999</v>
      </c>
      <c r="G3932">
        <v>8.0098830000000003</v>
      </c>
      <c r="H3932">
        <v>221.20062200000001</v>
      </c>
      <c r="I3932">
        <v>5.4940379999999998</v>
      </c>
    </row>
    <row r="3933" spans="1:9" x14ac:dyDescent="0.25">
      <c r="A3933">
        <v>3932</v>
      </c>
      <c r="B3933">
        <v>237.36904200000001</v>
      </c>
      <c r="C3933">
        <v>6.8196370000000002</v>
      </c>
      <c r="F3933">
        <v>220.806107</v>
      </c>
      <c r="G3933">
        <v>7.9756070000000001</v>
      </c>
      <c r="H3933">
        <v>221.21732299999999</v>
      </c>
      <c r="I3933">
        <v>5.4824400000000004</v>
      </c>
    </row>
    <row r="3934" spans="1:9" x14ac:dyDescent="0.25">
      <c r="A3934">
        <v>3933</v>
      </c>
      <c r="B3934">
        <v>237.421255</v>
      </c>
      <c r="C3934">
        <v>6.803814</v>
      </c>
      <c r="H3934">
        <v>221.22659999999999</v>
      </c>
      <c r="I3934">
        <v>5.4980070000000003</v>
      </c>
    </row>
    <row r="3935" spans="1:9" x14ac:dyDescent="0.25">
      <c r="A3935">
        <v>3934</v>
      </c>
      <c r="B3935">
        <v>237.43991499999998</v>
      </c>
      <c r="C3935">
        <v>6.8304099999999996</v>
      </c>
      <c r="H3935">
        <v>221.20371499999999</v>
      </c>
      <c r="I3935">
        <v>5.444401</v>
      </c>
    </row>
    <row r="3936" spans="1:9" x14ac:dyDescent="0.25">
      <c r="A3936">
        <v>3935</v>
      </c>
      <c r="B3936">
        <v>237.458935</v>
      </c>
      <c r="C3936">
        <v>6.8198949999999998</v>
      </c>
    </row>
    <row r="3937" spans="1:11" x14ac:dyDescent="0.25">
      <c r="A3937">
        <v>3936</v>
      </c>
      <c r="B3937">
        <v>237.41883300000001</v>
      </c>
      <c r="C3937">
        <v>6.8202049999999996</v>
      </c>
    </row>
    <row r="3938" spans="1:11" x14ac:dyDescent="0.25">
      <c r="A3938">
        <v>3937</v>
      </c>
      <c r="B3938">
        <v>237.397907</v>
      </c>
      <c r="C3938">
        <v>6.8238130000000004</v>
      </c>
    </row>
    <row r="3939" spans="1:11" x14ac:dyDescent="0.25">
      <c r="A3939">
        <v>3938</v>
      </c>
      <c r="B3939">
        <v>237.394507</v>
      </c>
      <c r="C3939">
        <v>6.8313889999999997</v>
      </c>
      <c r="D3939">
        <v>243.025959</v>
      </c>
      <c r="E3939">
        <v>5.730829</v>
      </c>
    </row>
    <row r="3940" spans="1:11" x14ac:dyDescent="0.25">
      <c r="A3940">
        <v>3939</v>
      </c>
      <c r="B3940">
        <v>237.381258</v>
      </c>
      <c r="C3940">
        <v>6.8013909999999997</v>
      </c>
      <c r="D3940">
        <v>243.06023400000001</v>
      </c>
      <c r="E3940">
        <v>5.7408289999999997</v>
      </c>
    </row>
    <row r="3941" spans="1:11" x14ac:dyDescent="0.25">
      <c r="A3941">
        <v>3940</v>
      </c>
      <c r="B3941">
        <v>237.35538299999999</v>
      </c>
      <c r="C3941">
        <v>6.793247</v>
      </c>
      <c r="D3941">
        <v>243.00260900000001</v>
      </c>
      <c r="E3941">
        <v>5.7520660000000001</v>
      </c>
    </row>
    <row r="3942" spans="1:11" x14ac:dyDescent="0.25">
      <c r="A3942">
        <v>3941</v>
      </c>
      <c r="B3942">
        <v>237.35198199999999</v>
      </c>
      <c r="C3942">
        <v>6.8593770000000003</v>
      </c>
      <c r="D3942">
        <v>243.06296900000001</v>
      </c>
      <c r="E3942">
        <v>5.735417</v>
      </c>
    </row>
    <row r="3943" spans="1:11" x14ac:dyDescent="0.25">
      <c r="A3943">
        <v>3942</v>
      </c>
      <c r="B3943">
        <v>237.379198</v>
      </c>
      <c r="C3943">
        <v>6.8426260000000001</v>
      </c>
      <c r="D3943">
        <v>243.07080099999999</v>
      </c>
      <c r="E3943">
        <v>5.736809</v>
      </c>
    </row>
    <row r="3944" spans="1:11" x14ac:dyDescent="0.25">
      <c r="A3944">
        <v>3943</v>
      </c>
      <c r="B3944">
        <v>237.379198</v>
      </c>
      <c r="C3944">
        <v>6.8426260000000001</v>
      </c>
      <c r="D3944">
        <v>243.081524</v>
      </c>
      <c r="E3944">
        <v>5.7371179999999997</v>
      </c>
    </row>
    <row r="3945" spans="1:11" x14ac:dyDescent="0.25">
      <c r="A3945">
        <v>3944</v>
      </c>
      <c r="D3945">
        <v>243.013588</v>
      </c>
      <c r="E3945">
        <v>5.720675</v>
      </c>
    </row>
    <row r="3946" spans="1:11" x14ac:dyDescent="0.25">
      <c r="A3946">
        <v>3945</v>
      </c>
      <c r="D3946">
        <v>243.03564900000001</v>
      </c>
      <c r="E3946">
        <v>5.7144380000000004</v>
      </c>
    </row>
    <row r="3947" spans="1:11" x14ac:dyDescent="0.25">
      <c r="A3947">
        <v>3946</v>
      </c>
      <c r="D3947">
        <v>243.07471900000002</v>
      </c>
      <c r="E3947">
        <v>5.690728</v>
      </c>
      <c r="F3947">
        <v>239.53820400000001</v>
      </c>
      <c r="G3947">
        <v>8.3084240000000005</v>
      </c>
    </row>
    <row r="3948" spans="1:11" x14ac:dyDescent="0.25">
      <c r="A3948">
        <v>3947</v>
      </c>
      <c r="D3948">
        <v>243.06750099999999</v>
      </c>
      <c r="E3948">
        <v>5.7578379999999996</v>
      </c>
      <c r="F3948">
        <v>239.48903300000001</v>
      </c>
      <c r="G3948">
        <v>8.296208</v>
      </c>
    </row>
    <row r="3949" spans="1:11" x14ac:dyDescent="0.25">
      <c r="A3949">
        <v>3948</v>
      </c>
      <c r="D3949">
        <v>243.019825</v>
      </c>
      <c r="E3949">
        <v>5.7373240000000001</v>
      </c>
      <c r="F3949">
        <v>239.54954599999999</v>
      </c>
      <c r="G3949">
        <v>8.3191450000000007</v>
      </c>
    </row>
    <row r="3950" spans="1:11" x14ac:dyDescent="0.25">
      <c r="A3950">
        <v>3949</v>
      </c>
      <c r="D3950">
        <v>243.025959</v>
      </c>
      <c r="E3950">
        <v>5.730829</v>
      </c>
      <c r="F3950">
        <v>239.58258499999999</v>
      </c>
      <c r="G3950">
        <v>8.2933730000000008</v>
      </c>
      <c r="H3950">
        <v>241.22806600000001</v>
      </c>
      <c r="I3950">
        <v>5.4094550000000003</v>
      </c>
    </row>
    <row r="3951" spans="1:11" x14ac:dyDescent="0.25">
      <c r="A3951">
        <v>3950</v>
      </c>
      <c r="F3951">
        <v>239.570627</v>
      </c>
      <c r="G3951">
        <v>8.3149700000000006</v>
      </c>
      <c r="H3951">
        <v>241.276051</v>
      </c>
      <c r="I3951">
        <v>5.3602819999999998</v>
      </c>
    </row>
    <row r="3952" spans="1:11" x14ac:dyDescent="0.25">
      <c r="A3952">
        <v>3951</v>
      </c>
      <c r="F3952">
        <v>239.53820400000001</v>
      </c>
      <c r="G3952">
        <v>8.3084240000000005</v>
      </c>
      <c r="H3952">
        <v>241.22806600000001</v>
      </c>
      <c r="I3952">
        <v>5.4094550000000003</v>
      </c>
      <c r="J3952">
        <v>235.963448</v>
      </c>
      <c r="K3952">
        <v>14.376504000000001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1" x14ac:dyDescent="0.25">
      <c r="A3985">
        <v>3984</v>
      </c>
      <c r="J3985">
        <v>235.92164400000001</v>
      </c>
      <c r="K3985">
        <v>14.334702</v>
      </c>
    </row>
    <row r="3986" spans="1:11" x14ac:dyDescent="0.25">
      <c r="A3986">
        <v>3985</v>
      </c>
      <c r="D3986">
        <v>239.004368</v>
      </c>
      <c r="E3986">
        <v>9.7437090000000008</v>
      </c>
    </row>
    <row r="3987" spans="1:11" x14ac:dyDescent="0.25">
      <c r="A3987">
        <v>3986</v>
      </c>
      <c r="D3987">
        <v>238.95220799999998</v>
      </c>
      <c r="E3987">
        <v>9.7901500000000006</v>
      </c>
    </row>
    <row r="3988" spans="1:11" x14ac:dyDescent="0.25">
      <c r="A3988">
        <v>3987</v>
      </c>
      <c r="D3988">
        <v>238.99756300000001</v>
      </c>
      <c r="E3988">
        <v>9.7131950000000007</v>
      </c>
      <c r="F3988">
        <v>250.03455400000001</v>
      </c>
      <c r="G3988">
        <v>8.2876519999999996</v>
      </c>
    </row>
    <row r="3989" spans="1:11" x14ac:dyDescent="0.25">
      <c r="A3989">
        <v>3988</v>
      </c>
      <c r="D3989">
        <v>238.987719</v>
      </c>
      <c r="E3989">
        <v>9.7123179999999998</v>
      </c>
      <c r="F3989">
        <v>250.057129</v>
      </c>
      <c r="G3989">
        <v>8.2167279999999998</v>
      </c>
    </row>
    <row r="3990" spans="1:11" x14ac:dyDescent="0.25">
      <c r="A3990">
        <v>3989</v>
      </c>
      <c r="D3990">
        <v>238.98524699999999</v>
      </c>
      <c r="E3990">
        <v>9.7254629999999995</v>
      </c>
      <c r="F3990">
        <v>250.00167099999999</v>
      </c>
      <c r="G3990">
        <v>8.2193570000000005</v>
      </c>
    </row>
    <row r="3991" spans="1:11" x14ac:dyDescent="0.25">
      <c r="A3991">
        <v>3990</v>
      </c>
      <c r="D3991">
        <v>239.02452099999999</v>
      </c>
      <c r="E3991">
        <v>9.7193799999999992</v>
      </c>
      <c r="F3991">
        <v>250.01667</v>
      </c>
      <c r="G3991">
        <v>8.2837350000000001</v>
      </c>
    </row>
    <row r="3992" spans="1:11" x14ac:dyDescent="0.25">
      <c r="A3992">
        <v>3991</v>
      </c>
      <c r="D3992">
        <v>239.03415899999999</v>
      </c>
      <c r="E3992">
        <v>9.7277299999999993</v>
      </c>
      <c r="F3992">
        <v>250.00564199999999</v>
      </c>
      <c r="G3992">
        <v>8.2823440000000002</v>
      </c>
    </row>
    <row r="3993" spans="1:11" x14ac:dyDescent="0.25">
      <c r="A3993">
        <v>3992</v>
      </c>
      <c r="D3993">
        <v>239.02194399999999</v>
      </c>
      <c r="E3993">
        <v>9.7250499999999995</v>
      </c>
      <c r="F3993">
        <v>249.97564</v>
      </c>
      <c r="G3993">
        <v>8.2577049999999996</v>
      </c>
    </row>
    <row r="3994" spans="1:11" x14ac:dyDescent="0.25">
      <c r="A3994">
        <v>3993</v>
      </c>
      <c r="D3994">
        <v>239.046738</v>
      </c>
      <c r="E3994">
        <v>9.7239159999999991</v>
      </c>
      <c r="F3994">
        <v>250.00857600000001</v>
      </c>
      <c r="G3994">
        <v>8.2844569999999997</v>
      </c>
    </row>
    <row r="3995" spans="1:11" x14ac:dyDescent="0.25">
      <c r="A3995">
        <v>3994</v>
      </c>
      <c r="D3995">
        <v>239.03487999999999</v>
      </c>
      <c r="E3995">
        <v>9.7094830000000005</v>
      </c>
      <c r="F3995">
        <v>249.98904400000001</v>
      </c>
      <c r="G3995">
        <v>8.2889400000000002</v>
      </c>
    </row>
    <row r="3996" spans="1:11" x14ac:dyDescent="0.25">
      <c r="A3996">
        <v>3995</v>
      </c>
      <c r="D3996">
        <v>238.99437</v>
      </c>
      <c r="E3996">
        <v>9.7362859999999998</v>
      </c>
      <c r="F3996">
        <v>249.98440199999999</v>
      </c>
      <c r="G3996">
        <v>8.3711529999999996</v>
      </c>
    </row>
    <row r="3997" spans="1:11" x14ac:dyDescent="0.25">
      <c r="A3997">
        <v>3996</v>
      </c>
      <c r="D3997">
        <v>238.995451</v>
      </c>
      <c r="E3997">
        <v>9.7369570000000003</v>
      </c>
      <c r="F3997">
        <v>249.97961100000001</v>
      </c>
      <c r="G3997">
        <v>8.3688850000000006</v>
      </c>
    </row>
    <row r="3998" spans="1:11" x14ac:dyDescent="0.25">
      <c r="A3998">
        <v>3997</v>
      </c>
      <c r="D3998">
        <v>238.98055500000001</v>
      </c>
      <c r="E3998">
        <v>9.7106700000000004</v>
      </c>
      <c r="F3998">
        <v>249.97646399999999</v>
      </c>
      <c r="G3998">
        <v>8.2483760000000004</v>
      </c>
    </row>
    <row r="3999" spans="1:11" x14ac:dyDescent="0.25">
      <c r="A3999">
        <v>3998</v>
      </c>
      <c r="D3999">
        <v>238.99864400000001</v>
      </c>
      <c r="E3999">
        <v>9.7301020000000005</v>
      </c>
      <c r="F3999">
        <v>249.96260100000001</v>
      </c>
      <c r="G3999">
        <v>8.2342530000000007</v>
      </c>
    </row>
    <row r="4000" spans="1:11" x14ac:dyDescent="0.25">
      <c r="A4000">
        <v>3999</v>
      </c>
      <c r="D4000">
        <v>238.97807900000001</v>
      </c>
      <c r="E4000">
        <v>9.7374209999999994</v>
      </c>
      <c r="F4000">
        <v>249.958168</v>
      </c>
      <c r="G4000">
        <v>8.1997699999999991</v>
      </c>
    </row>
    <row r="4001" spans="1:9" x14ac:dyDescent="0.25">
      <c r="A4001">
        <v>4000</v>
      </c>
      <c r="D4001">
        <v>238.987719</v>
      </c>
      <c r="E4001">
        <v>9.738194</v>
      </c>
      <c r="F4001">
        <v>249.97852699999999</v>
      </c>
      <c r="G4001">
        <v>8.2212119999999995</v>
      </c>
    </row>
    <row r="4002" spans="1:9" x14ac:dyDescent="0.25">
      <c r="A4002">
        <v>4001</v>
      </c>
      <c r="D4002">
        <v>239.01828599999999</v>
      </c>
      <c r="E4002">
        <v>9.7348949999999999</v>
      </c>
      <c r="F4002">
        <v>249.95347599999999</v>
      </c>
      <c r="G4002">
        <v>8.1482779999999995</v>
      </c>
    </row>
    <row r="4003" spans="1:9" x14ac:dyDescent="0.25">
      <c r="A4003">
        <v>4002</v>
      </c>
      <c r="B4003">
        <v>230.104634</v>
      </c>
      <c r="C4003">
        <v>7.8095850000000002</v>
      </c>
      <c r="D4003">
        <v>239.01044899999999</v>
      </c>
      <c r="E4003">
        <v>9.7761309999999995</v>
      </c>
      <c r="F4003">
        <v>250.04398800000001</v>
      </c>
      <c r="G4003">
        <v>8.3037849999999995</v>
      </c>
    </row>
    <row r="4004" spans="1:9" x14ac:dyDescent="0.25">
      <c r="A4004">
        <v>4003</v>
      </c>
      <c r="B4004">
        <v>230.13050899999999</v>
      </c>
      <c r="C4004">
        <v>7.7172700000000001</v>
      </c>
      <c r="D4004">
        <v>239.24383900000001</v>
      </c>
      <c r="E4004">
        <v>9.6306220000000007</v>
      </c>
      <c r="F4004">
        <v>250.03455400000001</v>
      </c>
      <c r="G4004">
        <v>8.2876519999999996</v>
      </c>
    </row>
    <row r="4005" spans="1:9" x14ac:dyDescent="0.25">
      <c r="A4005">
        <v>4004</v>
      </c>
      <c r="B4005">
        <v>230.158703</v>
      </c>
      <c r="C4005">
        <v>7.7342279999999999</v>
      </c>
      <c r="D4005">
        <v>239.004368</v>
      </c>
      <c r="E4005">
        <v>9.7437090000000008</v>
      </c>
    </row>
    <row r="4006" spans="1:9" x14ac:dyDescent="0.25">
      <c r="A4006">
        <v>4005</v>
      </c>
      <c r="B4006">
        <v>230.076336</v>
      </c>
      <c r="C4006">
        <v>7.7390220000000003</v>
      </c>
      <c r="H4006">
        <v>239.160235</v>
      </c>
      <c r="I4006">
        <v>10.68572</v>
      </c>
    </row>
    <row r="4007" spans="1:9" x14ac:dyDescent="0.25">
      <c r="A4007">
        <v>4006</v>
      </c>
      <c r="B4007">
        <v>230.07726299999999</v>
      </c>
      <c r="C4007">
        <v>7.736084</v>
      </c>
      <c r="H4007">
        <v>239.09322800000001</v>
      </c>
      <c r="I4007">
        <v>10.632167000000001</v>
      </c>
    </row>
    <row r="4008" spans="1:9" x14ac:dyDescent="0.25">
      <c r="A4008">
        <v>4007</v>
      </c>
      <c r="B4008">
        <v>230.118807</v>
      </c>
      <c r="C4008">
        <v>7.7597420000000001</v>
      </c>
      <c r="H4008">
        <v>239.113743</v>
      </c>
      <c r="I4008">
        <v>10.726801</v>
      </c>
    </row>
    <row r="4009" spans="1:9" x14ac:dyDescent="0.25">
      <c r="A4009">
        <v>4008</v>
      </c>
      <c r="B4009">
        <v>230.08056299999998</v>
      </c>
      <c r="C4009">
        <v>7.756958</v>
      </c>
      <c r="H4009">
        <v>239.147503</v>
      </c>
      <c r="I4009">
        <v>10.645929000000001</v>
      </c>
    </row>
    <row r="4010" spans="1:9" x14ac:dyDescent="0.25">
      <c r="A4010">
        <v>4009</v>
      </c>
      <c r="B4010">
        <v>230.111851</v>
      </c>
      <c r="C4010">
        <v>7.7451040000000004</v>
      </c>
      <c r="H4010">
        <v>239.174668</v>
      </c>
      <c r="I4010">
        <v>10.635104999999999</v>
      </c>
    </row>
    <row r="4011" spans="1:9" x14ac:dyDescent="0.25">
      <c r="A4011">
        <v>4010</v>
      </c>
      <c r="B4011">
        <v>230.13293099999999</v>
      </c>
      <c r="C4011">
        <v>7.7591749999999999</v>
      </c>
      <c r="H4011">
        <v>239.220902</v>
      </c>
      <c r="I4011">
        <v>10.661804999999999</v>
      </c>
    </row>
    <row r="4012" spans="1:9" x14ac:dyDescent="0.25">
      <c r="A4012">
        <v>4011</v>
      </c>
      <c r="B4012">
        <v>230.16184799999999</v>
      </c>
      <c r="C4012">
        <v>7.772113</v>
      </c>
      <c r="H4012">
        <v>239.23981900000001</v>
      </c>
      <c r="I4012">
        <v>10.660361</v>
      </c>
    </row>
    <row r="4013" spans="1:9" x14ac:dyDescent="0.25">
      <c r="A4013">
        <v>4012</v>
      </c>
      <c r="B4013">
        <v>230.12690000000001</v>
      </c>
      <c r="C4013">
        <v>7.7616490000000002</v>
      </c>
      <c r="H4013">
        <v>239.261931</v>
      </c>
      <c r="I4013">
        <v>10.674587000000001</v>
      </c>
    </row>
    <row r="4014" spans="1:9" x14ac:dyDescent="0.25">
      <c r="A4014">
        <v>4013</v>
      </c>
      <c r="B4014">
        <v>230.14432399999998</v>
      </c>
      <c r="C4014">
        <v>7.7746380000000004</v>
      </c>
      <c r="H4014">
        <v>239.241263</v>
      </c>
      <c r="I4014">
        <v>10.693194</v>
      </c>
    </row>
    <row r="4015" spans="1:9" x14ac:dyDescent="0.25">
      <c r="A4015">
        <v>4014</v>
      </c>
      <c r="B4015">
        <v>230.14710600000001</v>
      </c>
      <c r="C4015">
        <v>7.7787620000000004</v>
      </c>
      <c r="H4015">
        <v>239.226212</v>
      </c>
      <c r="I4015">
        <v>10.683401</v>
      </c>
    </row>
    <row r="4016" spans="1:9" x14ac:dyDescent="0.25">
      <c r="A4016">
        <v>4015</v>
      </c>
      <c r="B4016">
        <v>230.145611</v>
      </c>
      <c r="C4016">
        <v>7.7547420000000002</v>
      </c>
      <c r="H4016">
        <v>239.17801900000001</v>
      </c>
      <c r="I4016">
        <v>10.706647999999999</v>
      </c>
    </row>
    <row r="4017" spans="1:9" x14ac:dyDescent="0.25">
      <c r="A4017">
        <v>4016</v>
      </c>
      <c r="B4017">
        <v>230.130818</v>
      </c>
      <c r="C4017">
        <v>7.7810300000000003</v>
      </c>
      <c r="H4017">
        <v>239.14306999999999</v>
      </c>
      <c r="I4017">
        <v>10.700977</v>
      </c>
    </row>
    <row r="4018" spans="1:9" x14ac:dyDescent="0.25">
      <c r="A4018">
        <v>4017</v>
      </c>
      <c r="B4018">
        <v>230.11540600000001</v>
      </c>
      <c r="C4018">
        <v>7.774432</v>
      </c>
      <c r="H4018">
        <v>239.178122</v>
      </c>
      <c r="I4018">
        <v>10.672268000000001</v>
      </c>
    </row>
    <row r="4019" spans="1:9" x14ac:dyDescent="0.25">
      <c r="A4019">
        <v>4018</v>
      </c>
      <c r="B4019">
        <v>230.104634</v>
      </c>
      <c r="C4019">
        <v>7.8095850000000002</v>
      </c>
      <c r="H4019">
        <v>239.21146999999999</v>
      </c>
      <c r="I4019">
        <v>10.667370999999999</v>
      </c>
    </row>
    <row r="4020" spans="1:9" x14ac:dyDescent="0.25">
      <c r="A4020">
        <v>4019</v>
      </c>
      <c r="H4020">
        <v>239.22121300000001</v>
      </c>
      <c r="I4020">
        <v>10.659692</v>
      </c>
    </row>
    <row r="4021" spans="1:9" x14ac:dyDescent="0.25">
      <c r="A4021">
        <v>4020</v>
      </c>
      <c r="D4021">
        <v>220.81342599999999</v>
      </c>
      <c r="E4021">
        <v>8.9269490000000005</v>
      </c>
      <c r="F4021">
        <v>230.947733</v>
      </c>
      <c r="G4021">
        <v>7.6148009999999999</v>
      </c>
      <c r="H4021">
        <v>239.17374100000001</v>
      </c>
      <c r="I4021">
        <v>10.639486</v>
      </c>
    </row>
    <row r="4022" spans="1:9" x14ac:dyDescent="0.25">
      <c r="A4022">
        <v>4021</v>
      </c>
      <c r="D4022">
        <v>220.799252</v>
      </c>
      <c r="E4022">
        <v>8.9217420000000001</v>
      </c>
      <c r="F4022">
        <v>230.86175800000001</v>
      </c>
      <c r="G4022">
        <v>7.562176</v>
      </c>
      <c r="H4022">
        <v>239.160235</v>
      </c>
      <c r="I4022">
        <v>10.68572</v>
      </c>
    </row>
    <row r="4023" spans="1:9" x14ac:dyDescent="0.25">
      <c r="A4023">
        <v>4022</v>
      </c>
      <c r="D4023">
        <v>220.81574599999999</v>
      </c>
      <c r="E4023">
        <v>8.9288030000000003</v>
      </c>
      <c r="F4023">
        <v>230.82021399999999</v>
      </c>
      <c r="G4023">
        <v>7.5485170000000004</v>
      </c>
      <c r="H4023">
        <v>239.160235</v>
      </c>
      <c r="I4023">
        <v>10.68572</v>
      </c>
    </row>
    <row r="4024" spans="1:9" x14ac:dyDescent="0.25">
      <c r="A4024">
        <v>4023</v>
      </c>
      <c r="D4024">
        <v>220.79347799999999</v>
      </c>
      <c r="E4024">
        <v>8.9587509999999995</v>
      </c>
      <c r="F4024">
        <v>230.938816</v>
      </c>
      <c r="G4024">
        <v>7.6375840000000004</v>
      </c>
    </row>
    <row r="4025" spans="1:9" x14ac:dyDescent="0.25">
      <c r="A4025">
        <v>4024</v>
      </c>
      <c r="D4025">
        <v>220.80213800000001</v>
      </c>
      <c r="E4025">
        <v>8.9413809999999998</v>
      </c>
      <c r="F4025">
        <v>230.93026</v>
      </c>
      <c r="G4025">
        <v>7.6347480000000001</v>
      </c>
    </row>
    <row r="4026" spans="1:9" x14ac:dyDescent="0.25">
      <c r="A4026">
        <v>4025</v>
      </c>
      <c r="D4026">
        <v>220.802087</v>
      </c>
      <c r="E4026">
        <v>8.9565339999999996</v>
      </c>
      <c r="F4026">
        <v>230.90866299999999</v>
      </c>
      <c r="G4026">
        <v>7.6000079999999999</v>
      </c>
    </row>
    <row r="4027" spans="1:9" x14ac:dyDescent="0.25">
      <c r="A4027">
        <v>4026</v>
      </c>
      <c r="D4027">
        <v>220.78621100000001</v>
      </c>
      <c r="E4027">
        <v>8.9244230000000009</v>
      </c>
      <c r="F4027">
        <v>230.89701500000001</v>
      </c>
      <c r="G4027">
        <v>7.6046990000000001</v>
      </c>
    </row>
    <row r="4028" spans="1:9" x14ac:dyDescent="0.25">
      <c r="A4028">
        <v>4027</v>
      </c>
      <c r="D4028">
        <v>220.83641499999999</v>
      </c>
      <c r="E4028">
        <v>8.9604009999999992</v>
      </c>
      <c r="F4028">
        <v>230.86547100000001</v>
      </c>
      <c r="G4028">
        <v>7.6671699999999996</v>
      </c>
    </row>
    <row r="4029" spans="1:9" x14ac:dyDescent="0.25">
      <c r="A4029">
        <v>4028</v>
      </c>
      <c r="D4029">
        <v>220.83589900000001</v>
      </c>
      <c r="E4029">
        <v>8.9646779999999993</v>
      </c>
      <c r="F4029">
        <v>230.77377300000001</v>
      </c>
      <c r="G4029">
        <v>7.654541</v>
      </c>
    </row>
    <row r="4030" spans="1:9" x14ac:dyDescent="0.25">
      <c r="A4030">
        <v>4029</v>
      </c>
      <c r="D4030">
        <v>220.81424999999999</v>
      </c>
      <c r="E4030">
        <v>9.0030269999999994</v>
      </c>
      <c r="F4030">
        <v>230.769961</v>
      </c>
      <c r="G4030">
        <v>7.6707270000000003</v>
      </c>
    </row>
    <row r="4031" spans="1:9" x14ac:dyDescent="0.25">
      <c r="A4031">
        <v>4030</v>
      </c>
      <c r="D4031">
        <v>220.85440399999999</v>
      </c>
      <c r="E4031">
        <v>8.9705530000000007</v>
      </c>
      <c r="F4031">
        <v>230.77542299999999</v>
      </c>
      <c r="G4031">
        <v>7.6089260000000003</v>
      </c>
    </row>
    <row r="4032" spans="1:9" x14ac:dyDescent="0.25">
      <c r="A4032">
        <v>4031</v>
      </c>
      <c r="D4032">
        <v>220.913781</v>
      </c>
      <c r="E4032">
        <v>8.9439060000000001</v>
      </c>
      <c r="F4032">
        <v>230.753466</v>
      </c>
      <c r="G4032">
        <v>7.5413519999999998</v>
      </c>
    </row>
    <row r="4033" spans="1:9" x14ac:dyDescent="0.25">
      <c r="A4033">
        <v>4032</v>
      </c>
      <c r="D4033">
        <v>220.91702900000001</v>
      </c>
      <c r="E4033">
        <v>8.9237529999999996</v>
      </c>
      <c r="F4033">
        <v>230.947733</v>
      </c>
      <c r="G4033">
        <v>7.6148009999999999</v>
      </c>
    </row>
    <row r="4034" spans="1:9" x14ac:dyDescent="0.25">
      <c r="A4034">
        <v>4033</v>
      </c>
      <c r="D4034">
        <v>220.891051</v>
      </c>
      <c r="E4034">
        <v>8.8882390000000004</v>
      </c>
      <c r="F4034">
        <v>230.947733</v>
      </c>
      <c r="G4034">
        <v>7.6148009999999999</v>
      </c>
    </row>
    <row r="4035" spans="1:9" x14ac:dyDescent="0.25">
      <c r="A4035">
        <v>4034</v>
      </c>
      <c r="B4035">
        <v>213.55571900000001</v>
      </c>
      <c r="C4035">
        <v>7.3027559999999996</v>
      </c>
      <c r="D4035">
        <v>220.81342599999999</v>
      </c>
      <c r="E4035">
        <v>8.9269490000000005</v>
      </c>
    </row>
    <row r="4036" spans="1:9" x14ac:dyDescent="0.25">
      <c r="A4036">
        <v>4035</v>
      </c>
      <c r="B4036">
        <v>213.489846</v>
      </c>
      <c r="C4036">
        <v>7.3102299999999998</v>
      </c>
    </row>
    <row r="4037" spans="1:9" x14ac:dyDescent="0.25">
      <c r="A4037">
        <v>4036</v>
      </c>
      <c r="B4037">
        <v>213.54937899999999</v>
      </c>
      <c r="C4037">
        <v>7.2640469999999997</v>
      </c>
    </row>
    <row r="4038" spans="1:9" x14ac:dyDescent="0.25">
      <c r="A4038">
        <v>4037</v>
      </c>
      <c r="B4038">
        <v>213.48711399999999</v>
      </c>
      <c r="C4038">
        <v>7.3030650000000001</v>
      </c>
    </row>
    <row r="4039" spans="1:9" x14ac:dyDescent="0.25">
      <c r="A4039">
        <v>4038</v>
      </c>
      <c r="B4039">
        <v>213.464641</v>
      </c>
      <c r="C4039">
        <v>7.3243010000000002</v>
      </c>
    </row>
    <row r="4040" spans="1:9" x14ac:dyDescent="0.25">
      <c r="A4040">
        <v>4039</v>
      </c>
      <c r="B4040">
        <v>213.417633</v>
      </c>
      <c r="C4040">
        <v>7.30389</v>
      </c>
      <c r="H4040">
        <v>219.55926600000001</v>
      </c>
      <c r="I4040">
        <v>9.5361419999999999</v>
      </c>
    </row>
    <row r="4041" spans="1:9" x14ac:dyDescent="0.25">
      <c r="A4041">
        <v>4040</v>
      </c>
      <c r="B4041">
        <v>213.392944</v>
      </c>
      <c r="C4041">
        <v>7.3434749999999998</v>
      </c>
      <c r="H4041">
        <v>219.561533</v>
      </c>
      <c r="I4041">
        <v>9.574389</v>
      </c>
    </row>
    <row r="4042" spans="1:9" x14ac:dyDescent="0.25">
      <c r="A4042">
        <v>4041</v>
      </c>
      <c r="B4042">
        <v>213.494021</v>
      </c>
      <c r="C4042">
        <v>7.3491970000000002</v>
      </c>
      <c r="H4042">
        <v>219.55988400000001</v>
      </c>
      <c r="I4042">
        <v>9.541245</v>
      </c>
    </row>
    <row r="4043" spans="1:9" x14ac:dyDescent="0.25">
      <c r="A4043">
        <v>4042</v>
      </c>
      <c r="B4043">
        <v>213.47536199999999</v>
      </c>
      <c r="C4043">
        <v>7.3137350000000003</v>
      </c>
      <c r="H4043">
        <v>219.52514400000001</v>
      </c>
      <c r="I4043">
        <v>9.56006</v>
      </c>
    </row>
    <row r="4044" spans="1:9" x14ac:dyDescent="0.25">
      <c r="A4044">
        <v>4043</v>
      </c>
      <c r="B4044">
        <v>213.49273199999999</v>
      </c>
      <c r="C4044">
        <v>7.2637890000000001</v>
      </c>
      <c r="H4044">
        <v>219.51442299999999</v>
      </c>
      <c r="I4044">
        <v>9.5592349999999993</v>
      </c>
    </row>
    <row r="4045" spans="1:9" x14ac:dyDescent="0.25">
      <c r="A4045">
        <v>4044</v>
      </c>
      <c r="B4045">
        <v>213.53138999999999</v>
      </c>
      <c r="C4045">
        <v>7.2427080000000004</v>
      </c>
      <c r="H4045">
        <v>219.512258</v>
      </c>
      <c r="I4045">
        <v>9.5549049999999998</v>
      </c>
    </row>
    <row r="4046" spans="1:9" x14ac:dyDescent="0.25">
      <c r="A4046">
        <v>4045</v>
      </c>
      <c r="B4046">
        <v>213.55571900000001</v>
      </c>
      <c r="C4046">
        <v>7.3027559999999996</v>
      </c>
      <c r="H4046">
        <v>219.51514499999999</v>
      </c>
      <c r="I4046">
        <v>9.630725</v>
      </c>
    </row>
    <row r="4047" spans="1:9" x14ac:dyDescent="0.25">
      <c r="A4047">
        <v>4046</v>
      </c>
      <c r="H4047">
        <v>219.55168900000001</v>
      </c>
      <c r="I4047">
        <v>9.5719650000000005</v>
      </c>
    </row>
    <row r="4048" spans="1:9" x14ac:dyDescent="0.25">
      <c r="A4048">
        <v>4047</v>
      </c>
      <c r="F4048">
        <v>213.85147599999999</v>
      </c>
      <c r="G4048">
        <v>6.9506100000000002</v>
      </c>
      <c r="H4048">
        <v>219.54694799999999</v>
      </c>
      <c r="I4048">
        <v>9.6057260000000007</v>
      </c>
    </row>
    <row r="4049" spans="1:9" x14ac:dyDescent="0.25">
      <c r="A4049">
        <v>4048</v>
      </c>
      <c r="F4049">
        <v>213.85147599999999</v>
      </c>
      <c r="G4049">
        <v>6.9506100000000002</v>
      </c>
      <c r="H4049">
        <v>219.47535299999998</v>
      </c>
      <c r="I4049">
        <v>9.6568070000000006</v>
      </c>
    </row>
    <row r="4050" spans="1:9" x14ac:dyDescent="0.25">
      <c r="A4050">
        <v>4049</v>
      </c>
      <c r="F4050">
        <v>213.85147599999999</v>
      </c>
      <c r="G4050">
        <v>6.9506100000000002</v>
      </c>
      <c r="H4050">
        <v>219.49329</v>
      </c>
      <c r="I4050">
        <v>9.692062</v>
      </c>
    </row>
    <row r="4051" spans="1:9" x14ac:dyDescent="0.25">
      <c r="A4051">
        <v>4050</v>
      </c>
      <c r="F4051">
        <v>213.85147599999999</v>
      </c>
      <c r="G4051">
        <v>6.9506100000000002</v>
      </c>
      <c r="H4051">
        <v>219.55926600000001</v>
      </c>
      <c r="I4051">
        <v>9.5361419999999999</v>
      </c>
    </row>
    <row r="4052" spans="1:9" x14ac:dyDescent="0.25">
      <c r="A4052">
        <v>4051</v>
      </c>
      <c r="D4052">
        <v>200.28405600000002</v>
      </c>
      <c r="E4052">
        <v>7.7865729999999997</v>
      </c>
      <c r="F4052">
        <v>213.76823300000001</v>
      </c>
      <c r="G4052">
        <v>7.0474600000000001</v>
      </c>
      <c r="H4052">
        <v>219.55926600000001</v>
      </c>
      <c r="I4052">
        <v>9.5361419999999999</v>
      </c>
    </row>
    <row r="4053" spans="1:9" x14ac:dyDescent="0.25">
      <c r="A4053">
        <v>4052</v>
      </c>
      <c r="D4053">
        <v>200.29693400000002</v>
      </c>
      <c r="E4053">
        <v>7.7877340000000004</v>
      </c>
      <c r="F4053">
        <v>213.77230499999999</v>
      </c>
      <c r="G4053">
        <v>6.9868449999999998</v>
      </c>
    </row>
    <row r="4054" spans="1:9" x14ac:dyDescent="0.25">
      <c r="A4054">
        <v>4053</v>
      </c>
      <c r="D4054">
        <v>200.31900200000001</v>
      </c>
      <c r="E4054">
        <v>7.7954610000000004</v>
      </c>
      <c r="F4054">
        <v>213.76910899999999</v>
      </c>
      <c r="G4054">
        <v>7.0050400000000002</v>
      </c>
    </row>
    <row r="4055" spans="1:9" x14ac:dyDescent="0.25">
      <c r="A4055">
        <v>4054</v>
      </c>
      <c r="D4055">
        <v>200.29072000000002</v>
      </c>
      <c r="E4055">
        <v>7.8005620000000002</v>
      </c>
      <c r="F4055">
        <v>213.849054</v>
      </c>
      <c r="G4055">
        <v>6.9861750000000002</v>
      </c>
    </row>
    <row r="4056" spans="1:9" x14ac:dyDescent="0.25">
      <c r="A4056">
        <v>4055</v>
      </c>
      <c r="D4056">
        <v>200.30132900000001</v>
      </c>
      <c r="E4056">
        <v>7.7635439999999996</v>
      </c>
      <c r="F4056">
        <v>213.76746</v>
      </c>
      <c r="G4056">
        <v>7.003546</v>
      </c>
    </row>
    <row r="4057" spans="1:9" x14ac:dyDescent="0.25">
      <c r="A4057">
        <v>4056</v>
      </c>
      <c r="D4057">
        <v>200.28582600000001</v>
      </c>
      <c r="E4057">
        <v>7.7786439999999999</v>
      </c>
      <c r="F4057">
        <v>213.76405800000001</v>
      </c>
      <c r="G4057">
        <v>6.9946789999999996</v>
      </c>
    </row>
    <row r="4058" spans="1:9" x14ac:dyDescent="0.25">
      <c r="A4058">
        <v>4057</v>
      </c>
      <c r="D4058">
        <v>200.28789699999999</v>
      </c>
      <c r="E4058">
        <v>7.7969759999999999</v>
      </c>
      <c r="F4058">
        <v>213.85147599999999</v>
      </c>
      <c r="G4058">
        <v>6.9506100000000002</v>
      </c>
    </row>
    <row r="4059" spans="1:9" x14ac:dyDescent="0.25">
      <c r="A4059">
        <v>4058</v>
      </c>
      <c r="D4059">
        <v>200.31596999999999</v>
      </c>
      <c r="E4059">
        <v>7.7729369999999998</v>
      </c>
      <c r="F4059">
        <v>213.85147599999999</v>
      </c>
      <c r="G4059">
        <v>6.9506100000000002</v>
      </c>
    </row>
    <row r="4060" spans="1:9" x14ac:dyDescent="0.25">
      <c r="A4060">
        <v>4059</v>
      </c>
      <c r="D4060">
        <v>200.32036400000001</v>
      </c>
      <c r="E4060">
        <v>7.7584929999999996</v>
      </c>
    </row>
    <row r="4061" spans="1:9" x14ac:dyDescent="0.25">
      <c r="A4061">
        <v>4060</v>
      </c>
      <c r="D4061">
        <v>200.33162900000002</v>
      </c>
      <c r="E4061">
        <v>7.773593</v>
      </c>
    </row>
    <row r="4062" spans="1:9" x14ac:dyDescent="0.25">
      <c r="A4062">
        <v>4061</v>
      </c>
      <c r="B4062">
        <v>192.023821</v>
      </c>
      <c r="C4062">
        <v>6.9232329999999997</v>
      </c>
      <c r="D4062">
        <v>200.313704</v>
      </c>
      <c r="E4062">
        <v>7.8272269999999997</v>
      </c>
    </row>
    <row r="4063" spans="1:9" x14ac:dyDescent="0.25">
      <c r="A4063">
        <v>4062</v>
      </c>
      <c r="B4063">
        <v>191.99266299999999</v>
      </c>
      <c r="C4063">
        <v>6.9683820000000001</v>
      </c>
      <c r="D4063">
        <v>200.28405600000002</v>
      </c>
      <c r="E4063">
        <v>7.7865729999999997</v>
      </c>
    </row>
    <row r="4064" spans="1:9" x14ac:dyDescent="0.25">
      <c r="A4064">
        <v>4063</v>
      </c>
      <c r="B4064">
        <v>192.00058999999999</v>
      </c>
      <c r="C4064">
        <v>6.9634830000000001</v>
      </c>
    </row>
    <row r="4065" spans="1:9" x14ac:dyDescent="0.25">
      <c r="A4065">
        <v>4064</v>
      </c>
      <c r="B4065">
        <v>192.028921</v>
      </c>
      <c r="C4065">
        <v>6.9301009999999996</v>
      </c>
    </row>
    <row r="4066" spans="1:9" x14ac:dyDescent="0.25">
      <c r="A4066">
        <v>4065</v>
      </c>
      <c r="B4066">
        <v>192.04932600000001</v>
      </c>
      <c r="C4066">
        <v>6.9254550000000004</v>
      </c>
    </row>
    <row r="4067" spans="1:9" x14ac:dyDescent="0.25">
      <c r="A4067">
        <v>4066</v>
      </c>
      <c r="B4067">
        <v>192.041144</v>
      </c>
      <c r="C4067">
        <v>6.9291919999999996</v>
      </c>
    </row>
    <row r="4068" spans="1:9" x14ac:dyDescent="0.25">
      <c r="A4068">
        <v>4067</v>
      </c>
      <c r="B4068">
        <v>192.03473099999999</v>
      </c>
      <c r="C4068">
        <v>6.9353530000000001</v>
      </c>
      <c r="H4068">
        <v>196.06543199999999</v>
      </c>
      <c r="I4068">
        <v>9.4607799999999997</v>
      </c>
    </row>
    <row r="4069" spans="1:9" x14ac:dyDescent="0.25">
      <c r="A4069">
        <v>4068</v>
      </c>
      <c r="B4069">
        <v>192.04558800000001</v>
      </c>
      <c r="C4069">
        <v>6.9686849999999998</v>
      </c>
      <c r="H4069">
        <v>196.091746</v>
      </c>
      <c r="I4069">
        <v>9.4278019999999998</v>
      </c>
    </row>
    <row r="4070" spans="1:9" x14ac:dyDescent="0.25">
      <c r="A4070">
        <v>4069</v>
      </c>
      <c r="B4070">
        <v>192.04170099999999</v>
      </c>
      <c r="C4070">
        <v>6.9801489999999999</v>
      </c>
      <c r="H4070">
        <v>196.165076</v>
      </c>
      <c r="I4070">
        <v>9.4318919999999995</v>
      </c>
    </row>
    <row r="4071" spans="1:9" x14ac:dyDescent="0.25">
      <c r="A4071">
        <v>4070</v>
      </c>
      <c r="B4071">
        <v>192.023821</v>
      </c>
      <c r="C4071">
        <v>6.9232329999999997</v>
      </c>
      <c r="F4071">
        <v>192.712828</v>
      </c>
      <c r="G4071">
        <v>5.9481820000000001</v>
      </c>
      <c r="H4071">
        <v>196.15775100000002</v>
      </c>
      <c r="I4071">
        <v>9.4352769999999992</v>
      </c>
    </row>
    <row r="4072" spans="1:9" x14ac:dyDescent="0.25">
      <c r="A4072">
        <v>4071</v>
      </c>
      <c r="F4072">
        <v>192.655959</v>
      </c>
      <c r="G4072">
        <v>6.0220159999999998</v>
      </c>
      <c r="H4072">
        <v>196.162699</v>
      </c>
      <c r="I4072">
        <v>9.4514879999999994</v>
      </c>
    </row>
    <row r="4073" spans="1:9" x14ac:dyDescent="0.25">
      <c r="A4073">
        <v>4072</v>
      </c>
      <c r="F4073">
        <v>192.64697100000001</v>
      </c>
      <c r="G4073">
        <v>6.0093399999999999</v>
      </c>
      <c r="H4073">
        <v>196.11366100000001</v>
      </c>
      <c r="I4073">
        <v>9.4498719999999992</v>
      </c>
    </row>
    <row r="4074" spans="1:9" x14ac:dyDescent="0.25">
      <c r="A4074">
        <v>4073</v>
      </c>
      <c r="F4074">
        <v>192.680205</v>
      </c>
      <c r="G4074">
        <v>5.9656549999999999</v>
      </c>
      <c r="H4074">
        <v>196.06508100000002</v>
      </c>
      <c r="I4074">
        <v>9.4831520000000005</v>
      </c>
    </row>
    <row r="4075" spans="1:9" x14ac:dyDescent="0.25">
      <c r="A4075">
        <v>4074</v>
      </c>
      <c r="F4075">
        <v>192.72232300000002</v>
      </c>
      <c r="G4075">
        <v>6.0180259999999999</v>
      </c>
      <c r="H4075">
        <v>196.121996</v>
      </c>
      <c r="I4075">
        <v>9.4684059999999999</v>
      </c>
    </row>
    <row r="4076" spans="1:9" x14ac:dyDescent="0.25">
      <c r="A4076">
        <v>4075</v>
      </c>
      <c r="F4076">
        <v>192.69171700000001</v>
      </c>
      <c r="G4076">
        <v>6.0264610000000003</v>
      </c>
      <c r="H4076">
        <v>196.10790500000002</v>
      </c>
      <c r="I4076">
        <v>9.5009800000000002</v>
      </c>
    </row>
    <row r="4077" spans="1:9" x14ac:dyDescent="0.25">
      <c r="A4077">
        <v>4076</v>
      </c>
      <c r="F4077">
        <v>192.71353400000001</v>
      </c>
      <c r="G4077">
        <v>5.9740390000000003</v>
      </c>
      <c r="H4077">
        <v>196.06977699999999</v>
      </c>
      <c r="I4077">
        <v>9.4603760000000001</v>
      </c>
    </row>
    <row r="4078" spans="1:9" x14ac:dyDescent="0.25">
      <c r="A4078">
        <v>4077</v>
      </c>
      <c r="F4078">
        <v>192.75186400000001</v>
      </c>
      <c r="G4078">
        <v>5.9970679999999996</v>
      </c>
      <c r="H4078">
        <v>196.06543199999999</v>
      </c>
      <c r="I4078">
        <v>9.4607799999999997</v>
      </c>
    </row>
    <row r="4079" spans="1:9" x14ac:dyDescent="0.25">
      <c r="A4079">
        <v>4078</v>
      </c>
      <c r="F4079">
        <v>192.67651599999999</v>
      </c>
      <c r="G4079">
        <v>6.0060070000000003</v>
      </c>
    </row>
    <row r="4080" spans="1:9" x14ac:dyDescent="0.25">
      <c r="A4080">
        <v>4079</v>
      </c>
      <c r="F4080">
        <v>192.65161699999999</v>
      </c>
      <c r="G4080">
        <v>6.0011590000000004</v>
      </c>
    </row>
    <row r="4081" spans="1:9" x14ac:dyDescent="0.25">
      <c r="A4081">
        <v>4080</v>
      </c>
      <c r="D4081">
        <v>173.47633400000001</v>
      </c>
      <c r="E4081">
        <v>7.9323230000000002</v>
      </c>
      <c r="F4081">
        <v>192.712828</v>
      </c>
      <c r="G4081">
        <v>5.9481820000000001</v>
      </c>
    </row>
    <row r="4082" spans="1:9" x14ac:dyDescent="0.25">
      <c r="A4082">
        <v>4081</v>
      </c>
      <c r="D4082">
        <v>173.545725</v>
      </c>
      <c r="E4082">
        <v>7.9330299999999996</v>
      </c>
    </row>
    <row r="4083" spans="1:9" x14ac:dyDescent="0.25">
      <c r="A4083">
        <v>4082</v>
      </c>
      <c r="D4083">
        <v>173.48542400000002</v>
      </c>
      <c r="E4083">
        <v>7.9238379999999999</v>
      </c>
    </row>
    <row r="4084" spans="1:9" x14ac:dyDescent="0.25">
      <c r="A4084">
        <v>4083</v>
      </c>
      <c r="D4084">
        <v>173.53734</v>
      </c>
      <c r="E4084">
        <v>7.9254550000000004</v>
      </c>
    </row>
    <row r="4085" spans="1:9" x14ac:dyDescent="0.25">
      <c r="A4085">
        <v>4084</v>
      </c>
      <c r="D4085">
        <v>173.55900600000001</v>
      </c>
      <c r="E4085">
        <v>7.9129300000000002</v>
      </c>
    </row>
    <row r="4086" spans="1:9" x14ac:dyDescent="0.25">
      <c r="A4086">
        <v>4085</v>
      </c>
      <c r="D4086">
        <v>173.55516700000001</v>
      </c>
      <c r="E4086">
        <v>7.9213639999999996</v>
      </c>
    </row>
    <row r="4087" spans="1:9" x14ac:dyDescent="0.25">
      <c r="A4087">
        <v>4086</v>
      </c>
      <c r="B4087">
        <v>167.405632</v>
      </c>
      <c r="C4087">
        <v>7.0144909999999996</v>
      </c>
      <c r="D4087">
        <v>173.51042200000001</v>
      </c>
      <c r="E4087">
        <v>7.9109600000000002</v>
      </c>
    </row>
    <row r="4088" spans="1:9" x14ac:dyDescent="0.25">
      <c r="A4088">
        <v>4087</v>
      </c>
      <c r="B4088">
        <v>167.40831</v>
      </c>
      <c r="C4088">
        <v>7.0098950000000002</v>
      </c>
      <c r="D4088">
        <v>173.48688900000002</v>
      </c>
      <c r="E4088">
        <v>7.9130310000000001</v>
      </c>
    </row>
    <row r="4089" spans="1:9" x14ac:dyDescent="0.25">
      <c r="A4089">
        <v>4088</v>
      </c>
      <c r="B4089">
        <v>167.407149</v>
      </c>
      <c r="C4089">
        <v>6.994745</v>
      </c>
      <c r="D4089">
        <v>173.47633400000001</v>
      </c>
      <c r="E4089">
        <v>7.9323230000000002</v>
      </c>
    </row>
    <row r="4090" spans="1:9" x14ac:dyDescent="0.25">
      <c r="A4090">
        <v>4089</v>
      </c>
      <c r="B4090">
        <v>167.415482</v>
      </c>
      <c r="C4090">
        <v>6.9873200000000004</v>
      </c>
    </row>
    <row r="4091" spans="1:9" x14ac:dyDescent="0.25">
      <c r="A4091">
        <v>4090</v>
      </c>
      <c r="B4091">
        <v>167.413006</v>
      </c>
      <c r="C4091">
        <v>6.9943400000000002</v>
      </c>
    </row>
    <row r="4092" spans="1:9" x14ac:dyDescent="0.25">
      <c r="A4092">
        <v>4091</v>
      </c>
      <c r="B4092">
        <v>167.406845</v>
      </c>
      <c r="C4092">
        <v>7.0095919999999996</v>
      </c>
    </row>
    <row r="4093" spans="1:9" x14ac:dyDescent="0.25">
      <c r="A4093">
        <v>4092</v>
      </c>
      <c r="B4093">
        <v>167.403109</v>
      </c>
      <c r="C4093">
        <v>7.0214600000000003</v>
      </c>
    </row>
    <row r="4094" spans="1:9" x14ac:dyDescent="0.25">
      <c r="A4094">
        <v>4093</v>
      </c>
      <c r="B4094">
        <v>167.459721</v>
      </c>
      <c r="C4094">
        <v>7.0809519999999999</v>
      </c>
      <c r="H4094">
        <v>168.563706</v>
      </c>
      <c r="I4094">
        <v>9.3568960000000008</v>
      </c>
    </row>
    <row r="4095" spans="1:9" x14ac:dyDescent="0.25">
      <c r="A4095">
        <v>4094</v>
      </c>
      <c r="B4095">
        <v>167.405632</v>
      </c>
      <c r="C4095">
        <v>7.0144909999999996</v>
      </c>
      <c r="H4095">
        <v>168.50810300000001</v>
      </c>
      <c r="I4095">
        <v>9.3346250000000008</v>
      </c>
    </row>
    <row r="4096" spans="1:9" x14ac:dyDescent="0.25">
      <c r="A4096">
        <v>4095</v>
      </c>
      <c r="F4096">
        <v>167.23564200000001</v>
      </c>
      <c r="G4096">
        <v>6.1404949999999996</v>
      </c>
      <c r="H4096">
        <v>168.57299800000001</v>
      </c>
      <c r="I4096">
        <v>9.3330090000000006</v>
      </c>
    </row>
    <row r="4097" spans="1:9" x14ac:dyDescent="0.25">
      <c r="A4097">
        <v>4096</v>
      </c>
      <c r="F4097">
        <v>167.20731000000001</v>
      </c>
      <c r="G4097">
        <v>6.2489739999999996</v>
      </c>
      <c r="H4097">
        <v>168.60097500000001</v>
      </c>
      <c r="I4097">
        <v>9.3602290000000004</v>
      </c>
    </row>
    <row r="4098" spans="1:9" x14ac:dyDescent="0.25">
      <c r="A4098">
        <v>4097</v>
      </c>
      <c r="F4098">
        <v>167.20988700000001</v>
      </c>
      <c r="G4098">
        <v>6.1840279999999996</v>
      </c>
      <c r="H4098">
        <v>168.64208400000001</v>
      </c>
      <c r="I4098">
        <v>9.3612389999999994</v>
      </c>
    </row>
    <row r="4099" spans="1:9" x14ac:dyDescent="0.25">
      <c r="A4099">
        <v>4098</v>
      </c>
      <c r="F4099">
        <v>167.186756</v>
      </c>
      <c r="G4099">
        <v>6.1473129999999996</v>
      </c>
      <c r="H4099">
        <v>168.61097599999999</v>
      </c>
      <c r="I4099">
        <v>9.3575020000000002</v>
      </c>
    </row>
    <row r="4100" spans="1:9" x14ac:dyDescent="0.25">
      <c r="A4100">
        <v>4099</v>
      </c>
      <c r="F4100">
        <v>167.18266499999999</v>
      </c>
      <c r="G4100">
        <v>6.1511509999999996</v>
      </c>
      <c r="H4100">
        <v>168.58223900000002</v>
      </c>
      <c r="I4100">
        <v>9.3342209999999994</v>
      </c>
    </row>
    <row r="4101" spans="1:9" x14ac:dyDescent="0.25">
      <c r="A4101">
        <v>4100</v>
      </c>
      <c r="F4101">
        <v>167.23084499999999</v>
      </c>
      <c r="G4101">
        <v>6.1444340000000004</v>
      </c>
      <c r="H4101">
        <v>168.58097700000002</v>
      </c>
      <c r="I4101">
        <v>9.3512400000000007</v>
      </c>
    </row>
    <row r="4102" spans="1:9" x14ac:dyDescent="0.25">
      <c r="A4102">
        <v>4101</v>
      </c>
      <c r="F4102">
        <v>167.24331899999999</v>
      </c>
      <c r="G4102">
        <v>6.1776650000000002</v>
      </c>
      <c r="H4102">
        <v>168.472802</v>
      </c>
      <c r="I4102">
        <v>9.4368929999999995</v>
      </c>
    </row>
    <row r="4103" spans="1:9" x14ac:dyDescent="0.25">
      <c r="A4103">
        <v>4102</v>
      </c>
      <c r="F4103">
        <v>167.15514000000002</v>
      </c>
      <c r="G4103">
        <v>6.2511460000000003</v>
      </c>
      <c r="H4103">
        <v>168.563706</v>
      </c>
      <c r="I4103">
        <v>9.3568960000000008</v>
      </c>
    </row>
    <row r="4104" spans="1:9" x14ac:dyDescent="0.25">
      <c r="A4104">
        <v>4103</v>
      </c>
      <c r="F4104">
        <v>167.23564200000001</v>
      </c>
      <c r="G4104">
        <v>6.1404949999999996</v>
      </c>
    </row>
    <row r="4105" spans="1:9" x14ac:dyDescent="0.25">
      <c r="A4105">
        <v>4104</v>
      </c>
      <c r="D4105">
        <v>152.590733</v>
      </c>
      <c r="E4105">
        <v>7.9448980000000002</v>
      </c>
    </row>
    <row r="4106" spans="1:9" x14ac:dyDescent="0.25">
      <c r="A4106">
        <v>4105</v>
      </c>
      <c r="D4106">
        <v>152.590733</v>
      </c>
      <c r="E4106">
        <v>7.9448980000000002</v>
      </c>
    </row>
    <row r="4107" spans="1:9" x14ac:dyDescent="0.25">
      <c r="A4107">
        <v>4106</v>
      </c>
      <c r="D4107">
        <v>152.590733</v>
      </c>
      <c r="E4107">
        <v>7.9448980000000002</v>
      </c>
    </row>
    <row r="4108" spans="1:9" x14ac:dyDescent="0.25">
      <c r="A4108">
        <v>4107</v>
      </c>
      <c r="D4108">
        <v>152.590733</v>
      </c>
      <c r="E4108">
        <v>7.9448980000000002</v>
      </c>
    </row>
    <row r="4109" spans="1:9" x14ac:dyDescent="0.25">
      <c r="A4109">
        <v>4108</v>
      </c>
      <c r="D4109">
        <v>152.590733</v>
      </c>
      <c r="E4109">
        <v>7.9448980000000002</v>
      </c>
    </row>
    <row r="4110" spans="1:9" x14ac:dyDescent="0.25">
      <c r="A4110">
        <v>4109</v>
      </c>
      <c r="B4110">
        <v>136.28341900000001</v>
      </c>
      <c r="C4110">
        <v>6.5841329999999996</v>
      </c>
      <c r="D4110">
        <v>152.590733</v>
      </c>
      <c r="E4110">
        <v>7.9448980000000002</v>
      </c>
    </row>
    <row r="4111" spans="1:9" x14ac:dyDescent="0.25">
      <c r="A4111">
        <v>4110</v>
      </c>
      <c r="B4111">
        <v>136.30918300000002</v>
      </c>
      <c r="C4111">
        <v>6.5930609999999996</v>
      </c>
      <c r="D4111">
        <v>152.590733</v>
      </c>
      <c r="E4111">
        <v>7.9448980000000002</v>
      </c>
    </row>
    <row r="4112" spans="1:9" x14ac:dyDescent="0.25">
      <c r="A4112">
        <v>4111</v>
      </c>
      <c r="B4112">
        <v>136.289286</v>
      </c>
      <c r="C4112">
        <v>6.5827559999999998</v>
      </c>
      <c r="D4112">
        <v>152.590733</v>
      </c>
      <c r="E4112">
        <v>7.9448980000000002</v>
      </c>
    </row>
    <row r="4113" spans="1:9" x14ac:dyDescent="0.25">
      <c r="A4113">
        <v>4112</v>
      </c>
      <c r="B4113">
        <v>136.30118000000002</v>
      </c>
      <c r="C4113">
        <v>6.6293879999999996</v>
      </c>
    </row>
    <row r="4114" spans="1:9" x14ac:dyDescent="0.25">
      <c r="A4114">
        <v>4113</v>
      </c>
      <c r="B4114">
        <v>136.27316500000001</v>
      </c>
      <c r="C4114">
        <v>6.6130610000000001</v>
      </c>
    </row>
    <row r="4115" spans="1:9" x14ac:dyDescent="0.25">
      <c r="A4115">
        <v>4114</v>
      </c>
      <c r="B4115">
        <v>136.28341900000001</v>
      </c>
      <c r="C4115">
        <v>6.5841329999999996</v>
      </c>
    </row>
    <row r="4116" spans="1:9" x14ac:dyDescent="0.25">
      <c r="A4116">
        <v>4115</v>
      </c>
      <c r="B4116">
        <v>136.28341900000001</v>
      </c>
      <c r="C4116">
        <v>6.5841329999999996</v>
      </c>
    </row>
    <row r="4117" spans="1:9" x14ac:dyDescent="0.25">
      <c r="A4117">
        <v>4116</v>
      </c>
      <c r="B4117">
        <v>136.28341900000001</v>
      </c>
      <c r="C4117">
        <v>6.5841329999999996</v>
      </c>
    </row>
    <row r="4118" spans="1:9" x14ac:dyDescent="0.25">
      <c r="A4118">
        <v>4117</v>
      </c>
      <c r="B4118">
        <v>136.28341900000001</v>
      </c>
      <c r="C4118">
        <v>6.5841329999999996</v>
      </c>
      <c r="H4118">
        <v>136.919802</v>
      </c>
      <c r="I4118">
        <v>8.9122450000000004</v>
      </c>
    </row>
    <row r="4119" spans="1:9" x14ac:dyDescent="0.25">
      <c r="A4119">
        <v>4118</v>
      </c>
      <c r="F4119">
        <v>136.152804</v>
      </c>
      <c r="G4119">
        <v>5.5157150000000001</v>
      </c>
      <c r="H4119">
        <v>136.919802</v>
      </c>
      <c r="I4119">
        <v>8.9122450000000004</v>
      </c>
    </row>
    <row r="4120" spans="1:9" x14ac:dyDescent="0.25">
      <c r="A4120">
        <v>4119</v>
      </c>
      <c r="F4120">
        <v>136.09929099999999</v>
      </c>
      <c r="G4120">
        <v>5.4724490000000001</v>
      </c>
      <c r="H4120">
        <v>136.86265</v>
      </c>
      <c r="I4120">
        <v>8.9522460000000006</v>
      </c>
    </row>
    <row r="4121" spans="1:9" x14ac:dyDescent="0.25">
      <c r="A4121">
        <v>4120</v>
      </c>
      <c r="F4121">
        <v>136.11938700000002</v>
      </c>
      <c r="G4121">
        <v>5.4817859999999996</v>
      </c>
      <c r="H4121">
        <v>136.80546000000001</v>
      </c>
      <c r="I4121">
        <v>8.9797460000000004</v>
      </c>
    </row>
    <row r="4122" spans="1:9" x14ac:dyDescent="0.25">
      <c r="A4122">
        <v>4121</v>
      </c>
      <c r="F4122">
        <v>136.089541</v>
      </c>
      <c r="G4122">
        <v>5.5445409999999997</v>
      </c>
      <c r="H4122">
        <v>136.828982</v>
      </c>
      <c r="I4122">
        <v>8.9504079999999995</v>
      </c>
    </row>
    <row r="4123" spans="1:9" x14ac:dyDescent="0.25">
      <c r="A4123">
        <v>4122</v>
      </c>
      <c r="F4123">
        <v>136.065867</v>
      </c>
      <c r="G4123">
        <v>5.5776019999999997</v>
      </c>
      <c r="H4123">
        <v>136.919802</v>
      </c>
      <c r="I4123">
        <v>8.9122450000000004</v>
      </c>
    </row>
    <row r="4124" spans="1:9" x14ac:dyDescent="0.25">
      <c r="A4124">
        <v>4123</v>
      </c>
      <c r="F4124">
        <v>136.05179100000001</v>
      </c>
      <c r="G4124">
        <v>5.5781130000000001</v>
      </c>
      <c r="H4124">
        <v>136.919802</v>
      </c>
      <c r="I4124">
        <v>8.9122450000000004</v>
      </c>
    </row>
    <row r="4125" spans="1:9" x14ac:dyDescent="0.25">
      <c r="A4125">
        <v>4124</v>
      </c>
      <c r="F4125">
        <v>136.197192</v>
      </c>
      <c r="G4125">
        <v>5.4282649999999997</v>
      </c>
      <c r="H4125">
        <v>136.919802</v>
      </c>
      <c r="I4125">
        <v>8.9122450000000004</v>
      </c>
    </row>
    <row r="4126" spans="1:9" x14ac:dyDescent="0.25">
      <c r="A4126">
        <v>4125</v>
      </c>
      <c r="F4126">
        <v>136.194086</v>
      </c>
      <c r="G4126">
        <v>5.4020919999999997</v>
      </c>
      <c r="H4126">
        <v>136.919802</v>
      </c>
      <c r="I4126">
        <v>8.9122450000000004</v>
      </c>
    </row>
    <row r="4127" spans="1:9" x14ac:dyDescent="0.25">
      <c r="A4127">
        <v>4126</v>
      </c>
      <c r="F4127">
        <v>136.16576600000002</v>
      </c>
      <c r="G4127">
        <v>5.4115310000000001</v>
      </c>
      <c r="H4127">
        <v>136.919802</v>
      </c>
      <c r="I4127">
        <v>8.9122450000000004</v>
      </c>
    </row>
    <row r="4128" spans="1:9" x14ac:dyDescent="0.25">
      <c r="A4128">
        <v>4127</v>
      </c>
      <c r="F4128">
        <v>136.152804</v>
      </c>
      <c r="G4128">
        <v>5.5157150000000001</v>
      </c>
    </row>
    <row r="4129" spans="1:9" x14ac:dyDescent="0.25">
      <c r="A4129">
        <v>4128</v>
      </c>
      <c r="D4129">
        <v>117.60464300000001</v>
      </c>
      <c r="E4129">
        <v>8.1303570000000001</v>
      </c>
    </row>
    <row r="4130" spans="1:9" x14ac:dyDescent="0.25">
      <c r="A4130">
        <v>4129</v>
      </c>
      <c r="D4130">
        <v>117.573061</v>
      </c>
      <c r="E4130">
        <v>8.1219389999999994</v>
      </c>
    </row>
    <row r="4131" spans="1:9" x14ac:dyDescent="0.25">
      <c r="A4131">
        <v>4130</v>
      </c>
      <c r="D4131">
        <v>117.56382600000001</v>
      </c>
      <c r="E4131">
        <v>8.1485199999999995</v>
      </c>
    </row>
    <row r="4132" spans="1:9" x14ac:dyDescent="0.25">
      <c r="A4132">
        <v>4131</v>
      </c>
      <c r="D4132">
        <v>117.618059</v>
      </c>
      <c r="E4132">
        <v>8.1359689999999993</v>
      </c>
    </row>
    <row r="4133" spans="1:9" x14ac:dyDescent="0.25">
      <c r="A4133">
        <v>4132</v>
      </c>
      <c r="D4133">
        <v>117.583674</v>
      </c>
      <c r="E4133">
        <v>8.1111740000000001</v>
      </c>
    </row>
    <row r="4134" spans="1:9" x14ac:dyDescent="0.25">
      <c r="A4134">
        <v>4133</v>
      </c>
      <c r="B4134">
        <v>111.07643</v>
      </c>
      <c r="C4134">
        <v>7.2433680000000003</v>
      </c>
      <c r="D4134">
        <v>117.59107</v>
      </c>
      <c r="E4134">
        <v>8.1434700000000007</v>
      </c>
    </row>
    <row r="4135" spans="1:9" x14ac:dyDescent="0.25">
      <c r="A4135">
        <v>4134</v>
      </c>
      <c r="B4135">
        <v>111.071532</v>
      </c>
      <c r="C4135">
        <v>7.2279590000000002</v>
      </c>
      <c r="D4135">
        <v>117.606123</v>
      </c>
      <c r="E4135">
        <v>8.1344390000000004</v>
      </c>
    </row>
    <row r="4136" spans="1:9" x14ac:dyDescent="0.25">
      <c r="A4136">
        <v>4135</v>
      </c>
      <c r="B4136">
        <v>111.054846</v>
      </c>
      <c r="C4136">
        <v>7.2441329999999997</v>
      </c>
      <c r="D4136">
        <v>117.58025600000001</v>
      </c>
      <c r="E4136">
        <v>8.1498469999999994</v>
      </c>
    </row>
    <row r="4137" spans="1:9" x14ac:dyDescent="0.25">
      <c r="A4137">
        <v>4136</v>
      </c>
      <c r="B4137">
        <v>111.072958</v>
      </c>
      <c r="C4137">
        <v>7.2363270000000002</v>
      </c>
      <c r="D4137">
        <v>117.60464300000001</v>
      </c>
      <c r="E4137">
        <v>8.1303570000000001</v>
      </c>
    </row>
    <row r="4138" spans="1:9" x14ac:dyDescent="0.25">
      <c r="A4138">
        <v>4137</v>
      </c>
      <c r="B4138">
        <v>111.091379</v>
      </c>
      <c r="C4138">
        <v>7.2107650000000003</v>
      </c>
    </row>
    <row r="4139" spans="1:9" x14ac:dyDescent="0.25">
      <c r="A4139">
        <v>4138</v>
      </c>
      <c r="B4139">
        <v>111.11765500000001</v>
      </c>
      <c r="C4139">
        <v>7.1673980000000004</v>
      </c>
    </row>
    <row r="4140" spans="1:9" x14ac:dyDescent="0.25">
      <c r="A4140">
        <v>4139</v>
      </c>
      <c r="B4140">
        <v>111.06117500000001</v>
      </c>
      <c r="C4140">
        <v>7.2029589999999999</v>
      </c>
    </row>
    <row r="4141" spans="1:9" x14ac:dyDescent="0.25">
      <c r="A4141">
        <v>4140</v>
      </c>
      <c r="B4141">
        <v>111.14076800000001</v>
      </c>
      <c r="C4141">
        <v>7.2739289999999999</v>
      </c>
    </row>
    <row r="4142" spans="1:9" x14ac:dyDescent="0.25">
      <c r="A4142">
        <v>4141</v>
      </c>
      <c r="B4142">
        <v>111.07643</v>
      </c>
      <c r="C4142">
        <v>7.2433680000000003</v>
      </c>
      <c r="H4142">
        <v>111.74535600000002</v>
      </c>
      <c r="I4142">
        <v>9.4087759999999996</v>
      </c>
    </row>
    <row r="4143" spans="1:9" x14ac:dyDescent="0.25">
      <c r="A4143">
        <v>4142</v>
      </c>
      <c r="F4143">
        <v>110.07632700000001</v>
      </c>
      <c r="G4143">
        <v>6.1465310000000004</v>
      </c>
      <c r="H4143">
        <v>111.71459400000001</v>
      </c>
      <c r="I4143">
        <v>9.3777039999999996</v>
      </c>
    </row>
    <row r="4144" spans="1:9" x14ac:dyDescent="0.25">
      <c r="A4144">
        <v>4143</v>
      </c>
      <c r="F4144">
        <v>109.98454100000001</v>
      </c>
      <c r="G4144">
        <v>6.1898470000000003</v>
      </c>
      <c r="H4144">
        <v>111.768725</v>
      </c>
      <c r="I4144">
        <v>9.4059699999999999</v>
      </c>
    </row>
    <row r="4145" spans="1:9" x14ac:dyDescent="0.25">
      <c r="A4145">
        <v>4144</v>
      </c>
      <c r="F4145">
        <v>109.97903300000002</v>
      </c>
      <c r="G4145">
        <v>6.1695919999999997</v>
      </c>
      <c r="H4145">
        <v>111.79138</v>
      </c>
      <c r="I4145">
        <v>9.4266330000000007</v>
      </c>
    </row>
    <row r="4146" spans="1:9" x14ac:dyDescent="0.25">
      <c r="A4146">
        <v>4145</v>
      </c>
      <c r="F4146">
        <v>109.961939</v>
      </c>
      <c r="G4146">
        <v>6.1255100000000002</v>
      </c>
      <c r="H4146">
        <v>111.73750100000001</v>
      </c>
      <c r="I4146">
        <v>9.4015310000000003</v>
      </c>
    </row>
    <row r="4147" spans="1:9" x14ac:dyDescent="0.25">
      <c r="A4147">
        <v>4146</v>
      </c>
      <c r="F4147">
        <v>109.97153300000001</v>
      </c>
      <c r="G4147">
        <v>6.133572</v>
      </c>
      <c r="H4147">
        <v>111.739744</v>
      </c>
      <c r="I4147">
        <v>9.4309180000000001</v>
      </c>
    </row>
    <row r="4148" spans="1:9" x14ac:dyDescent="0.25">
      <c r="A4148">
        <v>4147</v>
      </c>
      <c r="F4148">
        <v>109.98454100000001</v>
      </c>
      <c r="G4148">
        <v>6.1955099999999996</v>
      </c>
      <c r="H4148">
        <v>111.73000200000001</v>
      </c>
      <c r="I4148">
        <v>9.4137749999999993</v>
      </c>
    </row>
    <row r="4149" spans="1:9" x14ac:dyDescent="0.25">
      <c r="A4149">
        <v>4148</v>
      </c>
      <c r="F4149">
        <v>109.980357</v>
      </c>
      <c r="G4149">
        <v>6.2213269999999996</v>
      </c>
      <c r="H4149">
        <v>111.704184</v>
      </c>
      <c r="I4149">
        <v>9.3654589999999995</v>
      </c>
    </row>
    <row r="4150" spans="1:9" x14ac:dyDescent="0.25">
      <c r="A4150">
        <v>4149</v>
      </c>
      <c r="F4150">
        <v>109.96699000000001</v>
      </c>
      <c r="G4150">
        <v>6.1729079999999996</v>
      </c>
      <c r="H4150">
        <v>111.73638</v>
      </c>
      <c r="I4150">
        <v>9.4024490000000007</v>
      </c>
    </row>
    <row r="4151" spans="1:9" x14ac:dyDescent="0.25">
      <c r="A4151">
        <v>4150</v>
      </c>
      <c r="F4151">
        <v>109.890208</v>
      </c>
      <c r="G4151">
        <v>6.2004590000000004</v>
      </c>
      <c r="H4151">
        <v>111.74535600000002</v>
      </c>
      <c r="I4151">
        <v>9.4087759999999996</v>
      </c>
    </row>
    <row r="4152" spans="1:9" x14ac:dyDescent="0.25">
      <c r="A4152">
        <v>4151</v>
      </c>
      <c r="F4152">
        <v>110.07632700000001</v>
      </c>
      <c r="G4152">
        <v>6.1465310000000004</v>
      </c>
    </row>
    <row r="4153" spans="1:9" x14ac:dyDescent="0.25">
      <c r="A4153">
        <v>4152</v>
      </c>
      <c r="D4153">
        <v>90.060203999999999</v>
      </c>
      <c r="E4153">
        <v>9.0732149999999994</v>
      </c>
    </row>
    <row r="4154" spans="1:9" x14ac:dyDescent="0.25">
      <c r="A4154">
        <v>4153</v>
      </c>
      <c r="D4154">
        <v>90.054541</v>
      </c>
      <c r="E4154">
        <v>9.1126020000000008</v>
      </c>
    </row>
    <row r="4155" spans="1:9" x14ac:dyDescent="0.25">
      <c r="A4155">
        <v>4154</v>
      </c>
      <c r="D4155">
        <v>90.07693900000001</v>
      </c>
      <c r="E4155">
        <v>9.0912249999999997</v>
      </c>
    </row>
    <row r="4156" spans="1:9" x14ac:dyDescent="0.25">
      <c r="A4156">
        <v>4155</v>
      </c>
      <c r="D4156">
        <v>90.079029000000006</v>
      </c>
      <c r="E4156">
        <v>9.1639800000000005</v>
      </c>
    </row>
    <row r="4157" spans="1:9" x14ac:dyDescent="0.25">
      <c r="A4157">
        <v>4156</v>
      </c>
      <c r="D4157">
        <v>90.073315000000008</v>
      </c>
      <c r="E4157">
        <v>9.1344390000000004</v>
      </c>
    </row>
    <row r="4158" spans="1:9" x14ac:dyDescent="0.25">
      <c r="A4158">
        <v>4157</v>
      </c>
      <c r="D4158">
        <v>90.017603000000008</v>
      </c>
      <c r="E4158">
        <v>9.1038779999999999</v>
      </c>
    </row>
    <row r="4159" spans="1:9" x14ac:dyDescent="0.25">
      <c r="A4159">
        <v>4158</v>
      </c>
      <c r="B4159">
        <v>83.474183000000011</v>
      </c>
      <c r="C4159">
        <v>8.4030100000000001</v>
      </c>
      <c r="D4159">
        <v>90.002653000000009</v>
      </c>
      <c r="E4159">
        <v>9.1176530000000007</v>
      </c>
    </row>
    <row r="4160" spans="1:9" x14ac:dyDescent="0.25">
      <c r="A4160">
        <v>4159</v>
      </c>
      <c r="B4160">
        <v>83.46545900000001</v>
      </c>
      <c r="C4160">
        <v>8.4245920000000005</v>
      </c>
      <c r="D4160">
        <v>90.022041999999999</v>
      </c>
      <c r="E4160">
        <v>9.1363269999999996</v>
      </c>
    </row>
    <row r="4161" spans="1:9" x14ac:dyDescent="0.25">
      <c r="A4161">
        <v>4160</v>
      </c>
      <c r="B4161">
        <v>83.402296000000007</v>
      </c>
      <c r="C4161">
        <v>8.4365819999999996</v>
      </c>
      <c r="D4161">
        <v>90.060203999999999</v>
      </c>
      <c r="E4161">
        <v>9.0732149999999994</v>
      </c>
    </row>
    <row r="4162" spans="1:9" x14ac:dyDescent="0.25">
      <c r="A4162">
        <v>4161</v>
      </c>
      <c r="B4162">
        <v>83.420561000000006</v>
      </c>
      <c r="C4162">
        <v>8.4317340000000005</v>
      </c>
    </row>
    <row r="4163" spans="1:9" x14ac:dyDescent="0.25">
      <c r="A4163">
        <v>4162</v>
      </c>
      <c r="B4163">
        <v>83.418877000000009</v>
      </c>
      <c r="C4163">
        <v>8.4584189999999992</v>
      </c>
    </row>
    <row r="4164" spans="1:9" x14ac:dyDescent="0.25">
      <c r="A4164">
        <v>4163</v>
      </c>
      <c r="B4164">
        <v>83.470919000000009</v>
      </c>
      <c r="C4164">
        <v>8.3823469999999993</v>
      </c>
    </row>
    <row r="4165" spans="1:9" x14ac:dyDescent="0.25">
      <c r="A4165">
        <v>4164</v>
      </c>
      <c r="B4165">
        <v>83.449184000000002</v>
      </c>
      <c r="C4165">
        <v>8.4162239999999997</v>
      </c>
    </row>
    <row r="4166" spans="1:9" x14ac:dyDescent="0.25">
      <c r="A4166">
        <v>4165</v>
      </c>
      <c r="B4166">
        <v>83.436122000000012</v>
      </c>
      <c r="C4166">
        <v>8.4721430000000009</v>
      </c>
      <c r="H4166">
        <v>85.164183000000008</v>
      </c>
      <c r="I4166">
        <v>10.687041000000001</v>
      </c>
    </row>
    <row r="4167" spans="1:9" x14ac:dyDescent="0.25">
      <c r="A4167">
        <v>4166</v>
      </c>
      <c r="B4167">
        <v>83.474183000000011</v>
      </c>
      <c r="C4167">
        <v>8.4030100000000001</v>
      </c>
      <c r="H4167">
        <v>85.046479000000005</v>
      </c>
      <c r="I4167">
        <v>10.634335999999999</v>
      </c>
    </row>
    <row r="4168" spans="1:9" x14ac:dyDescent="0.25">
      <c r="A4168">
        <v>4167</v>
      </c>
      <c r="F4168">
        <v>83.235408000000007</v>
      </c>
      <c r="G4168">
        <v>7.6397959999999996</v>
      </c>
      <c r="H4168">
        <v>85.099133000000009</v>
      </c>
      <c r="I4168">
        <v>10.650153</v>
      </c>
    </row>
    <row r="4169" spans="1:9" x14ac:dyDescent="0.25">
      <c r="A4169">
        <v>4168</v>
      </c>
      <c r="F4169">
        <v>83.207755000000006</v>
      </c>
      <c r="G4169">
        <v>7.65245</v>
      </c>
      <c r="H4169">
        <v>85.11576500000001</v>
      </c>
      <c r="I4169">
        <v>10.673112</v>
      </c>
    </row>
    <row r="4170" spans="1:9" x14ac:dyDescent="0.25">
      <c r="A4170">
        <v>4169</v>
      </c>
      <c r="F4170">
        <v>83.218418000000014</v>
      </c>
      <c r="G4170">
        <v>7.6593879999999999</v>
      </c>
      <c r="H4170">
        <v>85.155815000000004</v>
      </c>
      <c r="I4170">
        <v>10.680408</v>
      </c>
    </row>
    <row r="4171" spans="1:9" x14ac:dyDescent="0.25">
      <c r="A4171">
        <v>4170</v>
      </c>
      <c r="F4171">
        <v>83.215714000000006</v>
      </c>
      <c r="G4171">
        <v>7.6367339999999997</v>
      </c>
      <c r="H4171">
        <v>85.137858000000008</v>
      </c>
      <c r="I4171">
        <v>10.673928999999999</v>
      </c>
    </row>
    <row r="4172" spans="1:9" x14ac:dyDescent="0.25">
      <c r="A4172">
        <v>4171</v>
      </c>
      <c r="F4172">
        <v>83.206887000000009</v>
      </c>
      <c r="G4172">
        <v>7.6471939999999998</v>
      </c>
      <c r="H4172">
        <v>85.154234000000002</v>
      </c>
      <c r="I4172">
        <v>10.625</v>
      </c>
    </row>
    <row r="4173" spans="1:9" x14ac:dyDescent="0.25">
      <c r="A4173">
        <v>4172</v>
      </c>
      <c r="F4173">
        <v>83.181224000000014</v>
      </c>
      <c r="G4173">
        <v>7.6487239999999996</v>
      </c>
      <c r="H4173">
        <v>85.11188700000001</v>
      </c>
      <c r="I4173">
        <v>10.640969999999999</v>
      </c>
    </row>
    <row r="4174" spans="1:9" x14ac:dyDescent="0.25">
      <c r="A4174">
        <v>4173</v>
      </c>
      <c r="F4174">
        <v>83.128572000000005</v>
      </c>
      <c r="G4174">
        <v>7.678572</v>
      </c>
      <c r="H4174">
        <v>85.014899</v>
      </c>
      <c r="I4174">
        <v>10.612959999999999</v>
      </c>
    </row>
    <row r="4175" spans="1:9" x14ac:dyDescent="0.25">
      <c r="A4175">
        <v>4174</v>
      </c>
      <c r="F4175">
        <v>83.110918000000012</v>
      </c>
      <c r="G4175">
        <v>7.6064290000000003</v>
      </c>
      <c r="H4175">
        <v>85.164183000000008</v>
      </c>
      <c r="I4175">
        <v>10.687041000000001</v>
      </c>
    </row>
    <row r="4176" spans="1:9" x14ac:dyDescent="0.25">
      <c r="A4176">
        <v>4175</v>
      </c>
      <c r="D4176">
        <v>69.889336</v>
      </c>
      <c r="E4176">
        <v>9.4322959999999991</v>
      </c>
      <c r="F4176">
        <v>83.235408000000007</v>
      </c>
      <c r="G4176">
        <v>7.6397959999999996</v>
      </c>
    </row>
    <row r="4177" spans="1:9" x14ac:dyDescent="0.25">
      <c r="A4177">
        <v>4176</v>
      </c>
      <c r="D4177">
        <v>69.851836000000006</v>
      </c>
      <c r="E4177">
        <v>9.4337750000000007</v>
      </c>
    </row>
    <row r="4178" spans="1:9" x14ac:dyDescent="0.25">
      <c r="A4178">
        <v>4177</v>
      </c>
      <c r="D4178">
        <v>69.837193000000013</v>
      </c>
      <c r="E4178">
        <v>9.4278569999999995</v>
      </c>
    </row>
    <row r="4179" spans="1:9" x14ac:dyDescent="0.25">
      <c r="A4179">
        <v>4178</v>
      </c>
      <c r="D4179">
        <v>69.901275000000012</v>
      </c>
      <c r="E4179">
        <v>9.3930620000000005</v>
      </c>
    </row>
    <row r="4180" spans="1:9" x14ac:dyDescent="0.25">
      <c r="A4180">
        <v>4179</v>
      </c>
      <c r="D4180">
        <v>69.847499000000013</v>
      </c>
      <c r="E4180">
        <v>9.3872959999999992</v>
      </c>
    </row>
    <row r="4181" spans="1:9" x14ac:dyDescent="0.25">
      <c r="A4181">
        <v>4180</v>
      </c>
      <c r="D4181">
        <v>69.859387000000012</v>
      </c>
      <c r="E4181">
        <v>9.3682149999999993</v>
      </c>
    </row>
    <row r="4182" spans="1:9" x14ac:dyDescent="0.25">
      <c r="A4182">
        <v>4181</v>
      </c>
      <c r="D4182">
        <v>69.868469000000005</v>
      </c>
      <c r="E4182">
        <v>9.3780610000000006</v>
      </c>
    </row>
    <row r="4183" spans="1:9" x14ac:dyDescent="0.25">
      <c r="A4183">
        <v>4182</v>
      </c>
      <c r="B4183">
        <v>60.805808000000013</v>
      </c>
      <c r="C4183">
        <v>8.0572520000000001</v>
      </c>
      <c r="D4183">
        <v>69.846938000000009</v>
      </c>
      <c r="E4183">
        <v>9.3860709999999994</v>
      </c>
    </row>
    <row r="4184" spans="1:9" x14ac:dyDescent="0.25">
      <c r="A4184">
        <v>4183</v>
      </c>
      <c r="B4184">
        <v>60.817767000000011</v>
      </c>
      <c r="C4184">
        <v>8.0279240000000005</v>
      </c>
      <c r="D4184">
        <v>69.867857000000001</v>
      </c>
      <c r="E4184">
        <v>9.3973980000000008</v>
      </c>
    </row>
    <row r="4185" spans="1:9" x14ac:dyDescent="0.25">
      <c r="A4185">
        <v>4184</v>
      </c>
      <c r="B4185">
        <v>60.824878000000012</v>
      </c>
      <c r="C4185">
        <v>8.0418409999999998</v>
      </c>
      <c r="D4185">
        <v>69.889336</v>
      </c>
      <c r="E4185">
        <v>9.4322959999999991</v>
      </c>
    </row>
    <row r="4186" spans="1:9" x14ac:dyDescent="0.25">
      <c r="A4186">
        <v>4185</v>
      </c>
      <c r="B4186">
        <v>60.846477000000014</v>
      </c>
      <c r="C4186">
        <v>8.0178729999999998</v>
      </c>
    </row>
    <row r="4187" spans="1:9" x14ac:dyDescent="0.25">
      <c r="A4187">
        <v>4186</v>
      </c>
      <c r="B4187">
        <v>60.834934000000011</v>
      </c>
      <c r="C4187">
        <v>8.0190579999999994</v>
      </c>
    </row>
    <row r="4188" spans="1:9" x14ac:dyDescent="0.25">
      <c r="A4188">
        <v>4187</v>
      </c>
      <c r="B4188">
        <v>60.853538000000015</v>
      </c>
      <c r="C4188">
        <v>8.0162230000000001</v>
      </c>
    </row>
    <row r="4189" spans="1:9" x14ac:dyDescent="0.25">
      <c r="A4189">
        <v>4188</v>
      </c>
      <c r="B4189">
        <v>60.869411000000014</v>
      </c>
      <c r="C4189">
        <v>8.004213</v>
      </c>
      <c r="H4189">
        <v>63.99213300000001</v>
      </c>
      <c r="I4189">
        <v>9.7021650000000008</v>
      </c>
    </row>
    <row r="4190" spans="1:9" x14ac:dyDescent="0.25">
      <c r="A4190">
        <v>4189</v>
      </c>
      <c r="B4190">
        <v>60.911422000000009</v>
      </c>
      <c r="C4190">
        <v>8.0177180000000003</v>
      </c>
      <c r="H4190">
        <v>63.98032700000001</v>
      </c>
      <c r="I4190">
        <v>9.7444819999999996</v>
      </c>
    </row>
    <row r="4191" spans="1:9" x14ac:dyDescent="0.25">
      <c r="A4191">
        <v>4190</v>
      </c>
      <c r="B4191">
        <v>60.805808000000013</v>
      </c>
      <c r="C4191">
        <v>8.0572520000000001</v>
      </c>
      <c r="H4191">
        <v>63.959716000000014</v>
      </c>
      <c r="I4191">
        <v>9.7320089999999997</v>
      </c>
    </row>
    <row r="4192" spans="1:9" x14ac:dyDescent="0.25">
      <c r="A4192">
        <v>4191</v>
      </c>
      <c r="B4192">
        <v>60.805808000000013</v>
      </c>
      <c r="C4192">
        <v>8.0572520000000001</v>
      </c>
      <c r="F4192">
        <v>60.555305000000011</v>
      </c>
      <c r="G4192">
        <v>6.820875</v>
      </c>
      <c r="H4192">
        <v>64.004661000000013</v>
      </c>
      <c r="I4192">
        <v>9.7114930000000008</v>
      </c>
    </row>
    <row r="4193" spans="1:9" x14ac:dyDescent="0.25">
      <c r="A4193">
        <v>4192</v>
      </c>
      <c r="F4193">
        <v>60.595977000000012</v>
      </c>
      <c r="G4193">
        <v>6.8284000000000002</v>
      </c>
      <c r="H4193">
        <v>64.025428000000005</v>
      </c>
      <c r="I4193">
        <v>9.7726760000000006</v>
      </c>
    </row>
    <row r="4194" spans="1:9" x14ac:dyDescent="0.25">
      <c r="A4194">
        <v>4193</v>
      </c>
      <c r="F4194">
        <v>60.535617000000009</v>
      </c>
      <c r="G4194">
        <v>6.7954119999999998</v>
      </c>
      <c r="H4194">
        <v>64.030021000000005</v>
      </c>
      <c r="I4194">
        <v>9.78247</v>
      </c>
    </row>
    <row r="4195" spans="1:9" x14ac:dyDescent="0.25">
      <c r="A4195">
        <v>4194</v>
      </c>
      <c r="F4195">
        <v>60.601695000000014</v>
      </c>
      <c r="G4195">
        <v>6.8490180000000001</v>
      </c>
      <c r="H4195">
        <v>64.035018000000008</v>
      </c>
      <c r="I4195">
        <v>9.7133500000000002</v>
      </c>
    </row>
    <row r="4196" spans="1:9" x14ac:dyDescent="0.25">
      <c r="A4196">
        <v>4195</v>
      </c>
      <c r="F4196">
        <v>60.597884000000015</v>
      </c>
      <c r="G4196">
        <v>6.8697379999999999</v>
      </c>
      <c r="H4196">
        <v>64.05749400000002</v>
      </c>
      <c r="I4196">
        <v>9.7501519999999999</v>
      </c>
    </row>
    <row r="4197" spans="1:9" x14ac:dyDescent="0.25">
      <c r="A4197">
        <v>4196</v>
      </c>
      <c r="F4197">
        <v>60.587936000000013</v>
      </c>
      <c r="G4197">
        <v>6.9014379999999997</v>
      </c>
      <c r="H4197">
        <v>64.052081000000015</v>
      </c>
      <c r="I4197">
        <v>9.7507190000000001</v>
      </c>
    </row>
    <row r="4198" spans="1:9" x14ac:dyDescent="0.25">
      <c r="A4198">
        <v>4197</v>
      </c>
      <c r="F4198">
        <v>60.523658000000012</v>
      </c>
      <c r="G4198">
        <v>6.8408740000000003</v>
      </c>
      <c r="H4198">
        <v>63.923789000000014</v>
      </c>
      <c r="I4198">
        <v>9.8035519999999998</v>
      </c>
    </row>
    <row r="4199" spans="1:9" x14ac:dyDescent="0.25">
      <c r="A4199">
        <v>4198</v>
      </c>
      <c r="F4199">
        <v>60.49087500000001</v>
      </c>
      <c r="G4199">
        <v>6.843966</v>
      </c>
      <c r="H4199">
        <v>63.99213300000001</v>
      </c>
      <c r="I4199">
        <v>9.7021650000000008</v>
      </c>
    </row>
    <row r="4200" spans="1:9" x14ac:dyDescent="0.25">
      <c r="A4200">
        <v>4199</v>
      </c>
      <c r="D4200">
        <v>44.854492000000015</v>
      </c>
      <c r="E4200">
        <v>8.4281089999999992</v>
      </c>
      <c r="F4200">
        <v>60.58349900000001</v>
      </c>
      <c r="G4200">
        <v>6.8755629999999996</v>
      </c>
    </row>
    <row r="4201" spans="1:9" x14ac:dyDescent="0.25">
      <c r="A4201">
        <v>4200</v>
      </c>
      <c r="D4201">
        <v>44.831142000000014</v>
      </c>
      <c r="E4201">
        <v>8.4101719999999993</v>
      </c>
      <c r="F4201">
        <v>60.523196000000013</v>
      </c>
      <c r="G4201">
        <v>6.8449970000000002</v>
      </c>
    </row>
    <row r="4202" spans="1:9" x14ac:dyDescent="0.25">
      <c r="A4202">
        <v>4201</v>
      </c>
      <c r="D4202">
        <v>44.885211000000012</v>
      </c>
      <c r="E4202">
        <v>8.4340879999999991</v>
      </c>
      <c r="F4202">
        <v>60.44036400000001</v>
      </c>
      <c r="G4202">
        <v>6.78165</v>
      </c>
    </row>
    <row r="4203" spans="1:9" x14ac:dyDescent="0.25">
      <c r="A4203">
        <v>4202</v>
      </c>
      <c r="D4203">
        <v>44.871089000000012</v>
      </c>
      <c r="E4203">
        <v>8.4043989999999997</v>
      </c>
      <c r="F4203">
        <v>60.603244000000011</v>
      </c>
      <c r="G4203">
        <v>6.7353120000000004</v>
      </c>
    </row>
    <row r="4204" spans="1:9" x14ac:dyDescent="0.25">
      <c r="A4204">
        <v>4203</v>
      </c>
      <c r="D4204">
        <v>44.861656000000011</v>
      </c>
      <c r="E4204">
        <v>8.4254800000000003</v>
      </c>
      <c r="F4204">
        <v>60.555305000000011</v>
      </c>
      <c r="G4204">
        <v>6.820875</v>
      </c>
    </row>
    <row r="4205" spans="1:9" x14ac:dyDescent="0.25">
      <c r="A4205">
        <v>4204</v>
      </c>
      <c r="D4205">
        <v>44.852737000000012</v>
      </c>
      <c r="E4205">
        <v>8.3831109999999995</v>
      </c>
    </row>
    <row r="4206" spans="1:9" x14ac:dyDescent="0.25">
      <c r="A4206">
        <v>4205</v>
      </c>
      <c r="D4206">
        <v>44.828616000000011</v>
      </c>
      <c r="E4206">
        <v>8.3931620000000002</v>
      </c>
    </row>
    <row r="4207" spans="1:9" x14ac:dyDescent="0.25">
      <c r="A4207">
        <v>4206</v>
      </c>
      <c r="D4207">
        <v>44.834182000000013</v>
      </c>
      <c r="E4207">
        <v>8.3864610000000006</v>
      </c>
    </row>
    <row r="4208" spans="1:9" x14ac:dyDescent="0.25">
      <c r="A4208">
        <v>4207</v>
      </c>
      <c r="B4208">
        <v>38.049030000000009</v>
      </c>
      <c r="C4208">
        <v>7.8223669999999998</v>
      </c>
      <c r="D4208">
        <v>44.83856500000001</v>
      </c>
      <c r="E4208">
        <v>8.4043989999999997</v>
      </c>
    </row>
    <row r="4209" spans="1:9" x14ac:dyDescent="0.25">
      <c r="A4209">
        <v>4208</v>
      </c>
      <c r="B4209">
        <v>38.072170000000014</v>
      </c>
      <c r="C4209">
        <v>7.842212</v>
      </c>
      <c r="D4209">
        <v>44.860881000000013</v>
      </c>
      <c r="E4209">
        <v>8.3826990000000006</v>
      </c>
    </row>
    <row r="4210" spans="1:9" x14ac:dyDescent="0.25">
      <c r="A4210">
        <v>4209</v>
      </c>
      <c r="B4210">
        <v>38.046138000000013</v>
      </c>
      <c r="C4210">
        <v>7.8586029999999996</v>
      </c>
      <c r="D4210">
        <v>44.868049000000013</v>
      </c>
      <c r="E4210">
        <v>8.3943469999999998</v>
      </c>
    </row>
    <row r="4211" spans="1:9" x14ac:dyDescent="0.25">
      <c r="A4211">
        <v>4210</v>
      </c>
      <c r="B4211">
        <v>38.037174000000014</v>
      </c>
      <c r="C4211">
        <v>7.8266460000000002</v>
      </c>
      <c r="D4211">
        <v>44.854492000000015</v>
      </c>
      <c r="E4211">
        <v>8.4281089999999992</v>
      </c>
    </row>
    <row r="4212" spans="1:9" x14ac:dyDescent="0.25">
      <c r="A4212">
        <v>4211</v>
      </c>
      <c r="B4212">
        <v>38.056503000000014</v>
      </c>
      <c r="C4212">
        <v>7.8413360000000001</v>
      </c>
    </row>
    <row r="4213" spans="1:9" x14ac:dyDescent="0.25">
      <c r="A4213">
        <v>4212</v>
      </c>
      <c r="B4213">
        <v>38.111499000000009</v>
      </c>
      <c r="C4213">
        <v>7.8074719999999997</v>
      </c>
    </row>
    <row r="4214" spans="1:9" x14ac:dyDescent="0.25">
      <c r="A4214">
        <v>4213</v>
      </c>
      <c r="B4214">
        <v>38.106086000000012</v>
      </c>
      <c r="C4214">
        <v>7.8008740000000003</v>
      </c>
    </row>
    <row r="4215" spans="1:9" x14ac:dyDescent="0.25">
      <c r="A4215">
        <v>4214</v>
      </c>
      <c r="B4215">
        <v>38.094798000000011</v>
      </c>
      <c r="C4215">
        <v>7.8089659999999999</v>
      </c>
      <c r="H4215">
        <v>42.994590000000009</v>
      </c>
      <c r="I4215">
        <v>9.122401</v>
      </c>
    </row>
    <row r="4216" spans="1:9" x14ac:dyDescent="0.25">
      <c r="A4216">
        <v>4215</v>
      </c>
      <c r="B4216">
        <v>38.12113500000001</v>
      </c>
      <c r="C4216">
        <v>7.7977809999999996</v>
      </c>
      <c r="H4216">
        <v>42.936858000000015</v>
      </c>
      <c r="I4216">
        <v>9.1715230000000005</v>
      </c>
    </row>
    <row r="4217" spans="1:9" x14ac:dyDescent="0.25">
      <c r="A4217">
        <v>4216</v>
      </c>
      <c r="B4217">
        <v>38.07804800000001</v>
      </c>
      <c r="C4217">
        <v>7.7951519999999999</v>
      </c>
      <c r="H4217">
        <v>42.909801000000009</v>
      </c>
      <c r="I4217">
        <v>9.1000320000000006</v>
      </c>
    </row>
    <row r="4218" spans="1:9" x14ac:dyDescent="0.25">
      <c r="A4218">
        <v>4217</v>
      </c>
      <c r="B4218">
        <v>38.008876000000015</v>
      </c>
      <c r="C4218">
        <v>7.7535569999999998</v>
      </c>
      <c r="H4218">
        <v>42.934955000000009</v>
      </c>
      <c r="I4218">
        <v>9.1175569999999997</v>
      </c>
    </row>
    <row r="4219" spans="1:9" x14ac:dyDescent="0.25">
      <c r="A4219">
        <v>4218</v>
      </c>
      <c r="B4219">
        <v>38.049030000000009</v>
      </c>
      <c r="C4219">
        <v>7.8223669999999998</v>
      </c>
      <c r="F4219">
        <v>38.599101000000012</v>
      </c>
      <c r="G4219">
        <v>6.3936289999999998</v>
      </c>
      <c r="H4219">
        <v>42.960159000000012</v>
      </c>
      <c r="I4219">
        <v>9.1560590000000008</v>
      </c>
    </row>
    <row r="4220" spans="1:9" x14ac:dyDescent="0.25">
      <c r="A4220">
        <v>4219</v>
      </c>
      <c r="F4220">
        <v>38.623897000000014</v>
      </c>
      <c r="G4220">
        <v>6.4142469999999996</v>
      </c>
      <c r="H4220">
        <v>42.996703000000011</v>
      </c>
      <c r="I4220">
        <v>9.1544620000000005</v>
      </c>
    </row>
    <row r="4221" spans="1:9" x14ac:dyDescent="0.25">
      <c r="A4221">
        <v>4220</v>
      </c>
      <c r="F4221">
        <v>38.605647000000012</v>
      </c>
      <c r="G4221">
        <v>6.3858980000000001</v>
      </c>
      <c r="H4221">
        <v>43.041755000000009</v>
      </c>
      <c r="I4221">
        <v>9.1146700000000003</v>
      </c>
    </row>
    <row r="4222" spans="1:9" x14ac:dyDescent="0.25">
      <c r="A4222">
        <v>4221</v>
      </c>
      <c r="F4222">
        <v>38.594104000000009</v>
      </c>
      <c r="G4222">
        <v>6.3442499999999997</v>
      </c>
      <c r="H4222">
        <v>43.047836000000011</v>
      </c>
      <c r="I4222">
        <v>9.1070930000000008</v>
      </c>
    </row>
    <row r="4223" spans="1:9" x14ac:dyDescent="0.25">
      <c r="A4223">
        <v>4222</v>
      </c>
      <c r="F4223">
        <v>38.588432000000012</v>
      </c>
      <c r="G4223">
        <v>6.3239419999999997</v>
      </c>
      <c r="H4223">
        <v>43.061237000000013</v>
      </c>
      <c r="I4223">
        <v>9.0654970000000006</v>
      </c>
    </row>
    <row r="4224" spans="1:9" x14ac:dyDescent="0.25">
      <c r="A4224">
        <v>4223</v>
      </c>
      <c r="F4224">
        <v>38.60018500000001</v>
      </c>
      <c r="G4224">
        <v>6.3145100000000003</v>
      </c>
      <c r="H4224">
        <v>42.962325000000014</v>
      </c>
      <c r="I4224">
        <v>9.0701359999999998</v>
      </c>
    </row>
    <row r="4225" spans="1:11" x14ac:dyDescent="0.25">
      <c r="A4225">
        <v>4224</v>
      </c>
      <c r="F4225">
        <v>38.570236000000016</v>
      </c>
      <c r="G4225">
        <v>6.3135300000000001</v>
      </c>
      <c r="H4225">
        <v>42.960105000000013</v>
      </c>
      <c r="I4225">
        <v>9.0724560000000007</v>
      </c>
    </row>
    <row r="4226" spans="1:11" x14ac:dyDescent="0.25">
      <c r="A4226">
        <v>4225</v>
      </c>
      <c r="D4226">
        <v>25.594070000000016</v>
      </c>
      <c r="E4226">
        <v>8.6463959999999993</v>
      </c>
      <c r="F4226">
        <v>38.552558000000012</v>
      </c>
      <c r="G4226">
        <v>6.3160049999999996</v>
      </c>
      <c r="H4226">
        <v>42.93753000000001</v>
      </c>
      <c r="I4226">
        <v>9.1595130000000005</v>
      </c>
    </row>
    <row r="4227" spans="1:11" x14ac:dyDescent="0.25">
      <c r="A4227">
        <v>4226</v>
      </c>
      <c r="D4227">
        <v>25.594070000000016</v>
      </c>
      <c r="E4227">
        <v>8.6463959999999993</v>
      </c>
      <c r="F4227">
        <v>38.550548000000013</v>
      </c>
      <c r="G4227">
        <v>6.3326529999999996</v>
      </c>
      <c r="H4227">
        <v>42.895213000000012</v>
      </c>
      <c r="I4227">
        <v>9.1993569999999991</v>
      </c>
    </row>
    <row r="4228" spans="1:11" x14ac:dyDescent="0.25">
      <c r="A4228">
        <v>4227</v>
      </c>
      <c r="D4228">
        <v>25.594070000000016</v>
      </c>
      <c r="E4228">
        <v>8.6463959999999993</v>
      </c>
      <c r="F4228">
        <v>38.565444000000014</v>
      </c>
      <c r="G4228">
        <v>6.3814650000000004</v>
      </c>
      <c r="H4228">
        <v>42.994590000000009</v>
      </c>
      <c r="I4228">
        <v>9.122401</v>
      </c>
    </row>
    <row r="4229" spans="1:11" x14ac:dyDescent="0.25">
      <c r="A4229">
        <v>4228</v>
      </c>
      <c r="D4229">
        <v>25.594070000000016</v>
      </c>
      <c r="E4229">
        <v>8.6463959999999993</v>
      </c>
      <c r="F4229">
        <v>38.599101000000012</v>
      </c>
      <c r="G4229">
        <v>6.3936289999999998</v>
      </c>
      <c r="J4229">
        <v>38.485191000000015</v>
      </c>
      <c r="K4229">
        <v>13.874984</v>
      </c>
    </row>
    <row r="4230" spans="1:11" x14ac:dyDescent="0.25">
      <c r="A4230">
        <v>4229</v>
      </c>
    </row>
    <row r="4231" spans="1:11" x14ac:dyDescent="0.25">
      <c r="A4231">
        <v>4230</v>
      </c>
    </row>
    <row r="4232" spans="1:11" x14ac:dyDescent="0.25">
      <c r="A4232">
        <v>4231</v>
      </c>
    </row>
    <row r="4233" spans="1:11" x14ac:dyDescent="0.25">
      <c r="A4233">
        <v>4232</v>
      </c>
    </row>
    <row r="4234" spans="1:11" x14ac:dyDescent="0.25">
      <c r="A4234">
        <v>4233</v>
      </c>
    </row>
    <row r="4235" spans="1:11" x14ac:dyDescent="0.25">
      <c r="A4235">
        <v>4234</v>
      </c>
    </row>
    <row r="4236" spans="1:11" x14ac:dyDescent="0.25">
      <c r="A4236">
        <v>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2C4B-CEC5-48C9-8BE2-61BB5D243BBD}">
  <dimension ref="A1:DV3710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9" max="9" width="10" bestFit="1" customWidth="1"/>
    <col min="10" max="10" width="24.140625" bestFit="1" customWidth="1"/>
    <col min="11" max="11" width="12" bestFit="1" customWidth="1"/>
    <col min="12" max="12" width="5.28515625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297</v>
      </c>
      <c r="K1">
        <v>95.869191049913937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312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310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298</v>
      </c>
      <c r="K2">
        <v>97.637795275590548</v>
      </c>
      <c r="M2" t="s">
        <v>296</v>
      </c>
      <c r="N2">
        <v>581</v>
      </c>
      <c r="R2" t="s">
        <v>236</v>
      </c>
      <c r="S2">
        <v>8.8184165232358072E-2</v>
      </c>
      <c r="T2">
        <v>1.8507188459890914E-2</v>
      </c>
      <c r="W2" t="s">
        <v>221</v>
      </c>
      <c r="X2">
        <f>AVERAGE(Coordination!AT:AT)</f>
        <v>0.54752424189367899</v>
      </c>
      <c r="Y2">
        <f>STDEV(Coordination!AT:AT)</f>
        <v>0.25691920036578125</v>
      </c>
      <c r="Z2" t="s">
        <v>224</v>
      </c>
      <c r="AA2">
        <f>AVERAGE(Coordination!AW:AW)</f>
        <v>0.45267589132882141</v>
      </c>
      <c r="AB2">
        <f>STDEV(Coordination!AW:AW)</f>
        <v>0.25274026232929164</v>
      </c>
      <c r="AC2" t="s">
        <v>227</v>
      </c>
      <c r="AD2">
        <f>AVERAGE(Coordination!AZ:AZ)</f>
        <v>0.56276310851211331</v>
      </c>
      <c r="AE2">
        <f>STDEV(Coordination!AZ:AZ)</f>
        <v>9.6442370149675674E-2</v>
      </c>
      <c r="AF2" t="s">
        <v>230</v>
      </c>
      <c r="AG2">
        <f>AVERAGE(Coordination!BC:BC)</f>
        <v>0.58748465305435582</v>
      </c>
      <c r="AH2">
        <f>STDEV(Coordination!BC:BC)</f>
        <v>0.19259433021800629</v>
      </c>
      <c r="AK2" t="s">
        <v>313</v>
      </c>
      <c r="AL2">
        <f>AVERAGE(Coordination!BQ:BQ)</f>
        <v>0.25124357354249233</v>
      </c>
      <c r="AM2">
        <f>STDEV(Coordination!BQ:BQ)</f>
        <v>7.7183805553383958E-2</v>
      </c>
      <c r="AN2" t="s">
        <v>316</v>
      </c>
      <c r="AO2">
        <f>AVERAGE(Coordination!BT:BT)</f>
        <v>0.25747973174783295</v>
      </c>
      <c r="AP2">
        <f>STDEV(Coordination!BT:BT)</f>
        <v>8.3048257221161173E-2</v>
      </c>
      <c r="AQ2" t="s">
        <v>319</v>
      </c>
      <c r="AR2">
        <f>AVERAGE(Coordination!BW:BW)</f>
        <v>0.40434629361872132</v>
      </c>
      <c r="AS2">
        <f>STDEV(Coordination!BW:BW)</f>
        <v>6.3669094902899834E-2</v>
      </c>
      <c r="AT2" t="s">
        <v>322</v>
      </c>
      <c r="AU2">
        <f>AVERAGE(Coordination!BZ:BZ)</f>
        <v>0.31714977616671558</v>
      </c>
      <c r="AV2">
        <f>STDEV(Coordination!BZ:BZ)</f>
        <v>0.10550664434823595</v>
      </c>
      <c r="AX2" t="s">
        <v>103</v>
      </c>
      <c r="AY2">
        <f>AVERAGE(Cycle!$CL:$CL)</f>
        <v>8.9161290322580644</v>
      </c>
      <c r="AZ2">
        <f>STDEV(Cycle!$CL:$CL)</f>
        <v>1.9033628432626015</v>
      </c>
      <c r="BA2" t="s">
        <v>104</v>
      </c>
      <c r="BB2">
        <f>AVERAGE(Cycle!$CP:$CP)</f>
        <v>8.6733333333333338</v>
      </c>
      <c r="BC2">
        <f>STDEV(Cycle!$CP:$CP)</f>
        <v>2.147252549725871</v>
      </c>
      <c r="BD2" t="s">
        <v>105</v>
      </c>
      <c r="BE2">
        <f>AVERAGE(Cycle!$CT:$CT)</f>
        <v>9.112676056338028</v>
      </c>
      <c r="BF2">
        <f>STDEV(Cycle!$CT:$CT)</f>
        <v>1.6506976455460538</v>
      </c>
      <c r="BG2" t="s">
        <v>106</v>
      </c>
      <c r="BH2">
        <f>AVERAGE(Cycle!$CX:$CX)</f>
        <v>9.3098591549295779</v>
      </c>
      <c r="BI2">
        <f>STDEV(Cycle!$CX:$CX)</f>
        <v>1.655350656394232</v>
      </c>
      <c r="BK2" t="s">
        <v>311</v>
      </c>
      <c r="BL2">
        <f>AVERAGE(Cycle!AO:AR)</f>
        <v>231.96576514128759</v>
      </c>
      <c r="BM2">
        <f>STDEV(Cycle!AO:AR)</f>
        <v>44.987822228898189</v>
      </c>
      <c r="BO2" t="s">
        <v>32</v>
      </c>
      <c r="BP2">
        <f>AVERAGE(Cycle!BF:BF)</f>
        <v>1.2552084193548385</v>
      </c>
      <c r="BQ2">
        <f>STDEV(Cycle!BF:BF)</f>
        <v>0.65524948056854604</v>
      </c>
      <c r="BS2" t="s">
        <v>206</v>
      </c>
      <c r="BT2">
        <v>201</v>
      </c>
      <c r="BU2">
        <v>5.5448275862068961</v>
      </c>
      <c r="BV2">
        <v>1.0049999999999999</v>
      </c>
      <c r="BX2" t="s">
        <v>140</v>
      </c>
      <c r="BY2">
        <f>AVERAGE(Cycle!DC:DC)</f>
        <v>62.801567829929169</v>
      </c>
      <c r="BZ2">
        <f>STDEV(Cycle!DC:DC)</f>
        <v>15.434474600113308</v>
      </c>
      <c r="CA2" t="s">
        <v>143</v>
      </c>
      <c r="CB2">
        <f>AVERAGE(Cycle!DF:DF)</f>
        <v>61.676976027726965</v>
      </c>
      <c r="CC2">
        <f>STDEV(Cycle!DF:DF)</f>
        <v>13.881328590674073</v>
      </c>
      <c r="CD2" t="s">
        <v>146</v>
      </c>
      <c r="CE2">
        <f>AVERAGE(Cycle!DI:DI)</f>
        <v>39.898261144636422</v>
      </c>
      <c r="CF2">
        <f>STDEV(Cycle!DI:DI)</f>
        <v>12.185910448921728</v>
      </c>
      <c r="CG2" t="s">
        <v>149</v>
      </c>
      <c r="CH2">
        <f>AVERAGE(Cycle!DL:DL)</f>
        <v>49.620616060189256</v>
      </c>
      <c r="CI2">
        <f>STDEV(Cycle!DL:DL)</f>
        <v>10.082800412527789</v>
      </c>
      <c r="CK2" t="s">
        <v>152</v>
      </c>
      <c r="CL2">
        <f>AVERAGE(Cycle!DP:DP)</f>
        <v>33.880737436714654</v>
      </c>
      <c r="CM2">
        <f>STDEV(Cycle!DP:DP)</f>
        <v>16.561911377396992</v>
      </c>
      <c r="CN2" t="s">
        <v>155</v>
      </c>
      <c r="CO2">
        <f>AVERAGE(Cycle!DS:DS)</f>
        <v>36.037662337662326</v>
      </c>
      <c r="CP2">
        <f>STDEV(Cycle!DS:DS)</f>
        <v>17.025146065905727</v>
      </c>
      <c r="CQ2" t="s">
        <v>158</v>
      </c>
      <c r="CR2">
        <f>AVERAGE(Cycle!DV:DV)</f>
        <v>1.4627787981143408</v>
      </c>
      <c r="CS2">
        <f>STDEV(Cycle!DV:DV)</f>
        <v>5.229547003841609</v>
      </c>
      <c r="CT2" t="s">
        <v>161</v>
      </c>
      <c r="CU2">
        <f>AVERAGE(Cycle!DY:DY)</f>
        <v>17.585841388658292</v>
      </c>
      <c r="CV2">
        <f>STDEV(Cycle!DY:DY)</f>
        <v>23.830336298380256</v>
      </c>
      <c r="CX2" t="s">
        <v>176</v>
      </c>
      <c r="CY2">
        <f>AVERAGE(Cycle!BV:BV)/200</f>
        <v>4.6035714285714284E-2</v>
      </c>
      <c r="CZ2">
        <f>STDEV(Cycle!BV:BV)/200</f>
        <v>1.2616313930144856E-2</v>
      </c>
      <c r="DA2" t="s">
        <v>177</v>
      </c>
      <c r="DB2">
        <f>AVERAGE(Cycle!BZ:BZ)/200</f>
        <v>4.6205673758865251E-2</v>
      </c>
      <c r="DC2">
        <f>STDEV(Cycle!BZ:BZ)/200</f>
        <v>1.2025281541400572E-2</v>
      </c>
      <c r="DD2" t="s">
        <v>178</v>
      </c>
      <c r="DE2">
        <f>AVERAGE(Cycle!CD:CD)/200</f>
        <v>2.9190140845070423E-2</v>
      </c>
      <c r="DF2">
        <f>STDEV(Cycle!CD:CD)/200</f>
        <v>1.0410669035525818E-2</v>
      </c>
      <c r="DG2" t="s">
        <v>179</v>
      </c>
      <c r="DH2">
        <f>AVERAGE(Cycle!CH:CH)/200</f>
        <v>3.6464285714285713E-2</v>
      </c>
      <c r="DI2">
        <f>STDEV(Cycle!CH:CH)/200</f>
        <v>1.0116167496135402E-2</v>
      </c>
      <c r="DK2" t="s">
        <v>192</v>
      </c>
      <c r="DL2">
        <f>AVERAGE(Cycle!CM:CM)/200</f>
        <v>1.4354838709677419E-2</v>
      </c>
      <c r="DM2">
        <f>STDEV(Cycle!CM:CM)/200</f>
        <v>6.9485511294435929E-3</v>
      </c>
      <c r="DN2" t="s">
        <v>193</v>
      </c>
      <c r="DO2">
        <f>AVERAGE(Cycle!CQ:CQ)/200</f>
        <v>1.4766666666666666E-2</v>
      </c>
      <c r="DP2">
        <f>STDEV(Cycle!CQ:CQ)/200</f>
        <v>6.6387278099891292E-3</v>
      </c>
      <c r="DQ2" t="s">
        <v>194</v>
      </c>
      <c r="DR2">
        <f>AVERAGE(Cycle!CU:CU)/200</f>
        <v>7.3943661971830987E-4</v>
      </c>
      <c r="DS2">
        <f>STDEV(Cycle!CU:CU)/200</f>
        <v>2.5920762440213244E-3</v>
      </c>
      <c r="DT2" t="s">
        <v>195</v>
      </c>
      <c r="DU2">
        <f>AVERAGE(Cycle!CY:CY)/200</f>
        <v>9.436619718309858E-3</v>
      </c>
      <c r="DV2">
        <f>STDEV(Cycle!CY:CY)/200</f>
        <v>1.4330181802003548E-2</v>
      </c>
    </row>
    <row r="3" spans="1:126" x14ac:dyDescent="0.25">
      <c r="A3">
        <v>2</v>
      </c>
      <c r="J3" t="s">
        <v>299</v>
      </c>
      <c r="K3">
        <v>100.31545741324921</v>
      </c>
      <c r="M3" t="s">
        <v>290</v>
      </c>
      <c r="N3">
        <v>217</v>
      </c>
      <c r="O3">
        <f xml:space="preserve"> (N3/N$2)*100</f>
        <v>37.349397590361441</v>
      </c>
      <c r="R3" t="s">
        <v>239</v>
      </c>
      <c r="S3">
        <v>31.792065663474688</v>
      </c>
      <c r="W3" t="s">
        <v>222</v>
      </c>
      <c r="X3">
        <f>AVERAGE(Coordination!AU:AU)</f>
        <v>0.44054875556653067</v>
      </c>
      <c r="Y3">
        <f>STDEV(Coordination!AU:AU)</f>
        <v>9.9698296219803972E-2</v>
      </c>
      <c r="Z3" t="s">
        <v>225</v>
      </c>
      <c r="AA3">
        <f>AVERAGE(Coordination!AX:AX)</f>
        <v>0.48802657963621165</v>
      </c>
      <c r="AB3">
        <f>STDEV(Coordination!AX:AX)</f>
        <v>0.2220563277203777</v>
      </c>
      <c r="AC3" t="s">
        <v>228</v>
      </c>
      <c r="AD3">
        <f>AVERAGE(Coordination!BA:BA)</f>
        <v>0.48414949288214781</v>
      </c>
      <c r="AE3">
        <f>STDEV(Coordination!BA:BA)</f>
        <v>0.21076682252325857</v>
      </c>
      <c r="AF3" t="s">
        <v>231</v>
      </c>
      <c r="AG3">
        <f>AVERAGE(Coordination!BD:BD)</f>
        <v>0.54179246039510598</v>
      </c>
      <c r="AH3">
        <f>STDEV(Coordination!BD:BD)</f>
        <v>0.11023819369099208</v>
      </c>
      <c r="AK3" t="s">
        <v>314</v>
      </c>
      <c r="AL3">
        <f>AVERAGE(Coordination!BR:BR)</f>
        <v>0.40414273149602026</v>
      </c>
      <c r="AM3">
        <f>STDEV(Coordination!BR:BR)</f>
        <v>6.5152953574037623E-2</v>
      </c>
      <c r="AN3" t="s">
        <v>317</v>
      </c>
      <c r="AO3">
        <f>AVERAGE(Coordination!BU:BU)</f>
        <v>0.31148570617892246</v>
      </c>
      <c r="AP3">
        <f>STDEV(Coordination!BU:BU)</f>
        <v>0.11691425454762737</v>
      </c>
      <c r="AQ3" t="s">
        <v>320</v>
      </c>
      <c r="AR3">
        <f>AVERAGE(Coordination!BX:BX)</f>
        <v>0.32169697777468353</v>
      </c>
      <c r="AS3">
        <f>STDEV(Coordination!BX:BX)</f>
        <v>0.11250170396575999</v>
      </c>
      <c r="AT3" t="s">
        <v>323</v>
      </c>
      <c r="AU3">
        <f>AVERAGE(Coordination!CA:CA)</f>
        <v>0.40395043080211473</v>
      </c>
      <c r="AV3">
        <f>STDEV(Coordination!CA:CA)</f>
        <v>6.7968700466731022E-2</v>
      </c>
      <c r="AX3" t="s">
        <v>107</v>
      </c>
      <c r="AY3">
        <f>AVERAGE(Cycle!$BU:$BU)</f>
        <v>14.614285714285714</v>
      </c>
      <c r="AZ3">
        <f>STDEV(Cycle!$BU:$BU)</f>
        <v>1.5105657346316905</v>
      </c>
      <c r="BA3" t="s">
        <v>108</v>
      </c>
      <c r="BB3">
        <f>AVERAGE(Cycle!$BY:$BY)</f>
        <v>14.943262411347519</v>
      </c>
      <c r="BC3">
        <f>STDEV(Cycle!$BY:$BY)</f>
        <v>1.6680743801735223</v>
      </c>
      <c r="BD3" t="s">
        <v>109</v>
      </c>
      <c r="BE3">
        <f>AVERAGE(Cycle!$CC:$CC)</f>
        <v>14.422535211267606</v>
      </c>
      <c r="BF3">
        <f>STDEV(Cycle!$CC:$CC)</f>
        <v>1.4057831095989317</v>
      </c>
      <c r="BG3" t="s">
        <v>110</v>
      </c>
      <c r="BH3">
        <f>AVERAGE(Cycle!$CG:$CG)</f>
        <v>14.535714285714286</v>
      </c>
      <c r="BI3">
        <f>STDEV(Cycle!$CG:$CG)</f>
        <v>1.5704589178784918</v>
      </c>
      <c r="BK3" t="s">
        <v>307</v>
      </c>
      <c r="BL3">
        <v>229.07331360537646</v>
      </c>
      <c r="BO3" t="s">
        <v>33</v>
      </c>
      <c r="BP3">
        <f>AVERAGE(Cycle!BG:BG)</f>
        <v>2.7712804076433106</v>
      </c>
      <c r="BQ3">
        <f>STDEV(Cycle!BG:BG)</f>
        <v>0.65569350034016483</v>
      </c>
      <c r="BS3" t="s">
        <v>207</v>
      </c>
      <c r="BT3">
        <v>1389</v>
      </c>
      <c r="BU3">
        <v>38.317241379310346</v>
      </c>
      <c r="BV3">
        <v>6.9450000000000003</v>
      </c>
      <c r="BX3" t="s">
        <v>141</v>
      </c>
      <c r="BY3">
        <f>AVERAGE(Cycle!DD:DD)</f>
        <v>39.48521051777351</v>
      </c>
      <c r="BZ3">
        <f>STDEV(Cycle!DD:DD)</f>
        <v>10.036705007067072</v>
      </c>
      <c r="CA3" t="s">
        <v>144</v>
      </c>
      <c r="CB3">
        <f>AVERAGE(Cycle!DG:DG)</f>
        <v>50.748764573858452</v>
      </c>
      <c r="CC3">
        <f>STDEV(Cycle!DG:DG)</f>
        <v>11.870396506149133</v>
      </c>
      <c r="CD3" t="s">
        <v>147</v>
      </c>
      <c r="CE3">
        <f>AVERAGE(Cycle!DJ:DJ)</f>
        <v>52.78909947872252</v>
      </c>
      <c r="CF3">
        <f>STDEV(Cycle!DJ:DJ)</f>
        <v>13.384986002998568</v>
      </c>
      <c r="CG3" t="s">
        <v>150</v>
      </c>
      <c r="CH3">
        <f>AVERAGE(Cycle!DM:DM)</f>
        <v>42.4394599945241</v>
      </c>
      <c r="CI3">
        <f>STDEV(Cycle!DM:DM)</f>
        <v>10.701980910202204</v>
      </c>
      <c r="CK3" t="s">
        <v>153</v>
      </c>
      <c r="CL3">
        <f>AVERAGE(Cycle!DQ:DQ)</f>
        <v>1.3523667982871017</v>
      </c>
      <c r="CM3">
        <f>STDEV(Cycle!DQ:DQ)</f>
        <v>4.3665013916436024</v>
      </c>
      <c r="CN3" t="s">
        <v>156</v>
      </c>
      <c r="CO3">
        <f>AVERAGE(Cycle!DT:DT)</f>
        <v>17.953740703740699</v>
      </c>
      <c r="CP3">
        <f>STDEV(Cycle!DT:DT)</f>
        <v>25.89263394339682</v>
      </c>
      <c r="CQ3" t="s">
        <v>159</v>
      </c>
      <c r="CR3">
        <f>AVERAGE(Cycle!DW:DW)</f>
        <v>17.530183040746426</v>
      </c>
      <c r="CS3">
        <f>STDEV(Cycle!DW:DW)</f>
        <v>26.399293547456239</v>
      </c>
      <c r="CT3" t="s">
        <v>162</v>
      </c>
      <c r="CU3">
        <f>AVERAGE(Cycle!DZ:DZ)</f>
        <v>1.9006287140089959</v>
      </c>
      <c r="CV3">
        <f>STDEV(Cycle!DZ:DZ)</f>
        <v>4.7298273209580852</v>
      </c>
      <c r="CX3" t="s">
        <v>180</v>
      </c>
      <c r="CY3">
        <f>AVERAGE(Cycle!BW:BW)/200</f>
        <v>2.914285714285714E-2</v>
      </c>
      <c r="CZ3">
        <f>STDEV(Cycle!BW:BW)/200</f>
        <v>9.0152320571460151E-3</v>
      </c>
      <c r="DA3" t="s">
        <v>181</v>
      </c>
      <c r="DB3">
        <f>AVERAGE(Cycle!CA:CA)/200</f>
        <v>3.8014184397163121E-2</v>
      </c>
      <c r="DC3">
        <f>STDEV(Cycle!CA:CA)/200</f>
        <v>1.040053969451506E-2</v>
      </c>
      <c r="DD3" t="s">
        <v>182</v>
      </c>
      <c r="DE3">
        <f>AVERAGE(Cycle!CE:CE)/200</f>
        <v>3.8063380281690137E-2</v>
      </c>
      <c r="DF3">
        <f>STDEV(Cycle!CE:CE)/200</f>
        <v>1.024259967328247E-2</v>
      </c>
      <c r="DG3" t="s">
        <v>183</v>
      </c>
      <c r="DH3">
        <f>AVERAGE(Cycle!CI:CI)/200</f>
        <v>3.0964285714285715E-2</v>
      </c>
      <c r="DI3">
        <f>STDEV(Cycle!CI:CI)/200</f>
        <v>9.0342360136004187E-3</v>
      </c>
      <c r="DK3" t="s">
        <v>196</v>
      </c>
      <c r="DL3">
        <f>AVERAGE(Cycle!CN:CN)/200</f>
        <v>7.7419354838709686E-4</v>
      </c>
      <c r="DM3">
        <f>STDEV(Cycle!CN:CN)/200</f>
        <v>2.6199741921420854E-3</v>
      </c>
      <c r="DN3" t="s">
        <v>197</v>
      </c>
      <c r="DO3">
        <f>AVERAGE(Cycle!CR:CR)/200</f>
        <v>9.566666666666666E-3</v>
      </c>
      <c r="DP3">
        <f>STDEV(Cycle!CR:CR)/200</f>
        <v>1.6021552877282297E-2</v>
      </c>
      <c r="DQ3" t="s">
        <v>198</v>
      </c>
      <c r="DR3">
        <f>AVERAGE(Cycle!CV:CV)/200</f>
        <v>9.5422535211267603E-3</v>
      </c>
      <c r="DS3">
        <f>STDEV(Cycle!CV:CV)/200</f>
        <v>1.6318037376528954E-2</v>
      </c>
      <c r="DT3" t="s">
        <v>199</v>
      </c>
      <c r="DU3">
        <f>AVERAGE(Cycle!CZ:CZ)/200</f>
        <v>9.8591549295774642E-4</v>
      </c>
      <c r="DV3">
        <f>STDEV(Cycle!CZ:CZ)/200</f>
        <v>2.6119906690528698E-3</v>
      </c>
    </row>
    <row r="4" spans="1:126" x14ac:dyDescent="0.25">
      <c r="A4">
        <v>3</v>
      </c>
      <c r="F4" t="s">
        <v>22</v>
      </c>
      <c r="J4" t="s">
        <v>300</v>
      </c>
      <c r="K4">
        <v>0</v>
      </c>
      <c r="M4" t="s">
        <v>291</v>
      </c>
      <c r="N4">
        <v>1</v>
      </c>
      <c r="O4">
        <f xml:space="preserve"> (N4/N$2)*100</f>
        <v>0.17211703958691912</v>
      </c>
      <c r="W4" t="s">
        <v>223</v>
      </c>
      <c r="X4">
        <f>AVERAGE(Coordination!AV:AV)</f>
        <v>0.3904071715715014</v>
      </c>
      <c r="Y4">
        <f>STDEV(Coordination!AV:AV)</f>
        <v>0.17354174754901491</v>
      </c>
      <c r="Z4" t="s">
        <v>226</v>
      </c>
      <c r="AA4">
        <f>AVERAGE(Coordination!AY:AY)</f>
        <v>0.46658565551206588</v>
      </c>
      <c r="AB4">
        <f>STDEV(Coordination!AY:AY)</f>
        <v>0.11854799826146602</v>
      </c>
      <c r="AC4" t="s">
        <v>229</v>
      </c>
      <c r="AD4">
        <f>AVERAGE(Coordination!BB:BB)</f>
        <v>0.50337289540481511</v>
      </c>
      <c r="AE4">
        <f>STDEV(Coordination!BB:BB)</f>
        <v>0.42550652432723746</v>
      </c>
      <c r="AF4" t="s">
        <v>232</v>
      </c>
      <c r="AG4">
        <f>AVERAGE(Coordination!BE:BE)</f>
        <v>0.28353920847044628</v>
      </c>
      <c r="AH4">
        <f>STDEV(Coordination!BE:BE)</f>
        <v>0.36558560681044461</v>
      </c>
      <c r="AK4" t="s">
        <v>315</v>
      </c>
      <c r="AL4">
        <f>AVERAGE(Coordination!BS:BS)</f>
        <v>0.32483769487013053</v>
      </c>
      <c r="AM4">
        <f>STDEV(Coordination!BS:BS)</f>
        <v>0.1063447534501078</v>
      </c>
      <c r="AN4" t="s">
        <v>318</v>
      </c>
      <c r="AO4">
        <f>AVERAGE(Coordination!BV:BV)</f>
        <v>0.39912152686178287</v>
      </c>
      <c r="AP4">
        <f>STDEV(Coordination!BV:BV)</f>
        <v>7.0206595508613745E-2</v>
      </c>
      <c r="AQ4" t="s">
        <v>321</v>
      </c>
      <c r="AR4">
        <f>AVERAGE(Coordination!BY:BY)</f>
        <v>8.7157597780301382E-2</v>
      </c>
      <c r="AS4">
        <f>STDEV(Coordination!BY:BY)</f>
        <v>9.7054748045417541E-2</v>
      </c>
      <c r="AT4" t="s">
        <v>324</v>
      </c>
      <c r="AU4">
        <f>AVERAGE(Coordination!CB:CB)</f>
        <v>9.0354322506342649E-2</v>
      </c>
      <c r="AV4">
        <f>STDEV(Coordination!CB:CB)</f>
        <v>0.10878680872651096</v>
      </c>
      <c r="AX4" t="s">
        <v>112</v>
      </c>
      <c r="AY4">
        <f>AVERAGE(Cycle!$K$2:$K$181)</f>
        <v>7.3071428571428593E-2</v>
      </c>
      <c r="AZ4">
        <f>STDEV(Cycle!$K$2:$K$181)</f>
        <v>7.5528286731584371E-3</v>
      </c>
      <c r="BA4" t="s">
        <v>113</v>
      </c>
      <c r="BB4">
        <f>AVERAGE(Cycle!$L$2:$L$182)</f>
        <v>7.4716312056737622E-2</v>
      </c>
      <c r="BC4">
        <f>STDEV(Cycle!$L$2:$L$182)</f>
        <v>8.3403719008676193E-3</v>
      </c>
      <c r="BD4" t="s">
        <v>114</v>
      </c>
      <c r="BE4">
        <f>AVERAGE(Cycle!$M$2:$M$182)</f>
        <v>7.2112676056338074E-2</v>
      </c>
      <c r="BF4">
        <f>STDEV(Cycle!$M$2:$M$182)</f>
        <v>7.0289155479946568E-3</v>
      </c>
      <c r="BG4" t="s">
        <v>115</v>
      </c>
      <c r="BH4">
        <f>AVERAGE(Cycle!$N$2:$N$181)</f>
        <v>7.2678571428571453E-2</v>
      </c>
      <c r="BI4">
        <f>STDEV(Cycle!$N$2:$N$181)</f>
        <v>7.8522945893924785E-3</v>
      </c>
      <c r="BO4" t="s">
        <v>36</v>
      </c>
      <c r="BS4" t="s">
        <v>208</v>
      </c>
      <c r="BT4">
        <v>1964</v>
      </c>
      <c r="BU4">
        <v>54.179310344827591</v>
      </c>
      <c r="BV4">
        <v>9.82</v>
      </c>
      <c r="BX4" t="s">
        <v>142</v>
      </c>
      <c r="BY4">
        <f>AVERAGE(Cycle!DE:DE)</f>
        <v>49.289731976706776</v>
      </c>
      <c r="BZ4">
        <f>STDEV(Cycle!DE:DE)</f>
        <v>13.656660261089833</v>
      </c>
      <c r="CA4" t="s">
        <v>145</v>
      </c>
      <c r="CB4">
        <f>AVERAGE(Cycle!DH:DH)</f>
        <v>39.9064371983646</v>
      </c>
      <c r="CC4">
        <f>STDEV(Cycle!DH:DH)</f>
        <v>9.6017681810419333</v>
      </c>
      <c r="CD4" t="s">
        <v>148</v>
      </c>
      <c r="CE4">
        <f>AVERAGE(Cycle!DK:DK)</f>
        <v>85.087343557206864</v>
      </c>
      <c r="CF4">
        <f>STDEV(Cycle!DK:DK)</f>
        <v>16.936959159235901</v>
      </c>
      <c r="CG4" t="s">
        <v>151</v>
      </c>
      <c r="CH4">
        <f>AVERAGE(Cycle!DN:DN)</f>
        <v>86.865115479390099</v>
      </c>
      <c r="CI4">
        <f>STDEV(Cycle!DN:DN)</f>
        <v>15.720467104796949</v>
      </c>
      <c r="CK4" t="s">
        <v>154</v>
      </c>
      <c r="CL4">
        <f>AVERAGE(Cycle!DR:DR)</f>
        <v>18.019378576304572</v>
      </c>
      <c r="CM4">
        <f>STDEV(Cycle!DR:DR)</f>
        <v>22.445766118462448</v>
      </c>
      <c r="CN4" t="s">
        <v>157</v>
      </c>
      <c r="CO4">
        <f>AVERAGE(Cycle!DU:DU)</f>
        <v>1.9297961297961297</v>
      </c>
      <c r="CP4">
        <f>STDEV(Cycle!DU:DU)</f>
        <v>4.8911651240949512</v>
      </c>
      <c r="CQ4" t="s">
        <v>160</v>
      </c>
      <c r="CR4">
        <f>AVERAGE(Cycle!DX:DX)</f>
        <v>77.75024466925872</v>
      </c>
      <c r="CS4">
        <f>STDEV(Cycle!DX:DX)</f>
        <v>27.728568055735554</v>
      </c>
      <c r="CT4" t="s">
        <v>163</v>
      </c>
      <c r="CU4">
        <f>AVERAGE(Cycle!EA:EA)</f>
        <v>76.392954658799681</v>
      </c>
      <c r="CV4">
        <f>STDEV(Cycle!EA:EA)</f>
        <v>25.788887914906766</v>
      </c>
      <c r="CX4" t="s">
        <v>184</v>
      </c>
      <c r="CY4">
        <f>AVERAGE(Cycle!BX:BX)/200</f>
        <v>3.6035714285714289E-2</v>
      </c>
      <c r="CZ4">
        <f>STDEV(Cycle!BX:BX)/200</f>
        <v>1.0169364852364866E-2</v>
      </c>
      <c r="DA4" t="s">
        <v>185</v>
      </c>
      <c r="DB4">
        <f>AVERAGE(Cycle!CB:CB)/200</f>
        <v>3.0141843971631204E-2</v>
      </c>
      <c r="DC4">
        <f>STDEV(Cycle!CB:CB)/200</f>
        <v>9.2571065830402387E-3</v>
      </c>
      <c r="DD4" t="s">
        <v>186</v>
      </c>
      <c r="DE4">
        <f>AVERAGE(Cycle!CF:CF)/200</f>
        <v>6.1302816901408451E-2</v>
      </c>
      <c r="DF4">
        <f>STDEV(Cycle!CF:CF)/200</f>
        <v>1.3377757254932943E-2</v>
      </c>
      <c r="DG4" t="s">
        <v>187</v>
      </c>
      <c r="DH4">
        <f>AVERAGE(Cycle!CJ:CJ)/200</f>
        <v>6.2535714285714292E-2</v>
      </c>
      <c r="DI4">
        <f>STDEV(Cycle!CJ:CJ)/200</f>
        <v>1.0720390518419578E-2</v>
      </c>
      <c r="DK4" t="s">
        <v>200</v>
      </c>
      <c r="DL4">
        <f>AVERAGE(Cycle!CO:CO)/200</f>
        <v>9.5806451612903219E-3</v>
      </c>
      <c r="DM4">
        <f>STDEV(Cycle!CO:CO)/200</f>
        <v>1.4084103117345639E-2</v>
      </c>
      <c r="DN4" t="s">
        <v>201</v>
      </c>
      <c r="DO4">
        <f>AVERAGE(Cycle!CS:CS)/200</f>
        <v>9.3333333333333332E-4</v>
      </c>
      <c r="DP4">
        <f>STDEV(Cycle!CS:CS)/200</f>
        <v>2.5506063673494017E-3</v>
      </c>
      <c r="DQ4" t="s">
        <v>202</v>
      </c>
      <c r="DR4">
        <f>AVERAGE(Cycle!CW:CW)/200</f>
        <v>3.3908450704225351E-2</v>
      </c>
      <c r="DS4">
        <f>STDEV(Cycle!CW:CW)/200</f>
        <v>1.1655762845551422E-2</v>
      </c>
      <c r="DT4" t="s">
        <v>203</v>
      </c>
      <c r="DU4">
        <f>AVERAGE(Cycle!DA:DA)/200</f>
        <v>3.4295774647887328E-2</v>
      </c>
      <c r="DV4">
        <f>STDEV(Cycle!DA:DA)/200</f>
        <v>1.0989865565162554E-2</v>
      </c>
    </row>
    <row r="5" spans="1:126" x14ac:dyDescent="0.25">
      <c r="A5">
        <v>4</v>
      </c>
      <c r="E5" s="2">
        <v>4</v>
      </c>
      <c r="J5" t="s">
        <v>301</v>
      </c>
      <c r="K5">
        <v>0</v>
      </c>
      <c r="M5" t="s">
        <v>292</v>
      </c>
      <c r="N5">
        <v>3</v>
      </c>
      <c r="O5">
        <f xml:space="preserve"> (N5/N$2)*100</f>
        <v>0.51635111876075734</v>
      </c>
      <c r="AX5" t="s">
        <v>116</v>
      </c>
      <c r="AY5">
        <f>AVERAGE(Cycle!$P$2:$P$182)</f>
        <v>4.4580645161290323E-2</v>
      </c>
      <c r="AZ5">
        <f>STDEV(Cycle!$P$2:$P$182)</f>
        <v>9.5168142163129122E-3</v>
      </c>
      <c r="BA5" t="s">
        <v>117</v>
      </c>
      <c r="BB5">
        <f>AVERAGE(Cycle!$Q$2:$Q$182)</f>
        <v>4.3366666666666664E-2</v>
      </c>
      <c r="BC5">
        <f>STDEV(Cycle!$Q$2:$Q$182)</f>
        <v>1.0736262748629308E-2</v>
      </c>
      <c r="BD5" t="s">
        <v>118</v>
      </c>
      <c r="BE5">
        <f>AVERAGE(Cycle!$R$2:$R$182)</f>
        <v>4.5563380281690095E-2</v>
      </c>
      <c r="BF5">
        <f>STDEV(Cycle!$R$2:$R$182)</f>
        <v>8.2534882277304367E-3</v>
      </c>
      <c r="BG5" t="s">
        <v>119</v>
      </c>
      <c r="BH5">
        <f>AVERAGE(Cycle!$S$2:$S$181)</f>
        <v>4.6549295774647843E-2</v>
      </c>
      <c r="BI5">
        <f>STDEV(Cycle!$S$2:$S$181)</f>
        <v>8.2767532819713035E-3</v>
      </c>
      <c r="BO5" t="s">
        <v>32</v>
      </c>
      <c r="BP5">
        <f>AVERAGE(Cycle!BI:BI)</f>
        <v>2.4578688611111112</v>
      </c>
      <c r="BQ5">
        <f>STDEV(Cycle!BI:BI)</f>
        <v>0.64724035535782709</v>
      </c>
      <c r="BS5" t="s">
        <v>209</v>
      </c>
      <c r="BT5">
        <v>71</v>
      </c>
      <c r="BU5">
        <v>1.9586206896551723</v>
      </c>
      <c r="BV5">
        <v>0.35499999999999998</v>
      </c>
    </row>
    <row r="6" spans="1:126" x14ac:dyDescent="0.25">
      <c r="A6">
        <v>5</v>
      </c>
      <c r="E6" s="2">
        <v>4</v>
      </c>
      <c r="J6" t="s">
        <v>302</v>
      </c>
      <c r="K6">
        <v>0</v>
      </c>
      <c r="M6" t="s">
        <v>293</v>
      </c>
      <c r="N6">
        <v>288</v>
      </c>
      <c r="O6">
        <f xml:space="preserve"> (N6/N$2)*100</f>
        <v>49.569707401032701</v>
      </c>
      <c r="AX6" t="s">
        <v>120</v>
      </c>
      <c r="AY6">
        <f>AVERAGE(Cycle!$U$2:$U$181)</f>
        <v>0.11678571428571427</v>
      </c>
      <c r="AZ6">
        <f>STDEV(Cycle!$U$2:$U$181)</f>
        <v>1.0978583280780442E-2</v>
      </c>
      <c r="BA6" t="s">
        <v>121</v>
      </c>
      <c r="BB6">
        <f>AVERAGE(Cycle!$V$2:$V$182)</f>
        <v>0.11730496453900711</v>
      </c>
      <c r="BC6">
        <f>STDEV(Cycle!$V$2:$V$182)</f>
        <v>1.3855346189628243E-2</v>
      </c>
      <c r="BD6" t="s">
        <v>122</v>
      </c>
      <c r="BE6">
        <f>AVERAGE(Cycle!$W$2:$W$182)</f>
        <v>0.11767605633802818</v>
      </c>
      <c r="BF6">
        <f>STDEV(Cycle!$W$2:$W$182)</f>
        <v>9.9584593184289059E-3</v>
      </c>
      <c r="BG6" t="s">
        <v>123</v>
      </c>
      <c r="BH6">
        <f>AVERAGE(Cycle!$X$2:$X$181)</f>
        <v>0.11914285714285716</v>
      </c>
      <c r="BI6">
        <f>STDEV(Cycle!$X$2:$X$181)</f>
        <v>1.3636372979535039E-2</v>
      </c>
      <c r="BO6" t="s">
        <v>33</v>
      </c>
      <c r="BP6">
        <f>AVERAGE(Cycle!BJ:BJ)</f>
        <v>2.7071969722222216</v>
      </c>
      <c r="BQ6">
        <f>STDEV(Cycle!BJ:BJ)</f>
        <v>0.76314611987094316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E7" s="2">
        <v>4</v>
      </c>
      <c r="M7" t="s">
        <v>294</v>
      </c>
      <c r="N7">
        <v>8</v>
      </c>
      <c r="O7">
        <f xml:space="preserve"> (N7/N$2)*100</f>
        <v>1.376936316695353</v>
      </c>
      <c r="AX7" t="s">
        <v>23</v>
      </c>
      <c r="AY7">
        <f>AVERAGE(Cycle!Z:Z)</f>
        <v>26.818680571782689</v>
      </c>
      <c r="AZ7">
        <f>STDEV(Cycle!Z:Z)</f>
        <v>4.0694777013214249</v>
      </c>
      <c r="BA7" t="s">
        <v>24</v>
      </c>
      <c r="BB7">
        <f>AVERAGE(Cycle!AA:AA)</f>
        <v>26.830528177808965</v>
      </c>
      <c r="BC7">
        <f>STDEV(Cycle!AA:AA)</f>
        <v>4.1127465512454267</v>
      </c>
      <c r="BD7" t="s">
        <v>25</v>
      </c>
      <c r="BE7">
        <f>AVERAGE(Cycle!AB:AB)</f>
        <v>26.91866812606138</v>
      </c>
      <c r="BF7">
        <f>STDEV(Cycle!AB:AB)</f>
        <v>4.2663794644551887</v>
      </c>
      <c r="BG7" t="s">
        <v>26</v>
      </c>
      <c r="BH7">
        <f>AVERAGE(Cycle!AC:AC)</f>
        <v>27.305775705306988</v>
      </c>
      <c r="BI7">
        <f>STDEV(Cycle!AC:AC)</f>
        <v>4.0890199847382291</v>
      </c>
      <c r="BO7" t="s">
        <v>39</v>
      </c>
      <c r="BS7" t="s">
        <v>211</v>
      </c>
      <c r="BT7">
        <v>3625</v>
      </c>
    </row>
    <row r="8" spans="1:126" x14ac:dyDescent="0.25">
      <c r="A8">
        <v>7</v>
      </c>
      <c r="E8" s="2">
        <v>4</v>
      </c>
      <c r="M8" t="s">
        <v>295</v>
      </c>
      <c r="N8">
        <v>40</v>
      </c>
      <c r="O8">
        <f xml:space="preserve"> (N8/N$2)*100</f>
        <v>6.8846815834767634</v>
      </c>
      <c r="AX8" t="s">
        <v>136</v>
      </c>
      <c r="AY8">
        <f>AVERAGE(Cycle!$AJ$2:$AJ$181)</f>
        <v>8.6370125014789974</v>
      </c>
      <c r="AZ8">
        <f>STDEV(Cycle!$AJ$2:$AJ$181)</f>
        <v>0.80572957460984884</v>
      </c>
      <c r="BA8" t="s">
        <v>137</v>
      </c>
      <c r="BB8">
        <f>AVERAGE(Cycle!$AK$2:$AK$182)</f>
        <v>8.6239746961701229</v>
      </c>
      <c r="BC8">
        <f>STDEV(Cycle!$AK$2:$AK$182)</f>
        <v>0.86441185584813207</v>
      </c>
      <c r="BD8" t="s">
        <v>138</v>
      </c>
      <c r="BE8">
        <f>AVERAGE(Cycle!$AL$2:$AL$182)</f>
        <v>8.5542888565699311</v>
      </c>
      <c r="BF8">
        <f>STDEV(Cycle!$AL$2:$AL$182)</f>
        <v>0.67919361447106996</v>
      </c>
      <c r="BG8" t="s">
        <v>139</v>
      </c>
      <c r="BH8">
        <f>AVERAGE(Cycle!$AM$2:$AM$181)</f>
        <v>8.4869053099482379</v>
      </c>
      <c r="BI8">
        <f>STDEV(Cycle!$AM$2:$AM$181)</f>
        <v>0.84151606423764924</v>
      </c>
      <c r="BO8" t="s">
        <v>40</v>
      </c>
      <c r="BP8">
        <f>AVERAGE(Cycle!BL:BL)</f>
        <v>2.7084656560253166</v>
      </c>
      <c r="BQ8">
        <f>STDEV(Cycle!BL:BL)</f>
        <v>2.4815670568451869</v>
      </c>
    </row>
    <row r="9" spans="1:126" x14ac:dyDescent="0.25">
      <c r="A9">
        <v>8</v>
      </c>
      <c r="B9" s="3">
        <v>1</v>
      </c>
      <c r="E9" s="2">
        <v>4</v>
      </c>
      <c r="M9" t="s">
        <v>284</v>
      </c>
      <c r="N9">
        <v>24</v>
      </c>
      <c r="O9">
        <f xml:space="preserve"> (N9/N$2)*100</f>
        <v>4.1308089500860588</v>
      </c>
      <c r="AX9" t="s">
        <v>128</v>
      </c>
      <c r="AY9">
        <v>8.2949308755760374</v>
      </c>
      <c r="BA9" t="s">
        <v>129</v>
      </c>
      <c r="BB9">
        <v>8.2568807339449553</v>
      </c>
      <c r="BD9" t="s">
        <v>130</v>
      </c>
      <c r="BE9">
        <v>8.3720930232558146</v>
      </c>
      <c r="BG9" t="s">
        <v>131</v>
      </c>
      <c r="BH9">
        <v>7.9295154185022012</v>
      </c>
      <c r="BO9" t="s">
        <v>41</v>
      </c>
      <c r="BP9">
        <f>AVERAGE(Cycle!BM:BM)</f>
        <v>3.600269453217162</v>
      </c>
      <c r="BQ9">
        <f>STDEV(Cycle!BM:BM)</f>
        <v>2.6783235777502887</v>
      </c>
    </row>
    <row r="10" spans="1:126" x14ac:dyDescent="0.25">
      <c r="A10">
        <v>9</v>
      </c>
      <c r="B10" s="3">
        <v>1</v>
      </c>
      <c r="E10" s="2">
        <v>4</v>
      </c>
      <c r="AX10" t="s">
        <v>91</v>
      </c>
      <c r="AY10">
        <f>AVERAGE(Cycle!$AV$2:$AV$180)</f>
        <v>62.730365220562689</v>
      </c>
      <c r="AZ10">
        <f>STDEV(Cycle!$AV$2:$AV$180)</f>
        <v>5.3249951453794315</v>
      </c>
      <c r="BA10" t="s">
        <v>92</v>
      </c>
      <c r="BB10">
        <f>AVERAGE(Cycle!$AW$2:$AW$180)</f>
        <v>64.022341225383684</v>
      </c>
      <c r="BC10">
        <f>STDEV(Cycle!$AW$2:$AW$180)</f>
        <v>5.3944152524429452</v>
      </c>
      <c r="BD10" t="s">
        <v>93</v>
      </c>
      <c r="BE10">
        <f>AVERAGE(Cycle!$AX$2:$AX$180)</f>
        <v>61.471626952894283</v>
      </c>
      <c r="BF10">
        <f>STDEV(Cycle!$AX$2:$AX$180)</f>
        <v>4.9136014726524744</v>
      </c>
      <c r="BG10" t="s">
        <v>94</v>
      </c>
      <c r="BH10">
        <f>AVERAGE(Cycle!$AY$2:$AY$180)</f>
        <v>61.132274847191603</v>
      </c>
      <c r="BI10">
        <f>STDEV(Cycle!$AY$2:$AY$180)</f>
        <v>3.5974601320881012</v>
      </c>
      <c r="BO10" t="s">
        <v>327</v>
      </c>
    </row>
    <row r="11" spans="1:126" x14ac:dyDescent="0.25">
      <c r="A11">
        <v>10</v>
      </c>
      <c r="B11" s="3">
        <v>1</v>
      </c>
      <c r="E11" s="2">
        <v>4</v>
      </c>
      <c r="AX11" t="s">
        <v>95</v>
      </c>
      <c r="AY11">
        <f>AVERAGE(Cycle!$BA$2:$BA$180)</f>
        <v>37.269634779437332</v>
      </c>
      <c r="AZ11">
        <f>STDEV(Cycle!$BA$2:$BA$180)</f>
        <v>5.3249951453793543</v>
      </c>
      <c r="BA11" t="s">
        <v>96</v>
      </c>
      <c r="BB11">
        <f>AVERAGE(Cycle!$BB$2:$BB$180)</f>
        <v>35.977658774616344</v>
      </c>
      <c r="BC11">
        <f>STDEV(Cycle!$BB$2:$BB$180)</f>
        <v>5.3944152524429887</v>
      </c>
      <c r="BD11" t="s">
        <v>97</v>
      </c>
      <c r="BE11">
        <f>AVERAGE(Cycle!$BC$2:$BC$180)</f>
        <v>38.528373047105717</v>
      </c>
      <c r="BF11">
        <f>STDEV(Cycle!$BC$2:$BC$180)</f>
        <v>4.9136014726523651</v>
      </c>
      <c r="BG11" t="s">
        <v>98</v>
      </c>
      <c r="BH11">
        <f>AVERAGE(Cycle!$BD$2:$BD$180)</f>
        <v>38.867725152808404</v>
      </c>
      <c r="BI11">
        <f>STDEV(Cycle!$BD$2:$BD$180)</f>
        <v>3.5974601320881017</v>
      </c>
      <c r="BO11" t="s">
        <v>328</v>
      </c>
      <c r="BP11" t="e">
        <f>AVERAGE(Cycle!$BR:$BR)</f>
        <v>#DIV/0!</v>
      </c>
      <c r="BQ11" t="e">
        <f>STDEV(Cycle!$BR:$BR)</f>
        <v>#DIV/0!</v>
      </c>
    </row>
    <row r="12" spans="1:126" x14ac:dyDescent="0.25">
      <c r="A12">
        <v>11</v>
      </c>
      <c r="B12" s="3">
        <v>1</v>
      </c>
      <c r="E12" s="2">
        <v>4</v>
      </c>
      <c r="BO12" t="s">
        <v>329</v>
      </c>
      <c r="BP12" t="e">
        <f>AVERAGE(Cycle!$BS:$BS)</f>
        <v>#DIV/0!</v>
      </c>
      <c r="BQ12" t="e">
        <f>STDEV(Cycle!$BS:$BS)</f>
        <v>#DIV/0!</v>
      </c>
    </row>
    <row r="13" spans="1:126" x14ac:dyDescent="0.25">
      <c r="A13">
        <v>12</v>
      </c>
      <c r="B13" s="3">
        <v>1</v>
      </c>
      <c r="E13" s="2">
        <v>4</v>
      </c>
      <c r="BO13" t="s">
        <v>44</v>
      </c>
    </row>
    <row r="14" spans="1:126" x14ac:dyDescent="0.25">
      <c r="A14">
        <v>13</v>
      </c>
      <c r="B14" s="3">
        <v>1</v>
      </c>
      <c r="E14" s="2">
        <v>4</v>
      </c>
      <c r="BO14" t="s">
        <v>45</v>
      </c>
      <c r="BP14">
        <f>AVERAGE(Cycle!BO:BO)</f>
        <v>4.7839238555220627</v>
      </c>
      <c r="BQ14">
        <f>STDEV(Cycle!BO:BO)</f>
        <v>3.028402515309089</v>
      </c>
    </row>
    <row r="15" spans="1:126" x14ac:dyDescent="0.25">
      <c r="A15">
        <v>14</v>
      </c>
      <c r="B15" s="3">
        <v>1</v>
      </c>
      <c r="E15" s="2">
        <v>4</v>
      </c>
      <c r="BO15" t="s">
        <v>46</v>
      </c>
      <c r="BP15">
        <f>AVERAGE(Cycle!BP:BP)</f>
        <v>6.0593629146882018</v>
      </c>
      <c r="BQ15">
        <f>STDEV(Cycle!BP:BP)</f>
        <v>3.1911690168450413</v>
      </c>
    </row>
    <row r="16" spans="1:126" x14ac:dyDescent="0.25">
      <c r="A16">
        <v>15</v>
      </c>
      <c r="B16" s="3">
        <v>1</v>
      </c>
      <c r="E16" s="2">
        <v>4</v>
      </c>
    </row>
    <row r="17" spans="1:5" x14ac:dyDescent="0.25">
      <c r="A17">
        <v>16</v>
      </c>
      <c r="B17" s="3">
        <v>1</v>
      </c>
      <c r="E17" s="2">
        <v>4</v>
      </c>
    </row>
    <row r="18" spans="1:5" x14ac:dyDescent="0.25">
      <c r="A18">
        <v>17</v>
      </c>
      <c r="B18" s="3">
        <v>1</v>
      </c>
    </row>
    <row r="19" spans="1:5" x14ac:dyDescent="0.25">
      <c r="A19">
        <v>18</v>
      </c>
      <c r="B19" s="3">
        <v>1</v>
      </c>
    </row>
    <row r="20" spans="1:5" x14ac:dyDescent="0.25">
      <c r="A20">
        <v>19</v>
      </c>
      <c r="B20" s="3">
        <v>1</v>
      </c>
    </row>
    <row r="21" spans="1:5" x14ac:dyDescent="0.25">
      <c r="A21">
        <v>20</v>
      </c>
      <c r="B21" s="3">
        <v>1</v>
      </c>
    </row>
    <row r="22" spans="1:5" x14ac:dyDescent="0.25">
      <c r="A22">
        <v>21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C33" s="4">
        <v>2</v>
      </c>
      <c r="D33" s="5">
        <v>3</v>
      </c>
    </row>
    <row r="34" spans="1:5" x14ac:dyDescent="0.25">
      <c r="A34">
        <v>33</v>
      </c>
    </row>
    <row r="35" spans="1:5" x14ac:dyDescent="0.25">
      <c r="A35">
        <v>34</v>
      </c>
      <c r="B35" s="3">
        <v>1</v>
      </c>
    </row>
    <row r="36" spans="1:5" x14ac:dyDescent="0.25">
      <c r="A36">
        <v>35</v>
      </c>
      <c r="B36" s="3">
        <v>1</v>
      </c>
    </row>
    <row r="37" spans="1:5" x14ac:dyDescent="0.25">
      <c r="A37">
        <v>36</v>
      </c>
      <c r="B37" s="3">
        <v>1</v>
      </c>
    </row>
    <row r="38" spans="1:5" x14ac:dyDescent="0.25">
      <c r="A38">
        <v>37</v>
      </c>
      <c r="B38" s="3">
        <v>1</v>
      </c>
    </row>
    <row r="39" spans="1:5" x14ac:dyDescent="0.25">
      <c r="A39">
        <v>38</v>
      </c>
      <c r="B39" s="3">
        <v>1</v>
      </c>
      <c r="E39" s="2">
        <v>4</v>
      </c>
    </row>
    <row r="40" spans="1:5" x14ac:dyDescent="0.25">
      <c r="A40">
        <v>39</v>
      </c>
      <c r="B40" s="3">
        <v>1</v>
      </c>
      <c r="E40" s="2">
        <v>4</v>
      </c>
    </row>
    <row r="41" spans="1:5" x14ac:dyDescent="0.25">
      <c r="A41">
        <v>40</v>
      </c>
      <c r="B41" s="3">
        <v>1</v>
      </c>
      <c r="E41" s="2">
        <v>4</v>
      </c>
    </row>
    <row r="42" spans="1:5" x14ac:dyDescent="0.25">
      <c r="A42">
        <v>41</v>
      </c>
      <c r="B42" s="3">
        <v>1</v>
      </c>
      <c r="E42" s="2">
        <v>4</v>
      </c>
    </row>
    <row r="43" spans="1:5" x14ac:dyDescent="0.25">
      <c r="A43">
        <v>42</v>
      </c>
      <c r="B43" s="3">
        <v>1</v>
      </c>
      <c r="E43" s="2">
        <v>4</v>
      </c>
    </row>
    <row r="44" spans="1:5" x14ac:dyDescent="0.25">
      <c r="A44">
        <v>43</v>
      </c>
      <c r="B44" s="3">
        <v>1</v>
      </c>
      <c r="E44" s="2">
        <v>4</v>
      </c>
    </row>
    <row r="45" spans="1:5" x14ac:dyDescent="0.25">
      <c r="A45">
        <v>44</v>
      </c>
      <c r="B45" s="3">
        <v>1</v>
      </c>
      <c r="E45" s="2">
        <v>4</v>
      </c>
    </row>
    <row r="46" spans="1:5" x14ac:dyDescent="0.25">
      <c r="A46">
        <v>45</v>
      </c>
      <c r="B46" s="3">
        <v>1</v>
      </c>
      <c r="E46" s="2">
        <v>4</v>
      </c>
    </row>
    <row r="47" spans="1:5" x14ac:dyDescent="0.25">
      <c r="A47">
        <v>46</v>
      </c>
    </row>
    <row r="48" spans="1:5" x14ac:dyDescent="0.25">
      <c r="A48">
        <v>47</v>
      </c>
      <c r="D48" s="5">
        <v>3</v>
      </c>
    </row>
    <row r="49" spans="1:5" x14ac:dyDescent="0.25">
      <c r="A49">
        <v>48</v>
      </c>
      <c r="D49" s="5">
        <v>3</v>
      </c>
    </row>
    <row r="50" spans="1:5" x14ac:dyDescent="0.25">
      <c r="A50">
        <v>49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C58" s="4">
        <v>2</v>
      </c>
    </row>
    <row r="59" spans="1:5" x14ac:dyDescent="0.25">
      <c r="A59">
        <v>58</v>
      </c>
      <c r="C59" s="4">
        <v>2</v>
      </c>
    </row>
    <row r="60" spans="1:5" x14ac:dyDescent="0.25">
      <c r="A60">
        <v>59</v>
      </c>
    </row>
    <row r="61" spans="1:5" x14ac:dyDescent="0.25">
      <c r="A61">
        <v>60</v>
      </c>
      <c r="B61" s="3">
        <v>1</v>
      </c>
    </row>
    <row r="62" spans="1:5" x14ac:dyDescent="0.25">
      <c r="A62">
        <v>61</v>
      </c>
      <c r="B62" s="3">
        <v>1</v>
      </c>
    </row>
    <row r="63" spans="1:5" x14ac:dyDescent="0.25">
      <c r="A63">
        <v>62</v>
      </c>
      <c r="B63" s="3">
        <v>1</v>
      </c>
    </row>
    <row r="64" spans="1:5" x14ac:dyDescent="0.25">
      <c r="A64">
        <v>63</v>
      </c>
      <c r="B64" s="3">
        <v>1</v>
      </c>
      <c r="E64" s="2">
        <v>4</v>
      </c>
    </row>
    <row r="65" spans="1:5" x14ac:dyDescent="0.25">
      <c r="A65">
        <v>64</v>
      </c>
      <c r="B65" s="3">
        <v>1</v>
      </c>
      <c r="E65" s="2">
        <v>4</v>
      </c>
    </row>
    <row r="66" spans="1:5" x14ac:dyDescent="0.25">
      <c r="A66">
        <v>65</v>
      </c>
      <c r="B66" s="3">
        <v>1</v>
      </c>
      <c r="E66" s="2">
        <v>4</v>
      </c>
    </row>
    <row r="67" spans="1:5" x14ac:dyDescent="0.25">
      <c r="A67">
        <v>66</v>
      </c>
      <c r="B67" s="3">
        <v>1</v>
      </c>
      <c r="E67" s="2">
        <v>4</v>
      </c>
    </row>
    <row r="68" spans="1:5" x14ac:dyDescent="0.25">
      <c r="A68">
        <v>67</v>
      </c>
      <c r="B68" s="3">
        <v>1</v>
      </c>
      <c r="E68" s="2">
        <v>4</v>
      </c>
    </row>
    <row r="69" spans="1:5" x14ac:dyDescent="0.25">
      <c r="A69">
        <v>68</v>
      </c>
      <c r="B69" s="3">
        <v>1</v>
      </c>
      <c r="E69" s="2">
        <v>4</v>
      </c>
    </row>
    <row r="70" spans="1:5" x14ac:dyDescent="0.25">
      <c r="A70">
        <v>69</v>
      </c>
      <c r="E70" s="2">
        <v>4</v>
      </c>
    </row>
    <row r="71" spans="1:5" x14ac:dyDescent="0.25">
      <c r="A71">
        <v>70</v>
      </c>
      <c r="E71" s="2">
        <v>4</v>
      </c>
    </row>
    <row r="72" spans="1:5" x14ac:dyDescent="0.25">
      <c r="A72">
        <v>71</v>
      </c>
      <c r="E72" s="2">
        <v>4</v>
      </c>
    </row>
    <row r="73" spans="1:5" x14ac:dyDescent="0.25">
      <c r="A73">
        <v>72</v>
      </c>
      <c r="D73" s="5">
        <v>3</v>
      </c>
      <c r="E73" s="2">
        <v>4</v>
      </c>
    </row>
    <row r="74" spans="1:5" x14ac:dyDescent="0.25">
      <c r="A74">
        <v>73</v>
      </c>
      <c r="D74" s="5">
        <v>3</v>
      </c>
      <c r="E74" s="2">
        <v>4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</row>
    <row r="82" spans="1:5" x14ac:dyDescent="0.25">
      <c r="A82">
        <v>81</v>
      </c>
      <c r="C82" s="4">
        <v>2</v>
      </c>
    </row>
    <row r="83" spans="1:5" x14ac:dyDescent="0.25">
      <c r="A83">
        <v>82</v>
      </c>
      <c r="C83" s="4">
        <v>2</v>
      </c>
    </row>
    <row r="84" spans="1:5" x14ac:dyDescent="0.25">
      <c r="A84">
        <v>83</v>
      </c>
      <c r="B84" s="3">
        <v>1</v>
      </c>
      <c r="C84" s="4">
        <v>2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  <c r="B87" s="3">
        <v>1</v>
      </c>
    </row>
    <row r="88" spans="1:5" x14ac:dyDescent="0.25">
      <c r="A88">
        <v>87</v>
      </c>
      <c r="B88" s="3">
        <v>1</v>
      </c>
    </row>
    <row r="89" spans="1:5" x14ac:dyDescent="0.25">
      <c r="A89">
        <v>88</v>
      </c>
      <c r="B89" s="3">
        <v>1</v>
      </c>
    </row>
    <row r="90" spans="1:5" x14ac:dyDescent="0.25">
      <c r="A90">
        <v>89</v>
      </c>
      <c r="B90" s="3">
        <v>1</v>
      </c>
      <c r="E90" s="2">
        <v>4</v>
      </c>
    </row>
    <row r="91" spans="1:5" x14ac:dyDescent="0.25">
      <c r="A91">
        <v>90</v>
      </c>
      <c r="B91" s="3">
        <v>1</v>
      </c>
      <c r="E91" s="2">
        <v>4</v>
      </c>
    </row>
    <row r="92" spans="1:5" x14ac:dyDescent="0.25">
      <c r="A92">
        <v>91</v>
      </c>
      <c r="B92" s="3">
        <v>1</v>
      </c>
      <c r="E92" s="2">
        <v>4</v>
      </c>
    </row>
    <row r="93" spans="1:5" x14ac:dyDescent="0.25">
      <c r="A93">
        <v>92</v>
      </c>
      <c r="E93" s="2">
        <v>4</v>
      </c>
    </row>
    <row r="94" spans="1:5" x14ac:dyDescent="0.25">
      <c r="A94">
        <v>93</v>
      </c>
      <c r="D94" s="5">
        <v>3</v>
      </c>
      <c r="E94" s="2">
        <v>4</v>
      </c>
    </row>
    <row r="95" spans="1:5" x14ac:dyDescent="0.25">
      <c r="A95">
        <v>94</v>
      </c>
      <c r="D95" s="5">
        <v>3</v>
      </c>
      <c r="E95" s="2">
        <v>4</v>
      </c>
    </row>
    <row r="96" spans="1:5" x14ac:dyDescent="0.25">
      <c r="A96">
        <v>95</v>
      </c>
      <c r="D96" s="5">
        <v>3</v>
      </c>
      <c r="E96" s="2">
        <v>4</v>
      </c>
    </row>
    <row r="97" spans="1:5" x14ac:dyDescent="0.25">
      <c r="A97">
        <v>96</v>
      </c>
      <c r="D97" s="5">
        <v>3</v>
      </c>
      <c r="E97" s="2">
        <v>4</v>
      </c>
    </row>
    <row r="98" spans="1:5" x14ac:dyDescent="0.25">
      <c r="A98">
        <v>97</v>
      </c>
      <c r="D98" s="5">
        <v>3</v>
      </c>
    </row>
    <row r="99" spans="1:5" x14ac:dyDescent="0.25">
      <c r="A99">
        <v>98</v>
      </c>
      <c r="D99" s="5">
        <v>3</v>
      </c>
    </row>
    <row r="100" spans="1:5" x14ac:dyDescent="0.25">
      <c r="A100">
        <v>99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</row>
    <row r="104" spans="1:5" x14ac:dyDescent="0.25">
      <c r="A104">
        <v>103</v>
      </c>
      <c r="C104" s="4">
        <v>2</v>
      </c>
    </row>
    <row r="105" spans="1:5" x14ac:dyDescent="0.25">
      <c r="A105">
        <v>104</v>
      </c>
      <c r="C105" s="4">
        <v>2</v>
      </c>
    </row>
    <row r="106" spans="1:5" x14ac:dyDescent="0.25">
      <c r="A106">
        <v>105</v>
      </c>
      <c r="B106" s="3">
        <v>1</v>
      </c>
      <c r="C106" s="4">
        <v>2</v>
      </c>
    </row>
    <row r="107" spans="1:5" x14ac:dyDescent="0.25">
      <c r="A107">
        <v>106</v>
      </c>
      <c r="B107" s="3">
        <v>1</v>
      </c>
      <c r="C107" s="4">
        <v>2</v>
      </c>
    </row>
    <row r="108" spans="1:5" x14ac:dyDescent="0.25">
      <c r="A108">
        <v>107</v>
      </c>
      <c r="B108" s="3">
        <v>1</v>
      </c>
      <c r="C108" s="4">
        <v>2</v>
      </c>
    </row>
    <row r="109" spans="1:5" x14ac:dyDescent="0.25">
      <c r="A109">
        <v>108</v>
      </c>
      <c r="B109" s="3">
        <v>1</v>
      </c>
      <c r="C109" s="4">
        <v>2</v>
      </c>
    </row>
    <row r="110" spans="1:5" x14ac:dyDescent="0.25">
      <c r="A110">
        <v>109</v>
      </c>
      <c r="B110" s="3">
        <v>1</v>
      </c>
    </row>
    <row r="111" spans="1:5" x14ac:dyDescent="0.25">
      <c r="A111">
        <v>110</v>
      </c>
      <c r="B111" s="3">
        <v>1</v>
      </c>
    </row>
    <row r="112" spans="1:5" x14ac:dyDescent="0.25">
      <c r="A112">
        <v>111</v>
      </c>
      <c r="B112" s="3">
        <v>1</v>
      </c>
    </row>
    <row r="113" spans="1:5" x14ac:dyDescent="0.25">
      <c r="A113">
        <v>112</v>
      </c>
      <c r="B113" s="3">
        <v>1</v>
      </c>
    </row>
    <row r="114" spans="1:5" x14ac:dyDescent="0.25">
      <c r="A114">
        <v>113</v>
      </c>
      <c r="B114" s="3">
        <v>1</v>
      </c>
    </row>
    <row r="115" spans="1:5" x14ac:dyDescent="0.25">
      <c r="A115">
        <v>114</v>
      </c>
      <c r="E115" s="2">
        <v>4</v>
      </c>
    </row>
    <row r="116" spans="1:5" x14ac:dyDescent="0.25">
      <c r="A116">
        <v>115</v>
      </c>
      <c r="D116" s="5">
        <v>3</v>
      </c>
      <c r="E116" s="2">
        <v>4</v>
      </c>
    </row>
    <row r="117" spans="1:5" x14ac:dyDescent="0.25">
      <c r="A117">
        <v>116</v>
      </c>
      <c r="D117" s="5">
        <v>3</v>
      </c>
      <c r="E117" s="2">
        <v>4</v>
      </c>
    </row>
    <row r="118" spans="1:5" x14ac:dyDescent="0.25">
      <c r="A118">
        <v>117</v>
      </c>
      <c r="D118" s="5">
        <v>3</v>
      </c>
      <c r="E118" s="2">
        <v>4</v>
      </c>
    </row>
    <row r="119" spans="1:5" x14ac:dyDescent="0.25">
      <c r="A119">
        <v>118</v>
      </c>
      <c r="D119" s="5">
        <v>3</v>
      </c>
      <c r="E119" s="2">
        <v>4</v>
      </c>
    </row>
    <row r="120" spans="1:5" x14ac:dyDescent="0.25">
      <c r="A120">
        <v>119</v>
      </c>
      <c r="D120" s="5">
        <v>3</v>
      </c>
      <c r="E120" s="2">
        <v>4</v>
      </c>
    </row>
    <row r="121" spans="1:5" x14ac:dyDescent="0.25">
      <c r="A121">
        <v>120</v>
      </c>
      <c r="D121" s="5">
        <v>3</v>
      </c>
      <c r="E121" s="2">
        <v>4</v>
      </c>
    </row>
    <row r="122" spans="1:5" x14ac:dyDescent="0.25">
      <c r="A122">
        <v>121</v>
      </c>
      <c r="D122" s="5">
        <v>3</v>
      </c>
      <c r="E122" s="2">
        <v>4</v>
      </c>
    </row>
    <row r="123" spans="1:5" x14ac:dyDescent="0.25">
      <c r="A123">
        <v>122</v>
      </c>
      <c r="C123" s="4">
        <v>2</v>
      </c>
      <c r="D123" s="5">
        <v>3</v>
      </c>
      <c r="E123" s="2">
        <v>4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</row>
    <row r="127" spans="1:5" x14ac:dyDescent="0.25">
      <c r="A127">
        <v>126</v>
      </c>
      <c r="C127" s="4">
        <v>2</v>
      </c>
    </row>
    <row r="128" spans="1:5" x14ac:dyDescent="0.25">
      <c r="A128">
        <v>127</v>
      </c>
      <c r="C128" s="4">
        <v>2</v>
      </c>
    </row>
    <row r="129" spans="1:5" x14ac:dyDescent="0.25">
      <c r="A129">
        <v>128</v>
      </c>
      <c r="B129" s="3">
        <v>1</v>
      </c>
      <c r="C129" s="4">
        <v>2</v>
      </c>
    </row>
    <row r="130" spans="1:5" x14ac:dyDescent="0.25">
      <c r="A130">
        <v>129</v>
      </c>
      <c r="B130" s="3">
        <v>1</v>
      </c>
      <c r="C130" s="4">
        <v>2</v>
      </c>
    </row>
    <row r="131" spans="1:5" x14ac:dyDescent="0.25">
      <c r="A131">
        <v>130</v>
      </c>
      <c r="B131" s="3">
        <v>1</v>
      </c>
      <c r="C131" s="4">
        <v>2</v>
      </c>
    </row>
    <row r="132" spans="1:5" x14ac:dyDescent="0.25">
      <c r="A132">
        <v>131</v>
      </c>
      <c r="B132" s="3">
        <v>1</v>
      </c>
      <c r="C132" s="4">
        <v>2</v>
      </c>
    </row>
    <row r="133" spans="1:5" x14ac:dyDescent="0.25">
      <c r="A133">
        <v>132</v>
      </c>
      <c r="B133" s="3">
        <v>1</v>
      </c>
    </row>
    <row r="134" spans="1:5" x14ac:dyDescent="0.25">
      <c r="A134">
        <v>133</v>
      </c>
      <c r="B134" s="3">
        <v>1</v>
      </c>
    </row>
    <row r="135" spans="1:5" x14ac:dyDescent="0.25">
      <c r="A135">
        <v>134</v>
      </c>
      <c r="B135" s="3">
        <v>1</v>
      </c>
    </row>
    <row r="136" spans="1:5" x14ac:dyDescent="0.25">
      <c r="A136">
        <v>135</v>
      </c>
      <c r="B136" s="3">
        <v>1</v>
      </c>
    </row>
    <row r="137" spans="1:5" x14ac:dyDescent="0.25">
      <c r="A137">
        <v>136</v>
      </c>
      <c r="B137" s="3">
        <v>1</v>
      </c>
    </row>
    <row r="138" spans="1:5" x14ac:dyDescent="0.25">
      <c r="A138">
        <v>137</v>
      </c>
      <c r="B138" s="3">
        <v>1</v>
      </c>
      <c r="E138" s="2">
        <v>4</v>
      </c>
    </row>
    <row r="139" spans="1:5" x14ac:dyDescent="0.25">
      <c r="A139">
        <v>138</v>
      </c>
      <c r="D139" s="5">
        <v>3</v>
      </c>
      <c r="E139" s="2">
        <v>4</v>
      </c>
    </row>
    <row r="140" spans="1:5" x14ac:dyDescent="0.25">
      <c r="A140">
        <v>139</v>
      </c>
      <c r="D140" s="5">
        <v>3</v>
      </c>
      <c r="E140" s="2">
        <v>4</v>
      </c>
    </row>
    <row r="141" spans="1:5" x14ac:dyDescent="0.25">
      <c r="A141">
        <v>140</v>
      </c>
      <c r="D141" s="5">
        <v>3</v>
      </c>
      <c r="E141" s="2">
        <v>4</v>
      </c>
    </row>
    <row r="142" spans="1:5" x14ac:dyDescent="0.25">
      <c r="A142">
        <v>141</v>
      </c>
      <c r="D142" s="5">
        <v>3</v>
      </c>
      <c r="E142" s="2">
        <v>4</v>
      </c>
    </row>
    <row r="143" spans="1:5" x14ac:dyDescent="0.25">
      <c r="A143">
        <v>142</v>
      </c>
      <c r="D143" s="5">
        <v>3</v>
      </c>
      <c r="E143" s="2">
        <v>4</v>
      </c>
    </row>
    <row r="144" spans="1:5" x14ac:dyDescent="0.25">
      <c r="A144">
        <v>143</v>
      </c>
      <c r="D144" s="5">
        <v>3</v>
      </c>
      <c r="E144" s="2">
        <v>4</v>
      </c>
    </row>
    <row r="145" spans="1:5" x14ac:dyDescent="0.25">
      <c r="A145">
        <v>144</v>
      </c>
      <c r="D145" s="5">
        <v>3</v>
      </c>
      <c r="E145" s="2">
        <v>4</v>
      </c>
    </row>
    <row r="146" spans="1:5" x14ac:dyDescent="0.25">
      <c r="A146">
        <v>145</v>
      </c>
      <c r="C146" s="4">
        <v>2</v>
      </c>
      <c r="D146" s="5">
        <v>3</v>
      </c>
      <c r="E146" s="2">
        <v>4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</row>
    <row r="150" spans="1:5" x14ac:dyDescent="0.25">
      <c r="A150">
        <v>149</v>
      </c>
      <c r="C150" s="4">
        <v>2</v>
      </c>
    </row>
    <row r="151" spans="1:5" x14ac:dyDescent="0.25">
      <c r="A151">
        <v>150</v>
      </c>
      <c r="C151" s="4">
        <v>2</v>
      </c>
    </row>
    <row r="152" spans="1:5" x14ac:dyDescent="0.25">
      <c r="A152">
        <v>151</v>
      </c>
      <c r="C152" s="4">
        <v>2</v>
      </c>
    </row>
    <row r="153" spans="1:5" x14ac:dyDescent="0.25">
      <c r="A153">
        <v>152</v>
      </c>
      <c r="C153" s="4">
        <v>2</v>
      </c>
    </row>
    <row r="154" spans="1:5" x14ac:dyDescent="0.25">
      <c r="A154">
        <v>153</v>
      </c>
      <c r="B154" s="3">
        <v>1</v>
      </c>
      <c r="C154" s="4">
        <v>2</v>
      </c>
    </row>
    <row r="155" spans="1:5" x14ac:dyDescent="0.25">
      <c r="A155">
        <v>154</v>
      </c>
      <c r="B155" s="3">
        <v>1</v>
      </c>
      <c r="C155" s="4">
        <v>2</v>
      </c>
    </row>
    <row r="156" spans="1:5" x14ac:dyDescent="0.25">
      <c r="A156">
        <v>155</v>
      </c>
      <c r="B156" s="3">
        <v>1</v>
      </c>
    </row>
    <row r="157" spans="1:5" x14ac:dyDescent="0.25">
      <c r="A157">
        <v>156</v>
      </c>
      <c r="B157" s="3">
        <v>1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</row>
    <row r="161" spans="1:5" x14ac:dyDescent="0.25">
      <c r="A161">
        <v>160</v>
      </c>
      <c r="B161" s="3">
        <v>1</v>
      </c>
      <c r="E161" s="2">
        <v>4</v>
      </c>
    </row>
    <row r="162" spans="1:5" x14ac:dyDescent="0.25">
      <c r="A162">
        <v>161</v>
      </c>
      <c r="E162" s="2">
        <v>4</v>
      </c>
    </row>
    <row r="163" spans="1:5" x14ac:dyDescent="0.25">
      <c r="A163">
        <v>162</v>
      </c>
      <c r="E163" s="2">
        <v>4</v>
      </c>
    </row>
    <row r="164" spans="1:5" x14ac:dyDescent="0.25">
      <c r="A164">
        <v>163</v>
      </c>
      <c r="D164" s="5">
        <v>3</v>
      </c>
      <c r="E164" s="2">
        <v>4</v>
      </c>
    </row>
    <row r="165" spans="1:5" x14ac:dyDescent="0.25">
      <c r="A165">
        <v>164</v>
      </c>
      <c r="D165" s="5">
        <v>3</v>
      </c>
      <c r="E165" s="2">
        <v>4</v>
      </c>
    </row>
    <row r="166" spans="1:5" x14ac:dyDescent="0.25">
      <c r="A166">
        <v>165</v>
      </c>
      <c r="D166" s="5">
        <v>3</v>
      </c>
      <c r="E166" s="2">
        <v>4</v>
      </c>
    </row>
    <row r="167" spans="1:5" x14ac:dyDescent="0.25">
      <c r="A167">
        <v>166</v>
      </c>
      <c r="D167" s="5">
        <v>3</v>
      </c>
      <c r="E167" s="2">
        <v>4</v>
      </c>
    </row>
    <row r="168" spans="1:5" x14ac:dyDescent="0.25">
      <c r="A168">
        <v>167</v>
      </c>
      <c r="D168" s="5">
        <v>3</v>
      </c>
      <c r="E168" s="2">
        <v>4</v>
      </c>
    </row>
    <row r="169" spans="1:5" x14ac:dyDescent="0.25">
      <c r="A169">
        <v>168</v>
      </c>
      <c r="D169" s="5">
        <v>3</v>
      </c>
      <c r="E169" s="2">
        <v>4</v>
      </c>
    </row>
    <row r="170" spans="1:5" x14ac:dyDescent="0.25">
      <c r="A170">
        <v>169</v>
      </c>
      <c r="D170" s="5">
        <v>3</v>
      </c>
    </row>
    <row r="171" spans="1:5" x14ac:dyDescent="0.25">
      <c r="A171">
        <v>170</v>
      </c>
      <c r="D171" s="5">
        <v>3</v>
      </c>
    </row>
    <row r="172" spans="1:5" x14ac:dyDescent="0.25">
      <c r="A172">
        <v>171</v>
      </c>
      <c r="C172" s="4">
        <v>2</v>
      </c>
    </row>
    <row r="173" spans="1:5" x14ac:dyDescent="0.25">
      <c r="A173">
        <v>172</v>
      </c>
      <c r="C173" s="4">
        <v>2</v>
      </c>
    </row>
    <row r="174" spans="1:5" x14ac:dyDescent="0.25">
      <c r="A174">
        <v>173</v>
      </c>
      <c r="C174" s="4">
        <v>2</v>
      </c>
    </row>
    <row r="175" spans="1:5" x14ac:dyDescent="0.25">
      <c r="A175">
        <v>174</v>
      </c>
      <c r="C175" s="4">
        <v>2</v>
      </c>
    </row>
    <row r="176" spans="1:5" x14ac:dyDescent="0.25">
      <c r="A176">
        <v>175</v>
      </c>
      <c r="C176" s="4">
        <v>2</v>
      </c>
    </row>
    <row r="177" spans="1:5" x14ac:dyDescent="0.25">
      <c r="A177">
        <v>176</v>
      </c>
      <c r="C177" s="4">
        <v>2</v>
      </c>
    </row>
    <row r="178" spans="1:5" x14ac:dyDescent="0.25">
      <c r="A178">
        <v>177</v>
      </c>
      <c r="B178" s="3">
        <v>1</v>
      </c>
      <c r="C178" s="4">
        <v>2</v>
      </c>
    </row>
    <row r="179" spans="1:5" x14ac:dyDescent="0.25">
      <c r="A179">
        <v>178</v>
      </c>
      <c r="B179" s="3">
        <v>1</v>
      </c>
      <c r="C179" s="4">
        <v>2</v>
      </c>
    </row>
    <row r="180" spans="1:5" x14ac:dyDescent="0.25">
      <c r="A180">
        <v>179</v>
      </c>
      <c r="B180" s="3">
        <v>1</v>
      </c>
    </row>
    <row r="181" spans="1:5" x14ac:dyDescent="0.25">
      <c r="A181">
        <v>180</v>
      </c>
      <c r="B181" s="3">
        <v>1</v>
      </c>
    </row>
    <row r="182" spans="1:5" x14ac:dyDescent="0.25">
      <c r="A182">
        <v>181</v>
      </c>
      <c r="B182" s="3">
        <v>1</v>
      </c>
    </row>
    <row r="183" spans="1:5" x14ac:dyDescent="0.25">
      <c r="A183">
        <v>182</v>
      </c>
      <c r="B183" s="3">
        <v>1</v>
      </c>
    </row>
    <row r="184" spans="1:5" x14ac:dyDescent="0.25">
      <c r="A184">
        <v>183</v>
      </c>
      <c r="B184" s="3">
        <v>1</v>
      </c>
    </row>
    <row r="185" spans="1:5" x14ac:dyDescent="0.25">
      <c r="A185">
        <v>184</v>
      </c>
      <c r="B185" s="3">
        <v>1</v>
      </c>
      <c r="E185" s="2">
        <v>4</v>
      </c>
    </row>
    <row r="186" spans="1:5" x14ac:dyDescent="0.25">
      <c r="A186">
        <v>185</v>
      </c>
      <c r="E186" s="2">
        <v>4</v>
      </c>
    </row>
    <row r="187" spans="1:5" x14ac:dyDescent="0.25">
      <c r="A187">
        <v>186</v>
      </c>
      <c r="D187" s="5">
        <v>3</v>
      </c>
      <c r="E187" s="2">
        <v>4</v>
      </c>
    </row>
    <row r="188" spans="1:5" x14ac:dyDescent="0.25">
      <c r="A188">
        <v>187</v>
      </c>
      <c r="D188" s="5">
        <v>3</v>
      </c>
      <c r="E188" s="2">
        <v>4</v>
      </c>
    </row>
    <row r="189" spans="1:5" x14ac:dyDescent="0.25">
      <c r="A189">
        <v>188</v>
      </c>
      <c r="D189" s="5">
        <v>3</v>
      </c>
      <c r="E189" s="2">
        <v>4</v>
      </c>
    </row>
    <row r="190" spans="1:5" x14ac:dyDescent="0.25">
      <c r="A190">
        <v>189</v>
      </c>
      <c r="D190" s="5">
        <v>3</v>
      </c>
      <c r="E190" s="2">
        <v>4</v>
      </c>
    </row>
    <row r="191" spans="1:5" x14ac:dyDescent="0.25">
      <c r="A191">
        <v>190</v>
      </c>
      <c r="D191" s="5">
        <v>3</v>
      </c>
      <c r="E191" s="2">
        <v>4</v>
      </c>
    </row>
    <row r="192" spans="1:5" x14ac:dyDescent="0.25">
      <c r="A192">
        <v>191</v>
      </c>
      <c r="D192" s="5">
        <v>3</v>
      </c>
      <c r="E192" s="2">
        <v>4</v>
      </c>
    </row>
    <row r="193" spans="1:5" x14ac:dyDescent="0.25">
      <c r="A193">
        <v>192</v>
      </c>
      <c r="D193" s="5">
        <v>3</v>
      </c>
      <c r="E193" s="2">
        <v>4</v>
      </c>
    </row>
    <row r="194" spans="1:5" x14ac:dyDescent="0.25">
      <c r="A194">
        <v>193</v>
      </c>
      <c r="D194" s="5">
        <v>3</v>
      </c>
    </row>
    <row r="195" spans="1:5" x14ac:dyDescent="0.25">
      <c r="A195">
        <v>194</v>
      </c>
      <c r="C195" s="4">
        <v>2</v>
      </c>
      <c r="D195" s="5">
        <v>3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</row>
    <row r="198" spans="1:5" x14ac:dyDescent="0.25">
      <c r="A198">
        <v>197</v>
      </c>
      <c r="C198" s="4">
        <v>2</v>
      </c>
    </row>
    <row r="199" spans="1:5" x14ac:dyDescent="0.25">
      <c r="A199">
        <v>198</v>
      </c>
      <c r="C199" s="4">
        <v>2</v>
      </c>
    </row>
    <row r="200" spans="1:5" x14ac:dyDescent="0.25">
      <c r="A200">
        <v>199</v>
      </c>
      <c r="C200" s="4">
        <v>2</v>
      </c>
    </row>
    <row r="201" spans="1:5" x14ac:dyDescent="0.25">
      <c r="A201">
        <v>200</v>
      </c>
      <c r="C201" s="4">
        <v>2</v>
      </c>
    </row>
    <row r="202" spans="1:5" x14ac:dyDescent="0.25">
      <c r="A202">
        <v>201</v>
      </c>
      <c r="B202" s="3">
        <v>1</v>
      </c>
      <c r="C202" s="4">
        <v>2</v>
      </c>
    </row>
    <row r="203" spans="1:5" x14ac:dyDescent="0.25">
      <c r="A203">
        <v>202</v>
      </c>
      <c r="B203" s="3">
        <v>1</v>
      </c>
    </row>
    <row r="204" spans="1:5" x14ac:dyDescent="0.25">
      <c r="A204">
        <v>203</v>
      </c>
      <c r="B204" s="3">
        <v>1</v>
      </c>
    </row>
    <row r="205" spans="1:5" x14ac:dyDescent="0.25">
      <c r="A205">
        <v>204</v>
      </c>
      <c r="B205" s="3">
        <v>1</v>
      </c>
    </row>
    <row r="206" spans="1:5" x14ac:dyDescent="0.25">
      <c r="A206">
        <v>205</v>
      </c>
      <c r="B206" s="3">
        <v>1</v>
      </c>
    </row>
    <row r="207" spans="1:5" x14ac:dyDescent="0.25">
      <c r="A207">
        <v>206</v>
      </c>
      <c r="B207" s="3">
        <v>1</v>
      </c>
    </row>
    <row r="208" spans="1:5" x14ac:dyDescent="0.25">
      <c r="A208">
        <v>207</v>
      </c>
      <c r="B208" s="3">
        <v>1</v>
      </c>
      <c r="E208" s="2">
        <v>4</v>
      </c>
    </row>
    <row r="209" spans="1:5" x14ac:dyDescent="0.25">
      <c r="A209">
        <v>208</v>
      </c>
      <c r="B209" s="3">
        <v>1</v>
      </c>
      <c r="E209" s="2">
        <v>4</v>
      </c>
    </row>
    <row r="210" spans="1:5" x14ac:dyDescent="0.25">
      <c r="A210">
        <v>209</v>
      </c>
      <c r="B210" s="3">
        <v>1</v>
      </c>
      <c r="E210" s="2">
        <v>4</v>
      </c>
    </row>
    <row r="211" spans="1:5" x14ac:dyDescent="0.25">
      <c r="A211">
        <v>210</v>
      </c>
      <c r="D211" s="5">
        <v>3</v>
      </c>
      <c r="E211" s="2">
        <v>4</v>
      </c>
    </row>
    <row r="212" spans="1:5" x14ac:dyDescent="0.25">
      <c r="A212">
        <v>211</v>
      </c>
      <c r="D212" s="5">
        <v>3</v>
      </c>
      <c r="E212" s="2">
        <v>4</v>
      </c>
    </row>
    <row r="213" spans="1:5" x14ac:dyDescent="0.25">
      <c r="A213">
        <v>212</v>
      </c>
      <c r="D213" s="5">
        <v>3</v>
      </c>
      <c r="E213" s="2">
        <v>4</v>
      </c>
    </row>
    <row r="214" spans="1:5" x14ac:dyDescent="0.25">
      <c r="A214">
        <v>213</v>
      </c>
      <c r="D214" s="5">
        <v>3</v>
      </c>
      <c r="E214" s="2">
        <v>4</v>
      </c>
    </row>
    <row r="215" spans="1:5" x14ac:dyDescent="0.25">
      <c r="A215">
        <v>214</v>
      </c>
      <c r="D215" s="5">
        <v>3</v>
      </c>
      <c r="E215" s="2">
        <v>4</v>
      </c>
    </row>
    <row r="216" spans="1:5" x14ac:dyDescent="0.25">
      <c r="A216">
        <v>215</v>
      </c>
      <c r="D216" s="5">
        <v>3</v>
      </c>
      <c r="E216" s="2">
        <v>4</v>
      </c>
    </row>
    <row r="217" spans="1:5" x14ac:dyDescent="0.25">
      <c r="A217">
        <v>216</v>
      </c>
      <c r="C217" s="4">
        <v>2</v>
      </c>
      <c r="D217" s="5">
        <v>3</v>
      </c>
      <c r="E217" s="2">
        <v>4</v>
      </c>
    </row>
    <row r="218" spans="1:5" x14ac:dyDescent="0.25">
      <c r="A218">
        <v>217</v>
      </c>
      <c r="C218" s="4">
        <v>2</v>
      </c>
      <c r="D218" s="5">
        <v>3</v>
      </c>
    </row>
    <row r="219" spans="1:5" x14ac:dyDescent="0.25">
      <c r="A219">
        <v>218</v>
      </c>
      <c r="C219" s="4">
        <v>2</v>
      </c>
      <c r="D219" s="5">
        <v>3</v>
      </c>
    </row>
    <row r="220" spans="1:5" x14ac:dyDescent="0.25">
      <c r="A220">
        <v>219</v>
      </c>
      <c r="C220" s="4">
        <v>2</v>
      </c>
      <c r="D220" s="5">
        <v>3</v>
      </c>
    </row>
    <row r="221" spans="1:5" x14ac:dyDescent="0.25">
      <c r="A221">
        <v>220</v>
      </c>
      <c r="C221" s="4">
        <v>2</v>
      </c>
    </row>
    <row r="222" spans="1:5" x14ac:dyDescent="0.25">
      <c r="A222">
        <v>221</v>
      </c>
      <c r="C222" s="4">
        <v>2</v>
      </c>
    </row>
    <row r="223" spans="1:5" x14ac:dyDescent="0.25">
      <c r="A223">
        <v>222</v>
      </c>
      <c r="C223" s="4">
        <v>2</v>
      </c>
    </row>
    <row r="224" spans="1:5" x14ac:dyDescent="0.25">
      <c r="A224">
        <v>223</v>
      </c>
      <c r="C224" s="4">
        <v>2</v>
      </c>
    </row>
    <row r="225" spans="1:5" x14ac:dyDescent="0.25">
      <c r="A225">
        <v>224</v>
      </c>
      <c r="C225" s="4">
        <v>2</v>
      </c>
    </row>
    <row r="226" spans="1:5" x14ac:dyDescent="0.25">
      <c r="A226">
        <v>225</v>
      </c>
      <c r="B226" s="3">
        <v>1</v>
      </c>
      <c r="C226" s="4">
        <v>2</v>
      </c>
    </row>
    <row r="227" spans="1:5" x14ac:dyDescent="0.25">
      <c r="A227">
        <v>226</v>
      </c>
      <c r="B227" s="3">
        <v>1</v>
      </c>
      <c r="C227" s="4">
        <v>2</v>
      </c>
    </row>
    <row r="228" spans="1:5" x14ac:dyDescent="0.25">
      <c r="A228">
        <v>227</v>
      </c>
      <c r="B228" s="3">
        <v>1</v>
      </c>
    </row>
    <row r="229" spans="1:5" x14ac:dyDescent="0.25">
      <c r="A229">
        <v>228</v>
      </c>
      <c r="B229" s="3">
        <v>1</v>
      </c>
    </row>
    <row r="230" spans="1:5" x14ac:dyDescent="0.25">
      <c r="A230">
        <v>229</v>
      </c>
      <c r="B230" s="3">
        <v>1</v>
      </c>
    </row>
    <row r="231" spans="1:5" x14ac:dyDescent="0.25">
      <c r="A231">
        <v>230</v>
      </c>
      <c r="B231" s="3">
        <v>1</v>
      </c>
    </row>
    <row r="232" spans="1:5" x14ac:dyDescent="0.25">
      <c r="A232">
        <v>231</v>
      </c>
      <c r="B232" s="3">
        <v>1</v>
      </c>
      <c r="E232" s="2">
        <v>4</v>
      </c>
    </row>
    <row r="233" spans="1:5" x14ac:dyDescent="0.25">
      <c r="A233">
        <v>232</v>
      </c>
      <c r="B233" s="3">
        <v>1</v>
      </c>
      <c r="E233" s="2">
        <v>4</v>
      </c>
    </row>
    <row r="234" spans="1:5" x14ac:dyDescent="0.25">
      <c r="A234">
        <v>233</v>
      </c>
      <c r="B234" s="3">
        <v>1</v>
      </c>
      <c r="E234" s="2">
        <v>4</v>
      </c>
    </row>
    <row r="235" spans="1:5" x14ac:dyDescent="0.25">
      <c r="A235">
        <v>234</v>
      </c>
      <c r="B235" s="3">
        <v>1</v>
      </c>
      <c r="E235" s="2">
        <v>4</v>
      </c>
    </row>
    <row r="236" spans="1:5" x14ac:dyDescent="0.25">
      <c r="A236">
        <v>235</v>
      </c>
      <c r="E236" s="2">
        <v>4</v>
      </c>
    </row>
    <row r="237" spans="1:5" x14ac:dyDescent="0.25">
      <c r="A237">
        <v>236</v>
      </c>
      <c r="E237" s="2">
        <v>4</v>
      </c>
    </row>
    <row r="238" spans="1:5" x14ac:dyDescent="0.25">
      <c r="A238">
        <v>237</v>
      </c>
      <c r="D238" s="5">
        <v>3</v>
      </c>
      <c r="E238" s="2">
        <v>4</v>
      </c>
    </row>
    <row r="239" spans="1:5" x14ac:dyDescent="0.25">
      <c r="A239">
        <v>238</v>
      </c>
      <c r="D239" s="5">
        <v>3</v>
      </c>
      <c r="E239" s="2">
        <v>4</v>
      </c>
    </row>
    <row r="240" spans="1:5" x14ac:dyDescent="0.25">
      <c r="A240">
        <v>239</v>
      </c>
      <c r="D240" s="5">
        <v>3</v>
      </c>
      <c r="E240" s="2">
        <v>4</v>
      </c>
    </row>
    <row r="241" spans="1:6" x14ac:dyDescent="0.25">
      <c r="A241">
        <v>240</v>
      </c>
      <c r="C241" s="4">
        <v>2</v>
      </c>
      <c r="D241" s="5">
        <v>3</v>
      </c>
      <c r="E241" s="2">
        <v>4</v>
      </c>
    </row>
    <row r="242" spans="1:6" x14ac:dyDescent="0.25">
      <c r="A242">
        <v>241</v>
      </c>
      <c r="C242" s="4">
        <v>2</v>
      </c>
      <c r="D242" s="5">
        <v>3</v>
      </c>
    </row>
    <row r="243" spans="1:6" x14ac:dyDescent="0.25">
      <c r="A243">
        <v>242</v>
      </c>
      <c r="C243" s="4">
        <v>2</v>
      </c>
      <c r="D243" s="5">
        <v>3</v>
      </c>
      <c r="F243" t="s">
        <v>22</v>
      </c>
    </row>
    <row r="244" spans="1:6" x14ac:dyDescent="0.25">
      <c r="A244">
        <v>273</v>
      </c>
    </row>
    <row r="245" spans="1:6" x14ac:dyDescent="0.25">
      <c r="A245">
        <v>274</v>
      </c>
    </row>
    <row r="246" spans="1:6" x14ac:dyDescent="0.25">
      <c r="A246">
        <v>275</v>
      </c>
      <c r="F246" t="s">
        <v>22</v>
      </c>
    </row>
    <row r="247" spans="1:6" x14ac:dyDescent="0.25">
      <c r="A247">
        <v>276</v>
      </c>
      <c r="C247" s="4">
        <v>2</v>
      </c>
    </row>
    <row r="248" spans="1:6" x14ac:dyDescent="0.25">
      <c r="A248">
        <v>277</v>
      </c>
      <c r="C248" s="4">
        <v>2</v>
      </c>
    </row>
    <row r="249" spans="1:6" x14ac:dyDescent="0.25">
      <c r="A249">
        <v>278</v>
      </c>
      <c r="C249" s="4">
        <v>2</v>
      </c>
      <c r="D249" s="5">
        <v>3</v>
      </c>
    </row>
    <row r="250" spans="1:6" x14ac:dyDescent="0.25">
      <c r="A250">
        <v>279</v>
      </c>
      <c r="C250" s="4">
        <v>2</v>
      </c>
      <c r="D250" s="5">
        <v>3</v>
      </c>
    </row>
    <row r="251" spans="1:6" x14ac:dyDescent="0.25">
      <c r="A251">
        <v>280</v>
      </c>
      <c r="C251" s="4">
        <v>2</v>
      </c>
      <c r="D251" s="5">
        <v>3</v>
      </c>
    </row>
    <row r="252" spans="1:6" x14ac:dyDescent="0.25">
      <c r="A252">
        <v>281</v>
      </c>
      <c r="C252" s="4">
        <v>2</v>
      </c>
      <c r="D252" s="5">
        <v>3</v>
      </c>
    </row>
    <row r="253" spans="1:6" x14ac:dyDescent="0.25">
      <c r="A253">
        <v>282</v>
      </c>
      <c r="C253" s="4">
        <v>2</v>
      </c>
      <c r="D253" s="5">
        <v>3</v>
      </c>
    </row>
    <row r="254" spans="1:6" x14ac:dyDescent="0.25">
      <c r="A254">
        <v>283</v>
      </c>
      <c r="C254" s="4">
        <v>2</v>
      </c>
      <c r="D254" s="5">
        <v>3</v>
      </c>
    </row>
    <row r="255" spans="1:6" x14ac:dyDescent="0.25">
      <c r="A255">
        <v>284</v>
      </c>
      <c r="C255" s="4">
        <v>2</v>
      </c>
      <c r="D255" s="5">
        <v>3</v>
      </c>
    </row>
    <row r="256" spans="1:6" x14ac:dyDescent="0.25">
      <c r="A256">
        <v>285</v>
      </c>
      <c r="C256" s="4">
        <v>2</v>
      </c>
      <c r="D256" s="5">
        <v>3</v>
      </c>
    </row>
    <row r="257" spans="1:5" x14ac:dyDescent="0.25">
      <c r="A257">
        <v>286</v>
      </c>
      <c r="D257" s="5">
        <v>3</v>
      </c>
    </row>
    <row r="258" spans="1:5" x14ac:dyDescent="0.25">
      <c r="A258">
        <v>287</v>
      </c>
      <c r="D258" s="5">
        <v>3</v>
      </c>
    </row>
    <row r="259" spans="1:5" x14ac:dyDescent="0.25">
      <c r="A259">
        <v>288</v>
      </c>
      <c r="D259" s="5">
        <v>3</v>
      </c>
    </row>
    <row r="260" spans="1:5" x14ac:dyDescent="0.25">
      <c r="A260">
        <v>289</v>
      </c>
      <c r="D260" s="5">
        <v>3</v>
      </c>
      <c r="E260" s="2">
        <v>4</v>
      </c>
    </row>
    <row r="261" spans="1:5" x14ac:dyDescent="0.25">
      <c r="A261">
        <v>290</v>
      </c>
      <c r="E261" s="2">
        <v>4</v>
      </c>
    </row>
    <row r="262" spans="1:5" x14ac:dyDescent="0.25">
      <c r="A262">
        <v>291</v>
      </c>
      <c r="B262" s="3">
        <v>1</v>
      </c>
      <c r="E262" s="2">
        <v>4</v>
      </c>
    </row>
    <row r="263" spans="1:5" x14ac:dyDescent="0.25">
      <c r="A263">
        <v>292</v>
      </c>
      <c r="B263" s="3">
        <v>1</v>
      </c>
      <c r="E263" s="2">
        <v>4</v>
      </c>
    </row>
    <row r="264" spans="1:5" x14ac:dyDescent="0.25">
      <c r="A264">
        <v>293</v>
      </c>
      <c r="B264" s="3">
        <v>1</v>
      </c>
      <c r="E264" s="2">
        <v>4</v>
      </c>
    </row>
    <row r="265" spans="1:5" x14ac:dyDescent="0.25">
      <c r="A265">
        <v>294</v>
      </c>
      <c r="B265" s="3">
        <v>1</v>
      </c>
      <c r="E265" s="2">
        <v>4</v>
      </c>
    </row>
    <row r="266" spans="1:5" x14ac:dyDescent="0.25">
      <c r="A266">
        <v>295</v>
      </c>
      <c r="B266" s="3">
        <v>1</v>
      </c>
      <c r="E266" s="2">
        <v>4</v>
      </c>
    </row>
    <row r="267" spans="1:5" x14ac:dyDescent="0.25">
      <c r="A267">
        <v>296</v>
      </c>
      <c r="B267" s="3">
        <v>1</v>
      </c>
      <c r="E267" s="2">
        <v>4</v>
      </c>
    </row>
    <row r="268" spans="1:5" x14ac:dyDescent="0.25">
      <c r="A268">
        <v>297</v>
      </c>
      <c r="B268" s="3">
        <v>1</v>
      </c>
      <c r="E268" s="2">
        <v>4</v>
      </c>
    </row>
    <row r="269" spans="1:5" x14ac:dyDescent="0.25">
      <c r="A269">
        <v>298</v>
      </c>
      <c r="B269" s="3">
        <v>1</v>
      </c>
    </row>
    <row r="270" spans="1:5" x14ac:dyDescent="0.25">
      <c r="A270">
        <v>299</v>
      </c>
      <c r="B270" s="3">
        <v>1</v>
      </c>
    </row>
    <row r="271" spans="1:5" x14ac:dyDescent="0.25">
      <c r="A271">
        <v>300</v>
      </c>
      <c r="B271" s="3">
        <v>1</v>
      </c>
    </row>
    <row r="272" spans="1:5" x14ac:dyDescent="0.25">
      <c r="A272">
        <v>301</v>
      </c>
      <c r="B272" s="3">
        <v>1</v>
      </c>
    </row>
    <row r="273" spans="1:5" x14ac:dyDescent="0.25">
      <c r="A273">
        <v>302</v>
      </c>
      <c r="C273" s="4">
        <v>2</v>
      </c>
    </row>
    <row r="274" spans="1:5" x14ac:dyDescent="0.25">
      <c r="A274">
        <v>303</v>
      </c>
      <c r="C274" s="4">
        <v>2</v>
      </c>
    </row>
    <row r="275" spans="1:5" x14ac:dyDescent="0.25">
      <c r="A275">
        <v>304</v>
      </c>
      <c r="C275" s="4">
        <v>2</v>
      </c>
      <c r="D275" s="5">
        <v>3</v>
      </c>
    </row>
    <row r="276" spans="1:5" x14ac:dyDescent="0.25">
      <c r="A276">
        <v>305</v>
      </c>
      <c r="C276" s="4">
        <v>2</v>
      </c>
      <c r="D276" s="5">
        <v>3</v>
      </c>
    </row>
    <row r="277" spans="1:5" x14ac:dyDescent="0.25">
      <c r="A277">
        <v>306</v>
      </c>
      <c r="C277" s="4">
        <v>2</v>
      </c>
      <c r="D277" s="5">
        <v>3</v>
      </c>
    </row>
    <row r="278" spans="1:5" x14ac:dyDescent="0.25">
      <c r="A278">
        <v>307</v>
      </c>
      <c r="C278" s="4">
        <v>2</v>
      </c>
      <c r="D278" s="5">
        <v>3</v>
      </c>
    </row>
    <row r="279" spans="1:5" x14ac:dyDescent="0.25">
      <c r="A279">
        <v>308</v>
      </c>
      <c r="C279" s="4">
        <v>2</v>
      </c>
      <c r="D279" s="5">
        <v>3</v>
      </c>
    </row>
    <row r="280" spans="1:5" x14ac:dyDescent="0.25">
      <c r="A280">
        <v>309</v>
      </c>
      <c r="C280" s="4">
        <v>2</v>
      </c>
      <c r="D280" s="5">
        <v>3</v>
      </c>
    </row>
    <row r="281" spans="1:5" x14ac:dyDescent="0.25">
      <c r="A281">
        <v>310</v>
      </c>
      <c r="D281" s="5">
        <v>3</v>
      </c>
    </row>
    <row r="282" spans="1:5" x14ac:dyDescent="0.25">
      <c r="A282">
        <v>311</v>
      </c>
      <c r="D282" s="5">
        <v>3</v>
      </c>
      <c r="E282" s="2">
        <v>4</v>
      </c>
    </row>
    <row r="283" spans="1:5" x14ac:dyDescent="0.25">
      <c r="A283">
        <v>312</v>
      </c>
      <c r="D283" s="5">
        <v>3</v>
      </c>
      <c r="E283" s="2">
        <v>4</v>
      </c>
    </row>
    <row r="284" spans="1:5" x14ac:dyDescent="0.25">
      <c r="A284">
        <v>313</v>
      </c>
      <c r="D284" s="5">
        <v>3</v>
      </c>
      <c r="E284" s="2">
        <v>4</v>
      </c>
    </row>
    <row r="285" spans="1:5" x14ac:dyDescent="0.25">
      <c r="A285">
        <v>314</v>
      </c>
      <c r="E285" s="2">
        <v>4</v>
      </c>
    </row>
    <row r="286" spans="1:5" x14ac:dyDescent="0.25">
      <c r="A286">
        <v>315</v>
      </c>
      <c r="E286" s="2">
        <v>4</v>
      </c>
    </row>
    <row r="287" spans="1:5" x14ac:dyDescent="0.25">
      <c r="A287">
        <v>316</v>
      </c>
      <c r="B287" s="3">
        <v>1</v>
      </c>
      <c r="E287" s="2">
        <v>4</v>
      </c>
    </row>
    <row r="288" spans="1:5" x14ac:dyDescent="0.25">
      <c r="A288">
        <v>317</v>
      </c>
      <c r="B288" s="3">
        <v>1</v>
      </c>
      <c r="E288" s="2">
        <v>4</v>
      </c>
    </row>
    <row r="289" spans="1:5" x14ac:dyDescent="0.25">
      <c r="A289">
        <v>318</v>
      </c>
      <c r="B289" s="3">
        <v>1</v>
      </c>
    </row>
    <row r="290" spans="1:5" x14ac:dyDescent="0.25">
      <c r="A290">
        <v>319</v>
      </c>
      <c r="B290" s="3">
        <v>1</v>
      </c>
    </row>
    <row r="291" spans="1:5" x14ac:dyDescent="0.25">
      <c r="A291">
        <v>320</v>
      </c>
      <c r="B291" s="3">
        <v>1</v>
      </c>
    </row>
    <row r="292" spans="1:5" x14ac:dyDescent="0.25">
      <c r="A292">
        <v>321</v>
      </c>
      <c r="B292" s="3">
        <v>1</v>
      </c>
    </row>
    <row r="293" spans="1:5" x14ac:dyDescent="0.25">
      <c r="A293">
        <v>322</v>
      </c>
      <c r="B293" s="3">
        <v>1</v>
      </c>
    </row>
    <row r="294" spans="1:5" x14ac:dyDescent="0.25">
      <c r="A294">
        <v>323</v>
      </c>
      <c r="B294" s="3">
        <v>1</v>
      </c>
    </row>
    <row r="295" spans="1:5" x14ac:dyDescent="0.25">
      <c r="A295">
        <v>324</v>
      </c>
      <c r="B295" s="3">
        <v>1</v>
      </c>
      <c r="C295" s="4">
        <v>2</v>
      </c>
    </row>
    <row r="296" spans="1:5" x14ac:dyDescent="0.25">
      <c r="A296">
        <v>325</v>
      </c>
      <c r="B296" s="3">
        <v>1</v>
      </c>
      <c r="C296" s="4">
        <v>2</v>
      </c>
    </row>
    <row r="297" spans="1:5" x14ac:dyDescent="0.25">
      <c r="A297">
        <v>326</v>
      </c>
      <c r="C297" s="4">
        <v>2</v>
      </c>
    </row>
    <row r="298" spans="1:5" x14ac:dyDescent="0.25">
      <c r="A298">
        <v>327</v>
      </c>
      <c r="C298" s="4">
        <v>2</v>
      </c>
    </row>
    <row r="299" spans="1:5" x14ac:dyDescent="0.25">
      <c r="A299">
        <v>328</v>
      </c>
      <c r="C299" s="4">
        <v>2</v>
      </c>
    </row>
    <row r="300" spans="1:5" x14ac:dyDescent="0.25">
      <c r="A300">
        <v>329</v>
      </c>
      <c r="C300" s="4">
        <v>2</v>
      </c>
      <c r="D300" s="5">
        <v>3</v>
      </c>
    </row>
    <row r="301" spans="1:5" x14ac:dyDescent="0.25">
      <c r="A301">
        <v>330</v>
      </c>
      <c r="C301" s="4">
        <v>2</v>
      </c>
      <c r="D301" s="5">
        <v>3</v>
      </c>
      <c r="E301" s="2">
        <v>4</v>
      </c>
    </row>
    <row r="302" spans="1:5" x14ac:dyDescent="0.25">
      <c r="A302">
        <v>331</v>
      </c>
      <c r="D302" s="5">
        <v>3</v>
      </c>
      <c r="E302" s="2">
        <v>4</v>
      </c>
    </row>
    <row r="303" spans="1:5" x14ac:dyDescent="0.25">
      <c r="A303">
        <v>332</v>
      </c>
      <c r="D303" s="5">
        <v>3</v>
      </c>
      <c r="E303" s="2">
        <v>4</v>
      </c>
    </row>
    <row r="304" spans="1:5" x14ac:dyDescent="0.25">
      <c r="A304">
        <v>333</v>
      </c>
      <c r="D304" s="5">
        <v>3</v>
      </c>
      <c r="E304" s="2">
        <v>4</v>
      </c>
    </row>
    <row r="305" spans="1:5" x14ac:dyDescent="0.25">
      <c r="A305">
        <v>334</v>
      </c>
      <c r="D305" s="5">
        <v>3</v>
      </c>
      <c r="E305" s="2">
        <v>4</v>
      </c>
    </row>
    <row r="306" spans="1:5" x14ac:dyDescent="0.25">
      <c r="A306">
        <v>335</v>
      </c>
      <c r="D306" s="5">
        <v>3</v>
      </c>
      <c r="E306" s="2">
        <v>4</v>
      </c>
    </row>
    <row r="307" spans="1:5" x14ac:dyDescent="0.25">
      <c r="A307">
        <v>336</v>
      </c>
      <c r="D307" s="5">
        <v>3</v>
      </c>
      <c r="E307" s="2">
        <v>4</v>
      </c>
    </row>
    <row r="308" spans="1:5" x14ac:dyDescent="0.25">
      <c r="A308">
        <v>337</v>
      </c>
      <c r="E308" s="2">
        <v>4</v>
      </c>
    </row>
    <row r="309" spans="1:5" x14ac:dyDescent="0.25">
      <c r="A309">
        <v>338</v>
      </c>
    </row>
    <row r="310" spans="1:5" x14ac:dyDescent="0.25">
      <c r="A310">
        <v>339</v>
      </c>
    </row>
    <row r="311" spans="1:5" x14ac:dyDescent="0.25">
      <c r="A311">
        <v>340</v>
      </c>
    </row>
    <row r="312" spans="1:5" x14ac:dyDescent="0.25">
      <c r="A312">
        <v>341</v>
      </c>
      <c r="B312" s="3">
        <v>1</v>
      </c>
    </row>
    <row r="313" spans="1:5" x14ac:dyDescent="0.25">
      <c r="A313">
        <v>342</v>
      </c>
      <c r="B313" s="3">
        <v>1</v>
      </c>
    </row>
    <row r="314" spans="1:5" x14ac:dyDescent="0.25">
      <c r="A314">
        <v>343</v>
      </c>
      <c r="B314" s="3">
        <v>1</v>
      </c>
    </row>
    <row r="315" spans="1:5" x14ac:dyDescent="0.25">
      <c r="A315">
        <v>344</v>
      </c>
      <c r="B315" s="3">
        <v>1</v>
      </c>
    </row>
    <row r="316" spans="1:5" x14ac:dyDescent="0.25">
      <c r="A316">
        <v>345</v>
      </c>
      <c r="B316" s="3">
        <v>1</v>
      </c>
    </row>
    <row r="317" spans="1:5" x14ac:dyDescent="0.25">
      <c r="A317">
        <v>346</v>
      </c>
      <c r="B317" s="3">
        <v>1</v>
      </c>
      <c r="C317" s="4">
        <v>2</v>
      </c>
    </row>
    <row r="318" spans="1:5" x14ac:dyDescent="0.25">
      <c r="A318">
        <v>347</v>
      </c>
      <c r="B318" s="3">
        <v>1</v>
      </c>
      <c r="C318" s="4">
        <v>2</v>
      </c>
    </row>
    <row r="319" spans="1:5" x14ac:dyDescent="0.25">
      <c r="A319">
        <v>348</v>
      </c>
      <c r="B319" s="3">
        <v>1</v>
      </c>
      <c r="C319" s="4">
        <v>2</v>
      </c>
    </row>
    <row r="320" spans="1:5" x14ac:dyDescent="0.25">
      <c r="A320">
        <v>349</v>
      </c>
      <c r="C320" s="4">
        <v>2</v>
      </c>
    </row>
    <row r="321" spans="1:5" x14ac:dyDescent="0.25">
      <c r="A321">
        <v>350</v>
      </c>
      <c r="C321" s="4">
        <v>2</v>
      </c>
    </row>
    <row r="322" spans="1:5" x14ac:dyDescent="0.25">
      <c r="A322">
        <v>351</v>
      </c>
      <c r="C322" s="4">
        <v>2</v>
      </c>
    </row>
    <row r="323" spans="1:5" x14ac:dyDescent="0.25">
      <c r="A323">
        <v>352</v>
      </c>
      <c r="D323" s="5">
        <v>3</v>
      </c>
      <c r="E323" s="2">
        <v>4</v>
      </c>
    </row>
    <row r="324" spans="1:5" x14ac:dyDescent="0.25">
      <c r="A324">
        <v>353</v>
      </c>
      <c r="D324" s="5">
        <v>3</v>
      </c>
      <c r="E324" s="2">
        <v>4</v>
      </c>
    </row>
    <row r="325" spans="1:5" x14ac:dyDescent="0.25">
      <c r="A325">
        <v>354</v>
      </c>
      <c r="D325" s="5">
        <v>3</v>
      </c>
      <c r="E325" s="2">
        <v>4</v>
      </c>
    </row>
    <row r="326" spans="1:5" x14ac:dyDescent="0.25">
      <c r="A326">
        <v>355</v>
      </c>
      <c r="D326" s="5">
        <v>3</v>
      </c>
      <c r="E326" s="2">
        <v>4</v>
      </c>
    </row>
    <row r="327" spans="1:5" x14ac:dyDescent="0.25">
      <c r="A327">
        <v>356</v>
      </c>
      <c r="D327" s="5">
        <v>3</v>
      </c>
      <c r="E327" s="2">
        <v>4</v>
      </c>
    </row>
    <row r="328" spans="1:5" x14ac:dyDescent="0.25">
      <c r="A328">
        <v>357</v>
      </c>
      <c r="D328" s="5">
        <v>3</v>
      </c>
      <c r="E328" s="2">
        <v>4</v>
      </c>
    </row>
    <row r="329" spans="1:5" x14ac:dyDescent="0.25">
      <c r="A329">
        <v>358</v>
      </c>
      <c r="D329" s="5">
        <v>3</v>
      </c>
      <c r="E329" s="2">
        <v>4</v>
      </c>
    </row>
    <row r="330" spans="1:5" x14ac:dyDescent="0.25">
      <c r="A330">
        <v>359</v>
      </c>
    </row>
    <row r="331" spans="1:5" x14ac:dyDescent="0.25">
      <c r="A331">
        <v>360</v>
      </c>
    </row>
    <row r="332" spans="1:5" x14ac:dyDescent="0.25">
      <c r="A332">
        <v>361</v>
      </c>
    </row>
    <row r="333" spans="1:5" x14ac:dyDescent="0.25">
      <c r="A333">
        <v>362</v>
      </c>
    </row>
    <row r="334" spans="1:5" x14ac:dyDescent="0.25">
      <c r="A334">
        <v>363</v>
      </c>
    </row>
    <row r="335" spans="1:5" x14ac:dyDescent="0.25">
      <c r="A335">
        <v>364</v>
      </c>
      <c r="B335" s="3">
        <v>1</v>
      </c>
    </row>
    <row r="336" spans="1:5" x14ac:dyDescent="0.25">
      <c r="A336">
        <v>365</v>
      </c>
      <c r="B336" s="3">
        <v>1</v>
      </c>
    </row>
    <row r="337" spans="1:5" x14ac:dyDescent="0.25">
      <c r="A337">
        <v>366</v>
      </c>
      <c r="B337" s="3">
        <v>1</v>
      </c>
    </row>
    <row r="338" spans="1:5" x14ac:dyDescent="0.25">
      <c r="A338">
        <v>367</v>
      </c>
      <c r="B338" s="3">
        <v>1</v>
      </c>
    </row>
    <row r="339" spans="1:5" x14ac:dyDescent="0.25">
      <c r="A339">
        <v>368</v>
      </c>
      <c r="B339" s="3">
        <v>1</v>
      </c>
      <c r="C339" s="4">
        <v>2</v>
      </c>
    </row>
    <row r="340" spans="1:5" x14ac:dyDescent="0.25">
      <c r="A340">
        <v>369</v>
      </c>
      <c r="B340" s="3">
        <v>1</v>
      </c>
      <c r="C340" s="4">
        <v>2</v>
      </c>
    </row>
    <row r="341" spans="1:5" x14ac:dyDescent="0.25">
      <c r="A341">
        <v>370</v>
      </c>
      <c r="B341" s="3">
        <v>1</v>
      </c>
      <c r="C341" s="4">
        <v>2</v>
      </c>
    </row>
    <row r="342" spans="1:5" x14ac:dyDescent="0.25">
      <c r="A342">
        <v>371</v>
      </c>
      <c r="C342" s="4">
        <v>2</v>
      </c>
    </row>
    <row r="343" spans="1:5" x14ac:dyDescent="0.25">
      <c r="A343">
        <v>372</v>
      </c>
      <c r="C343" s="4">
        <v>2</v>
      </c>
    </row>
    <row r="344" spans="1:5" x14ac:dyDescent="0.25">
      <c r="A344">
        <v>373</v>
      </c>
      <c r="C344" s="4">
        <v>2</v>
      </c>
    </row>
    <row r="345" spans="1:5" x14ac:dyDescent="0.25">
      <c r="A345">
        <v>374</v>
      </c>
      <c r="D345" s="5">
        <v>3</v>
      </c>
    </row>
    <row r="346" spans="1:5" x14ac:dyDescent="0.25">
      <c r="A346">
        <v>375</v>
      </c>
      <c r="D346" s="5">
        <v>3</v>
      </c>
      <c r="E346" s="2">
        <v>4</v>
      </c>
    </row>
    <row r="347" spans="1:5" x14ac:dyDescent="0.25">
      <c r="A347">
        <v>376</v>
      </c>
      <c r="D347" s="5">
        <v>3</v>
      </c>
      <c r="E347" s="2">
        <v>4</v>
      </c>
    </row>
    <row r="348" spans="1:5" x14ac:dyDescent="0.25">
      <c r="A348">
        <v>377</v>
      </c>
      <c r="D348" s="5">
        <v>3</v>
      </c>
      <c r="E348" s="2">
        <v>4</v>
      </c>
    </row>
    <row r="349" spans="1:5" x14ac:dyDescent="0.25">
      <c r="A349">
        <v>378</v>
      </c>
      <c r="D349" s="5">
        <v>3</v>
      </c>
      <c r="E349" s="2">
        <v>4</v>
      </c>
    </row>
    <row r="350" spans="1:5" x14ac:dyDescent="0.25">
      <c r="A350">
        <v>379</v>
      </c>
      <c r="D350" s="5">
        <v>3</v>
      </c>
      <c r="E350" s="2">
        <v>4</v>
      </c>
    </row>
    <row r="351" spans="1:5" x14ac:dyDescent="0.25">
      <c r="A351">
        <v>380</v>
      </c>
      <c r="D351" s="5">
        <v>3</v>
      </c>
      <c r="E351" s="2">
        <v>4</v>
      </c>
    </row>
    <row r="352" spans="1:5" x14ac:dyDescent="0.25">
      <c r="A352">
        <v>381</v>
      </c>
      <c r="E352" s="2">
        <v>4</v>
      </c>
    </row>
    <row r="353" spans="1:5" x14ac:dyDescent="0.25">
      <c r="A353">
        <v>382</v>
      </c>
    </row>
    <row r="354" spans="1:5" x14ac:dyDescent="0.25">
      <c r="A354">
        <v>383</v>
      </c>
      <c r="B354" s="3">
        <v>1</v>
      </c>
    </row>
    <row r="355" spans="1:5" x14ac:dyDescent="0.25">
      <c r="A355">
        <v>384</v>
      </c>
      <c r="B355" s="3">
        <v>1</v>
      </c>
    </row>
    <row r="356" spans="1:5" x14ac:dyDescent="0.25">
      <c r="A356">
        <v>385</v>
      </c>
      <c r="B356" s="3">
        <v>1</v>
      </c>
    </row>
    <row r="357" spans="1:5" x14ac:dyDescent="0.25">
      <c r="A357">
        <v>386</v>
      </c>
      <c r="B357" s="3">
        <v>1</v>
      </c>
      <c r="C357" s="4">
        <v>2</v>
      </c>
    </row>
    <row r="358" spans="1:5" x14ac:dyDescent="0.25">
      <c r="A358">
        <v>387</v>
      </c>
      <c r="B358" s="3">
        <v>1</v>
      </c>
      <c r="C358" s="4">
        <v>2</v>
      </c>
    </row>
    <row r="359" spans="1:5" x14ac:dyDescent="0.25">
      <c r="A359">
        <v>388</v>
      </c>
      <c r="B359" s="3">
        <v>1</v>
      </c>
      <c r="C359" s="4">
        <v>2</v>
      </c>
    </row>
    <row r="360" spans="1:5" x14ac:dyDescent="0.25">
      <c r="A360">
        <v>389</v>
      </c>
      <c r="B360" s="3">
        <v>1</v>
      </c>
      <c r="C360" s="4">
        <v>2</v>
      </c>
    </row>
    <row r="361" spans="1:5" x14ac:dyDescent="0.25">
      <c r="A361">
        <v>390</v>
      </c>
      <c r="B361" s="3">
        <v>1</v>
      </c>
      <c r="C361" s="4">
        <v>2</v>
      </c>
    </row>
    <row r="362" spans="1:5" x14ac:dyDescent="0.25">
      <c r="A362">
        <v>391</v>
      </c>
      <c r="C362" s="4">
        <v>2</v>
      </c>
    </row>
    <row r="363" spans="1:5" x14ac:dyDescent="0.25">
      <c r="A363">
        <v>392</v>
      </c>
      <c r="C363" s="4">
        <v>2</v>
      </c>
    </row>
    <row r="364" spans="1:5" x14ac:dyDescent="0.25">
      <c r="A364">
        <v>393</v>
      </c>
      <c r="C364" s="4">
        <v>2</v>
      </c>
    </row>
    <row r="365" spans="1:5" x14ac:dyDescent="0.25">
      <c r="A365">
        <v>394</v>
      </c>
      <c r="E365" s="2">
        <v>4</v>
      </c>
    </row>
    <row r="366" spans="1:5" x14ac:dyDescent="0.25">
      <c r="A366">
        <v>395</v>
      </c>
      <c r="D366" s="5">
        <v>3</v>
      </c>
      <c r="E366" s="2">
        <v>4</v>
      </c>
    </row>
    <row r="367" spans="1:5" x14ac:dyDescent="0.25">
      <c r="A367">
        <v>396</v>
      </c>
      <c r="D367" s="5">
        <v>3</v>
      </c>
      <c r="E367" s="2">
        <v>4</v>
      </c>
    </row>
    <row r="368" spans="1:5" x14ac:dyDescent="0.25">
      <c r="A368">
        <v>397</v>
      </c>
      <c r="D368" s="5">
        <v>3</v>
      </c>
      <c r="E368" s="2">
        <v>4</v>
      </c>
    </row>
    <row r="369" spans="1:5" x14ac:dyDescent="0.25">
      <c r="A369">
        <v>398</v>
      </c>
      <c r="D369" s="5">
        <v>3</v>
      </c>
      <c r="E369" s="2">
        <v>4</v>
      </c>
    </row>
    <row r="370" spans="1:5" x14ac:dyDescent="0.25">
      <c r="A370">
        <v>399</v>
      </c>
      <c r="D370" s="5">
        <v>3</v>
      </c>
      <c r="E370" s="2">
        <v>4</v>
      </c>
    </row>
    <row r="371" spans="1:5" x14ac:dyDescent="0.25">
      <c r="A371">
        <v>400</v>
      </c>
      <c r="D371" s="5">
        <v>3</v>
      </c>
      <c r="E371" s="2">
        <v>4</v>
      </c>
    </row>
    <row r="372" spans="1:5" x14ac:dyDescent="0.25">
      <c r="A372">
        <v>401</v>
      </c>
      <c r="D372" s="5">
        <v>3</v>
      </c>
      <c r="E372" s="2">
        <v>4</v>
      </c>
    </row>
    <row r="373" spans="1:5" x14ac:dyDescent="0.25">
      <c r="A373">
        <v>402</v>
      </c>
    </row>
    <row r="374" spans="1:5" x14ac:dyDescent="0.25">
      <c r="A374">
        <v>403</v>
      </c>
    </row>
    <row r="375" spans="1:5" x14ac:dyDescent="0.25">
      <c r="A375">
        <v>404</v>
      </c>
    </row>
    <row r="376" spans="1:5" x14ac:dyDescent="0.25">
      <c r="A376">
        <v>405</v>
      </c>
    </row>
    <row r="377" spans="1:5" x14ac:dyDescent="0.25">
      <c r="A377">
        <v>406</v>
      </c>
      <c r="B377" s="3">
        <v>1</v>
      </c>
    </row>
    <row r="378" spans="1:5" x14ac:dyDescent="0.25">
      <c r="A378">
        <v>407</v>
      </c>
      <c r="B378" s="3">
        <v>1</v>
      </c>
    </row>
    <row r="379" spans="1:5" x14ac:dyDescent="0.25">
      <c r="A379">
        <v>408</v>
      </c>
      <c r="B379" s="3">
        <v>1</v>
      </c>
    </row>
    <row r="380" spans="1:5" x14ac:dyDescent="0.25">
      <c r="A380">
        <v>409</v>
      </c>
      <c r="B380" s="3">
        <v>1</v>
      </c>
    </row>
    <row r="381" spans="1:5" x14ac:dyDescent="0.25">
      <c r="A381">
        <v>410</v>
      </c>
      <c r="B381" s="3">
        <v>1</v>
      </c>
      <c r="C381" s="4">
        <v>2</v>
      </c>
    </row>
    <row r="382" spans="1:5" x14ac:dyDescent="0.25">
      <c r="A382">
        <v>411</v>
      </c>
      <c r="B382" s="3">
        <v>1</v>
      </c>
      <c r="C382" s="4">
        <v>2</v>
      </c>
    </row>
    <row r="383" spans="1:5" x14ac:dyDescent="0.25">
      <c r="A383">
        <v>412</v>
      </c>
      <c r="B383" s="3">
        <v>1</v>
      </c>
      <c r="C383" s="4">
        <v>2</v>
      </c>
    </row>
    <row r="384" spans="1:5" x14ac:dyDescent="0.25">
      <c r="A384">
        <v>413</v>
      </c>
      <c r="B384" s="3">
        <v>1</v>
      </c>
      <c r="C384" s="4">
        <v>2</v>
      </c>
    </row>
    <row r="385" spans="1:5" x14ac:dyDescent="0.25">
      <c r="A385">
        <v>414</v>
      </c>
      <c r="C385" s="4">
        <v>2</v>
      </c>
    </row>
    <row r="386" spans="1:5" x14ac:dyDescent="0.25">
      <c r="A386">
        <v>415</v>
      </c>
      <c r="C386" s="4">
        <v>2</v>
      </c>
    </row>
    <row r="387" spans="1:5" x14ac:dyDescent="0.25">
      <c r="A387">
        <v>416</v>
      </c>
      <c r="C387" s="4">
        <v>2</v>
      </c>
    </row>
    <row r="388" spans="1:5" x14ac:dyDescent="0.25">
      <c r="A388">
        <v>417</v>
      </c>
      <c r="D388" s="5">
        <v>3</v>
      </c>
      <c r="E388" s="2">
        <v>4</v>
      </c>
    </row>
    <row r="389" spans="1:5" x14ac:dyDescent="0.25">
      <c r="A389">
        <v>418</v>
      </c>
      <c r="D389" s="5">
        <v>3</v>
      </c>
      <c r="E389" s="2">
        <v>4</v>
      </c>
    </row>
    <row r="390" spans="1:5" x14ac:dyDescent="0.25">
      <c r="A390">
        <v>419</v>
      </c>
      <c r="D390" s="5">
        <v>3</v>
      </c>
      <c r="E390" s="2">
        <v>4</v>
      </c>
    </row>
    <row r="391" spans="1:5" x14ac:dyDescent="0.25">
      <c r="A391">
        <v>420</v>
      </c>
      <c r="D391" s="5">
        <v>3</v>
      </c>
      <c r="E391" s="2">
        <v>4</v>
      </c>
    </row>
    <row r="392" spans="1:5" x14ac:dyDescent="0.25">
      <c r="A392">
        <v>421</v>
      </c>
      <c r="D392" s="5">
        <v>3</v>
      </c>
      <c r="E392" s="2">
        <v>4</v>
      </c>
    </row>
    <row r="393" spans="1:5" x14ac:dyDescent="0.25">
      <c r="A393">
        <v>422</v>
      </c>
      <c r="D393" s="5">
        <v>3</v>
      </c>
      <c r="E393" s="2">
        <v>4</v>
      </c>
    </row>
    <row r="394" spans="1:5" x14ac:dyDescent="0.25">
      <c r="A394">
        <v>423</v>
      </c>
      <c r="D394" s="5">
        <v>3</v>
      </c>
      <c r="E394" s="2">
        <v>4</v>
      </c>
    </row>
    <row r="395" spans="1:5" x14ac:dyDescent="0.25">
      <c r="A395">
        <v>424</v>
      </c>
      <c r="E395" s="2">
        <v>4</v>
      </c>
    </row>
    <row r="396" spans="1:5" x14ac:dyDescent="0.25">
      <c r="A396">
        <v>425</v>
      </c>
    </row>
    <row r="397" spans="1:5" x14ac:dyDescent="0.25">
      <c r="A397">
        <v>426</v>
      </c>
    </row>
    <row r="398" spans="1:5" x14ac:dyDescent="0.25">
      <c r="A398">
        <v>427</v>
      </c>
    </row>
    <row r="399" spans="1:5" x14ac:dyDescent="0.25">
      <c r="A399">
        <v>428</v>
      </c>
      <c r="B399" s="3">
        <v>1</v>
      </c>
    </row>
    <row r="400" spans="1:5" x14ac:dyDescent="0.25">
      <c r="A400">
        <v>429</v>
      </c>
      <c r="B400" s="3">
        <v>1</v>
      </c>
    </row>
    <row r="401" spans="1:5" x14ac:dyDescent="0.25">
      <c r="A401">
        <v>430</v>
      </c>
      <c r="B401" s="3">
        <v>1</v>
      </c>
    </row>
    <row r="402" spans="1:5" x14ac:dyDescent="0.25">
      <c r="A402">
        <v>431</v>
      </c>
      <c r="B402" s="3">
        <v>1</v>
      </c>
    </row>
    <row r="403" spans="1:5" x14ac:dyDescent="0.25">
      <c r="A403">
        <v>432</v>
      </c>
      <c r="B403" s="3">
        <v>1</v>
      </c>
    </row>
    <row r="404" spans="1:5" x14ac:dyDescent="0.25">
      <c r="A404">
        <v>433</v>
      </c>
      <c r="B404" s="3">
        <v>1</v>
      </c>
      <c r="C404" s="4">
        <v>2</v>
      </c>
    </row>
    <row r="405" spans="1:5" x14ac:dyDescent="0.25">
      <c r="A405">
        <v>434</v>
      </c>
      <c r="B405" s="3">
        <v>1</v>
      </c>
      <c r="C405" s="4">
        <v>2</v>
      </c>
    </row>
    <row r="406" spans="1:5" x14ac:dyDescent="0.25">
      <c r="A406">
        <v>435</v>
      </c>
      <c r="C406" s="4">
        <v>2</v>
      </c>
    </row>
    <row r="407" spans="1:5" x14ac:dyDescent="0.25">
      <c r="A407">
        <v>436</v>
      </c>
      <c r="C407" s="4">
        <v>2</v>
      </c>
    </row>
    <row r="408" spans="1:5" x14ac:dyDescent="0.25">
      <c r="A408">
        <v>437</v>
      </c>
      <c r="C408" s="4">
        <v>2</v>
      </c>
    </row>
    <row r="409" spans="1:5" x14ac:dyDescent="0.25">
      <c r="A409">
        <v>438</v>
      </c>
      <c r="C409" s="4">
        <v>2</v>
      </c>
    </row>
    <row r="410" spans="1:5" x14ac:dyDescent="0.25">
      <c r="A410">
        <v>439</v>
      </c>
      <c r="D410" s="5">
        <v>3</v>
      </c>
      <c r="E410" s="2">
        <v>4</v>
      </c>
    </row>
    <row r="411" spans="1:5" x14ac:dyDescent="0.25">
      <c r="A411">
        <v>440</v>
      </c>
      <c r="D411" s="5">
        <v>3</v>
      </c>
      <c r="E411" s="2">
        <v>4</v>
      </c>
    </row>
    <row r="412" spans="1:5" x14ac:dyDescent="0.25">
      <c r="A412">
        <v>441</v>
      </c>
      <c r="D412" s="5">
        <v>3</v>
      </c>
      <c r="E412" s="2">
        <v>4</v>
      </c>
    </row>
    <row r="413" spans="1:5" x14ac:dyDescent="0.25">
      <c r="A413">
        <v>442</v>
      </c>
      <c r="D413" s="5">
        <v>3</v>
      </c>
      <c r="E413" s="2">
        <v>4</v>
      </c>
    </row>
    <row r="414" spans="1:5" x14ac:dyDescent="0.25">
      <c r="A414">
        <v>443</v>
      </c>
      <c r="D414" s="5">
        <v>3</v>
      </c>
      <c r="E414" s="2">
        <v>4</v>
      </c>
    </row>
    <row r="415" spans="1:5" x14ac:dyDescent="0.25">
      <c r="A415">
        <v>444</v>
      </c>
      <c r="D415" s="5">
        <v>3</v>
      </c>
      <c r="E415" s="2">
        <v>4</v>
      </c>
    </row>
    <row r="416" spans="1:5" x14ac:dyDescent="0.25">
      <c r="A416">
        <v>445</v>
      </c>
      <c r="D416" s="5">
        <v>3</v>
      </c>
      <c r="E416" s="2">
        <v>4</v>
      </c>
    </row>
    <row r="417" spans="1:5" x14ac:dyDescent="0.25">
      <c r="A417">
        <v>446</v>
      </c>
      <c r="D417" s="5">
        <v>3</v>
      </c>
      <c r="E417" s="2">
        <v>4</v>
      </c>
    </row>
    <row r="418" spans="1:5" x14ac:dyDescent="0.25">
      <c r="A418">
        <v>447</v>
      </c>
      <c r="E418" s="2">
        <v>4</v>
      </c>
    </row>
    <row r="419" spans="1:5" x14ac:dyDescent="0.25">
      <c r="A419">
        <v>448</v>
      </c>
    </row>
    <row r="420" spans="1:5" x14ac:dyDescent="0.25">
      <c r="A420">
        <v>449</v>
      </c>
      <c r="B420" s="3">
        <v>1</v>
      </c>
    </row>
    <row r="421" spans="1:5" x14ac:dyDescent="0.25">
      <c r="A421">
        <v>450</v>
      </c>
      <c r="B421" s="3">
        <v>1</v>
      </c>
    </row>
    <row r="422" spans="1:5" x14ac:dyDescent="0.25">
      <c r="A422">
        <v>451</v>
      </c>
      <c r="B422" s="3">
        <v>1</v>
      </c>
    </row>
    <row r="423" spans="1:5" x14ac:dyDescent="0.25">
      <c r="A423">
        <v>452</v>
      </c>
      <c r="B423" s="3">
        <v>1</v>
      </c>
    </row>
    <row r="424" spans="1:5" x14ac:dyDescent="0.25">
      <c r="A424">
        <v>453</v>
      </c>
      <c r="B424" s="3">
        <v>1</v>
      </c>
    </row>
    <row r="425" spans="1:5" x14ac:dyDescent="0.25">
      <c r="A425">
        <v>454</v>
      </c>
      <c r="B425" s="3">
        <v>1</v>
      </c>
    </row>
    <row r="426" spans="1:5" x14ac:dyDescent="0.25">
      <c r="A426">
        <v>455</v>
      </c>
      <c r="B426" s="3">
        <v>1</v>
      </c>
      <c r="C426" s="4">
        <v>2</v>
      </c>
    </row>
    <row r="427" spans="1:5" x14ac:dyDescent="0.25">
      <c r="A427">
        <v>456</v>
      </c>
      <c r="B427" s="3">
        <v>1</v>
      </c>
      <c r="C427" s="4">
        <v>2</v>
      </c>
    </row>
    <row r="428" spans="1:5" x14ac:dyDescent="0.25">
      <c r="A428">
        <v>457</v>
      </c>
      <c r="C428" s="4">
        <v>2</v>
      </c>
    </row>
    <row r="429" spans="1:5" x14ac:dyDescent="0.25">
      <c r="A429">
        <v>458</v>
      </c>
      <c r="C429" s="4">
        <v>2</v>
      </c>
    </row>
    <row r="430" spans="1:5" x14ac:dyDescent="0.25">
      <c r="A430">
        <v>459</v>
      </c>
      <c r="C430" s="4">
        <v>2</v>
      </c>
    </row>
    <row r="431" spans="1:5" x14ac:dyDescent="0.25">
      <c r="A431">
        <v>460</v>
      </c>
      <c r="C431" s="4">
        <v>2</v>
      </c>
    </row>
    <row r="432" spans="1:5" x14ac:dyDescent="0.25">
      <c r="A432">
        <v>461</v>
      </c>
      <c r="C432" s="4">
        <v>2</v>
      </c>
    </row>
    <row r="433" spans="1:6" x14ac:dyDescent="0.25">
      <c r="A433">
        <v>462</v>
      </c>
      <c r="C433" s="4">
        <v>2</v>
      </c>
    </row>
    <row r="434" spans="1:6" x14ac:dyDescent="0.25">
      <c r="A434">
        <v>463</v>
      </c>
      <c r="D434" s="5">
        <v>3</v>
      </c>
    </row>
    <row r="435" spans="1:6" x14ac:dyDescent="0.25">
      <c r="A435">
        <v>464</v>
      </c>
      <c r="D435" s="5">
        <v>3</v>
      </c>
    </row>
    <row r="436" spans="1:6" x14ac:dyDescent="0.25">
      <c r="A436">
        <v>465</v>
      </c>
      <c r="D436" s="5">
        <v>3</v>
      </c>
      <c r="E436" s="2">
        <v>4</v>
      </c>
    </row>
    <row r="437" spans="1:6" x14ac:dyDescent="0.25">
      <c r="A437">
        <v>466</v>
      </c>
      <c r="D437" s="5">
        <v>3</v>
      </c>
      <c r="E437" s="2">
        <v>4</v>
      </c>
    </row>
    <row r="438" spans="1:6" x14ac:dyDescent="0.25">
      <c r="A438">
        <v>467</v>
      </c>
      <c r="D438" s="5">
        <v>3</v>
      </c>
      <c r="E438" s="2">
        <v>4</v>
      </c>
    </row>
    <row r="439" spans="1:6" x14ac:dyDescent="0.25">
      <c r="A439">
        <v>468</v>
      </c>
      <c r="B439" s="3">
        <v>1</v>
      </c>
      <c r="D439" s="5">
        <v>3</v>
      </c>
      <c r="E439" s="2">
        <v>4</v>
      </c>
    </row>
    <row r="440" spans="1:6" x14ac:dyDescent="0.25">
      <c r="A440">
        <v>469</v>
      </c>
      <c r="B440" s="3">
        <v>1</v>
      </c>
      <c r="D440" s="5">
        <v>3</v>
      </c>
      <c r="E440" s="2">
        <v>4</v>
      </c>
      <c r="F440" t="s">
        <v>22</v>
      </c>
    </row>
    <row r="441" spans="1:6" x14ac:dyDescent="0.25">
      <c r="A441">
        <v>502</v>
      </c>
    </row>
    <row r="442" spans="1:6" x14ac:dyDescent="0.25">
      <c r="A442">
        <v>503</v>
      </c>
    </row>
    <row r="443" spans="1:6" x14ac:dyDescent="0.25">
      <c r="A443">
        <v>504</v>
      </c>
      <c r="F443" t="s">
        <v>22</v>
      </c>
    </row>
    <row r="444" spans="1:6" x14ac:dyDescent="0.25">
      <c r="A444">
        <v>505</v>
      </c>
      <c r="E444" s="2">
        <v>4</v>
      </c>
    </row>
    <row r="445" spans="1:6" x14ac:dyDescent="0.25">
      <c r="A445">
        <v>506</v>
      </c>
      <c r="E445" s="2">
        <v>4</v>
      </c>
    </row>
    <row r="446" spans="1:6" x14ac:dyDescent="0.25">
      <c r="A446">
        <v>507</v>
      </c>
      <c r="E446" s="2">
        <v>4</v>
      </c>
    </row>
    <row r="447" spans="1:6" x14ac:dyDescent="0.25">
      <c r="A447">
        <v>508</v>
      </c>
      <c r="B447" s="3">
        <v>1</v>
      </c>
      <c r="E447" s="2">
        <v>4</v>
      </c>
    </row>
    <row r="448" spans="1:6" x14ac:dyDescent="0.25">
      <c r="A448">
        <v>509</v>
      </c>
      <c r="B448" s="3">
        <v>1</v>
      </c>
      <c r="E448" s="2">
        <v>4</v>
      </c>
    </row>
    <row r="449" spans="1:5" x14ac:dyDescent="0.25">
      <c r="A449">
        <v>510</v>
      </c>
      <c r="B449" s="3">
        <v>1</v>
      </c>
      <c r="E449" s="2">
        <v>4</v>
      </c>
    </row>
    <row r="450" spans="1:5" x14ac:dyDescent="0.25">
      <c r="A450">
        <v>511</v>
      </c>
      <c r="B450" s="3">
        <v>1</v>
      </c>
      <c r="E450" s="2">
        <v>4</v>
      </c>
    </row>
    <row r="451" spans="1:5" x14ac:dyDescent="0.25">
      <c r="A451">
        <v>512</v>
      </c>
      <c r="B451" s="3">
        <v>1</v>
      </c>
      <c r="E451" s="2">
        <v>4</v>
      </c>
    </row>
    <row r="452" spans="1:5" x14ac:dyDescent="0.25">
      <c r="A452">
        <v>513</v>
      </c>
      <c r="B452" s="3">
        <v>1</v>
      </c>
      <c r="E452" s="2">
        <v>4</v>
      </c>
    </row>
    <row r="453" spans="1:5" x14ac:dyDescent="0.25">
      <c r="A453">
        <v>514</v>
      </c>
      <c r="B453" s="3">
        <v>1</v>
      </c>
      <c r="E453" s="2">
        <v>4</v>
      </c>
    </row>
    <row r="454" spans="1:5" x14ac:dyDescent="0.25">
      <c r="A454">
        <v>515</v>
      </c>
      <c r="B454" s="3">
        <v>1</v>
      </c>
      <c r="E454" s="2">
        <v>4</v>
      </c>
    </row>
    <row r="455" spans="1:5" x14ac:dyDescent="0.25">
      <c r="A455">
        <v>516</v>
      </c>
      <c r="B455" s="3">
        <v>1</v>
      </c>
    </row>
    <row r="456" spans="1:5" x14ac:dyDescent="0.25">
      <c r="A456">
        <v>517</v>
      </c>
      <c r="B456" s="3">
        <v>1</v>
      </c>
    </row>
    <row r="457" spans="1:5" x14ac:dyDescent="0.25">
      <c r="A457">
        <v>518</v>
      </c>
      <c r="B457" s="3">
        <v>1</v>
      </c>
    </row>
    <row r="458" spans="1:5" x14ac:dyDescent="0.25">
      <c r="A458">
        <v>519</v>
      </c>
      <c r="B458" s="3">
        <v>1</v>
      </c>
    </row>
    <row r="459" spans="1:5" x14ac:dyDescent="0.25">
      <c r="A459">
        <v>520</v>
      </c>
      <c r="B459" s="3">
        <v>1</v>
      </c>
      <c r="C459" s="4">
        <v>2</v>
      </c>
    </row>
    <row r="460" spans="1:5" x14ac:dyDescent="0.25">
      <c r="A460">
        <v>521</v>
      </c>
      <c r="C460" s="4">
        <v>2</v>
      </c>
    </row>
    <row r="461" spans="1:5" x14ac:dyDescent="0.25">
      <c r="A461">
        <v>522</v>
      </c>
      <c r="C461" s="4">
        <v>2</v>
      </c>
    </row>
    <row r="462" spans="1:5" x14ac:dyDescent="0.25">
      <c r="A462">
        <v>523</v>
      </c>
      <c r="C462" s="4">
        <v>2</v>
      </c>
      <c r="D462" s="5">
        <v>3</v>
      </c>
    </row>
    <row r="463" spans="1:5" x14ac:dyDescent="0.25">
      <c r="A463">
        <v>524</v>
      </c>
      <c r="C463" s="4">
        <v>2</v>
      </c>
      <c r="D463" s="5">
        <v>3</v>
      </c>
    </row>
    <row r="464" spans="1:5" x14ac:dyDescent="0.25">
      <c r="A464">
        <v>525</v>
      </c>
      <c r="C464" s="4">
        <v>2</v>
      </c>
      <c r="D464" s="5">
        <v>3</v>
      </c>
    </row>
    <row r="465" spans="1:5" x14ac:dyDescent="0.25">
      <c r="A465">
        <v>526</v>
      </c>
      <c r="C465" s="4">
        <v>2</v>
      </c>
      <c r="D465" s="5">
        <v>3</v>
      </c>
    </row>
    <row r="466" spans="1:5" x14ac:dyDescent="0.25">
      <c r="A466">
        <v>527</v>
      </c>
      <c r="C466" s="4">
        <v>2</v>
      </c>
      <c r="D466" s="5">
        <v>3</v>
      </c>
    </row>
    <row r="467" spans="1:5" x14ac:dyDescent="0.25">
      <c r="A467">
        <v>528</v>
      </c>
      <c r="C467" s="4">
        <v>2</v>
      </c>
      <c r="D467" s="5">
        <v>3</v>
      </c>
    </row>
    <row r="468" spans="1:5" x14ac:dyDescent="0.25">
      <c r="A468">
        <v>529</v>
      </c>
      <c r="C468" s="4">
        <v>2</v>
      </c>
      <c r="D468" s="5">
        <v>3</v>
      </c>
    </row>
    <row r="469" spans="1:5" x14ac:dyDescent="0.25">
      <c r="A469">
        <v>530</v>
      </c>
      <c r="D469" s="5">
        <v>3</v>
      </c>
    </row>
    <row r="470" spans="1:5" x14ac:dyDescent="0.25">
      <c r="A470">
        <v>531</v>
      </c>
      <c r="D470" s="5">
        <v>3</v>
      </c>
      <c r="E470" s="2">
        <v>4</v>
      </c>
    </row>
    <row r="471" spans="1:5" x14ac:dyDescent="0.25">
      <c r="A471">
        <v>532</v>
      </c>
      <c r="D471" s="5">
        <v>3</v>
      </c>
      <c r="E471" s="2">
        <v>4</v>
      </c>
    </row>
    <row r="472" spans="1:5" x14ac:dyDescent="0.25">
      <c r="A472">
        <v>533</v>
      </c>
      <c r="E472" s="2">
        <v>4</v>
      </c>
    </row>
    <row r="473" spans="1:5" x14ac:dyDescent="0.25">
      <c r="A473">
        <v>534</v>
      </c>
      <c r="E473" s="2">
        <v>4</v>
      </c>
    </row>
    <row r="474" spans="1:5" x14ac:dyDescent="0.25">
      <c r="A474">
        <v>535</v>
      </c>
      <c r="E474" s="2">
        <v>4</v>
      </c>
    </row>
    <row r="475" spans="1:5" x14ac:dyDescent="0.25">
      <c r="A475">
        <v>536</v>
      </c>
      <c r="B475" s="3">
        <v>1</v>
      </c>
      <c r="E475" s="2">
        <v>4</v>
      </c>
    </row>
    <row r="476" spans="1:5" x14ac:dyDescent="0.25">
      <c r="A476">
        <v>537</v>
      </c>
      <c r="B476" s="3">
        <v>1</v>
      </c>
      <c r="E476" s="2">
        <v>4</v>
      </c>
    </row>
    <row r="477" spans="1:5" x14ac:dyDescent="0.25">
      <c r="A477">
        <v>538</v>
      </c>
      <c r="B477" s="3">
        <v>1</v>
      </c>
      <c r="E477" s="2">
        <v>4</v>
      </c>
    </row>
    <row r="478" spans="1:5" x14ac:dyDescent="0.25">
      <c r="A478">
        <v>539</v>
      </c>
      <c r="B478" s="3">
        <v>1</v>
      </c>
    </row>
    <row r="479" spans="1:5" x14ac:dyDescent="0.25">
      <c r="A479">
        <v>540</v>
      </c>
      <c r="B479" s="3">
        <v>1</v>
      </c>
    </row>
    <row r="480" spans="1:5" x14ac:dyDescent="0.25">
      <c r="A480">
        <v>541</v>
      </c>
      <c r="B480" s="3">
        <v>1</v>
      </c>
    </row>
    <row r="481" spans="1:5" x14ac:dyDescent="0.25">
      <c r="A481">
        <v>542</v>
      </c>
      <c r="B481" s="3">
        <v>1</v>
      </c>
    </row>
    <row r="482" spans="1:5" x14ac:dyDescent="0.25">
      <c r="A482">
        <v>543</v>
      </c>
      <c r="B482" s="3">
        <v>1</v>
      </c>
    </row>
    <row r="483" spans="1:5" x14ac:dyDescent="0.25">
      <c r="A483">
        <v>544</v>
      </c>
      <c r="B483" s="3">
        <v>1</v>
      </c>
      <c r="C483" s="4">
        <v>2</v>
      </c>
    </row>
    <row r="484" spans="1:5" x14ac:dyDescent="0.25">
      <c r="A484">
        <v>545</v>
      </c>
      <c r="B484" s="3">
        <v>1</v>
      </c>
      <c r="C484" s="4">
        <v>2</v>
      </c>
    </row>
    <row r="485" spans="1:5" x14ac:dyDescent="0.25">
      <c r="A485">
        <v>546</v>
      </c>
      <c r="C485" s="4">
        <v>2</v>
      </c>
    </row>
    <row r="486" spans="1:5" x14ac:dyDescent="0.25">
      <c r="A486">
        <v>547</v>
      </c>
      <c r="C486" s="4">
        <v>2</v>
      </c>
    </row>
    <row r="487" spans="1:5" x14ac:dyDescent="0.25">
      <c r="A487">
        <v>548</v>
      </c>
      <c r="C487" s="4">
        <v>2</v>
      </c>
    </row>
    <row r="488" spans="1:5" x14ac:dyDescent="0.25">
      <c r="A488">
        <v>549</v>
      </c>
      <c r="C488" s="4">
        <v>2</v>
      </c>
      <c r="D488" s="5">
        <v>3</v>
      </c>
    </row>
    <row r="489" spans="1:5" x14ac:dyDescent="0.25">
      <c r="A489">
        <v>550</v>
      </c>
      <c r="C489" s="4">
        <v>2</v>
      </c>
      <c r="D489" s="5">
        <v>3</v>
      </c>
    </row>
    <row r="490" spans="1:5" x14ac:dyDescent="0.25">
      <c r="A490">
        <v>551</v>
      </c>
      <c r="C490" s="4">
        <v>2</v>
      </c>
      <c r="D490" s="5">
        <v>3</v>
      </c>
    </row>
    <row r="491" spans="1:5" x14ac:dyDescent="0.25">
      <c r="A491">
        <v>552</v>
      </c>
      <c r="D491" s="5">
        <v>3</v>
      </c>
      <c r="E491" s="2">
        <v>4</v>
      </c>
    </row>
    <row r="492" spans="1:5" x14ac:dyDescent="0.25">
      <c r="A492">
        <v>553</v>
      </c>
      <c r="D492" s="5">
        <v>3</v>
      </c>
      <c r="E492" s="2">
        <v>4</v>
      </c>
    </row>
    <row r="493" spans="1:5" x14ac:dyDescent="0.25">
      <c r="A493">
        <v>554</v>
      </c>
      <c r="D493" s="5">
        <v>3</v>
      </c>
      <c r="E493" s="2">
        <v>4</v>
      </c>
    </row>
    <row r="494" spans="1:5" x14ac:dyDescent="0.25">
      <c r="A494">
        <v>555</v>
      </c>
      <c r="D494" s="5">
        <v>3</v>
      </c>
      <c r="E494" s="2">
        <v>4</v>
      </c>
    </row>
    <row r="495" spans="1:5" x14ac:dyDescent="0.25">
      <c r="A495">
        <v>556</v>
      </c>
      <c r="D495" s="5">
        <v>3</v>
      </c>
      <c r="E495" s="2">
        <v>4</v>
      </c>
    </row>
    <row r="496" spans="1:5" x14ac:dyDescent="0.25">
      <c r="A496">
        <v>557</v>
      </c>
      <c r="E496" s="2">
        <v>4</v>
      </c>
    </row>
    <row r="497" spans="1:5" x14ac:dyDescent="0.25">
      <c r="A497">
        <v>558</v>
      </c>
      <c r="E497" s="2">
        <v>4</v>
      </c>
    </row>
    <row r="498" spans="1:5" x14ac:dyDescent="0.25">
      <c r="A498">
        <v>559</v>
      </c>
      <c r="E498" s="2">
        <v>4</v>
      </c>
    </row>
    <row r="499" spans="1:5" x14ac:dyDescent="0.25">
      <c r="A499">
        <v>560</v>
      </c>
      <c r="B499" s="3">
        <v>1</v>
      </c>
    </row>
    <row r="500" spans="1:5" x14ac:dyDescent="0.25">
      <c r="A500">
        <v>561</v>
      </c>
      <c r="B500" s="3">
        <v>1</v>
      </c>
    </row>
    <row r="501" spans="1:5" x14ac:dyDescent="0.25">
      <c r="A501">
        <v>562</v>
      </c>
      <c r="B501" s="3">
        <v>1</v>
      </c>
    </row>
    <row r="502" spans="1:5" x14ac:dyDescent="0.25">
      <c r="A502">
        <v>563</v>
      </c>
      <c r="B502" s="3">
        <v>1</v>
      </c>
    </row>
    <row r="503" spans="1:5" x14ac:dyDescent="0.25">
      <c r="A503">
        <v>564</v>
      </c>
      <c r="B503" s="3">
        <v>1</v>
      </c>
    </row>
    <row r="504" spans="1:5" x14ac:dyDescent="0.25">
      <c r="A504">
        <v>565</v>
      </c>
      <c r="B504" s="3">
        <v>1</v>
      </c>
    </row>
    <row r="505" spans="1:5" x14ac:dyDescent="0.25">
      <c r="A505">
        <v>566</v>
      </c>
      <c r="B505" s="3">
        <v>1</v>
      </c>
    </row>
    <row r="506" spans="1:5" x14ac:dyDescent="0.25">
      <c r="A506">
        <v>567</v>
      </c>
      <c r="B506" s="3">
        <v>1</v>
      </c>
      <c r="C506" s="4">
        <v>2</v>
      </c>
    </row>
    <row r="507" spans="1:5" x14ac:dyDescent="0.25">
      <c r="A507">
        <v>568</v>
      </c>
      <c r="C507" s="4">
        <v>2</v>
      </c>
    </row>
    <row r="508" spans="1:5" x14ac:dyDescent="0.25">
      <c r="A508">
        <v>569</v>
      </c>
      <c r="C508" s="4">
        <v>2</v>
      </c>
    </row>
    <row r="509" spans="1:5" x14ac:dyDescent="0.25">
      <c r="A509">
        <v>570</v>
      </c>
      <c r="C509" s="4">
        <v>2</v>
      </c>
    </row>
    <row r="510" spans="1:5" x14ac:dyDescent="0.25">
      <c r="A510">
        <v>571</v>
      </c>
      <c r="C510" s="4">
        <v>2</v>
      </c>
      <c r="D510" s="5">
        <v>3</v>
      </c>
    </row>
    <row r="511" spans="1:5" x14ac:dyDescent="0.25">
      <c r="A511">
        <v>572</v>
      </c>
      <c r="C511" s="4">
        <v>2</v>
      </c>
      <c r="D511" s="5">
        <v>3</v>
      </c>
      <c r="E511" s="2">
        <v>4</v>
      </c>
    </row>
    <row r="512" spans="1:5" x14ac:dyDescent="0.25">
      <c r="A512">
        <v>573</v>
      </c>
      <c r="D512" s="5">
        <v>3</v>
      </c>
      <c r="E512" s="2">
        <v>4</v>
      </c>
    </row>
    <row r="513" spans="1:5" x14ac:dyDescent="0.25">
      <c r="A513">
        <v>574</v>
      </c>
      <c r="D513" s="5">
        <v>3</v>
      </c>
      <c r="E513" s="2">
        <v>4</v>
      </c>
    </row>
    <row r="514" spans="1:5" x14ac:dyDescent="0.25">
      <c r="A514">
        <v>575</v>
      </c>
      <c r="D514" s="5">
        <v>3</v>
      </c>
      <c r="E514" s="2">
        <v>4</v>
      </c>
    </row>
    <row r="515" spans="1:5" x14ac:dyDescent="0.25">
      <c r="A515">
        <v>576</v>
      </c>
      <c r="D515" s="5">
        <v>3</v>
      </c>
      <c r="E515" s="2">
        <v>4</v>
      </c>
    </row>
    <row r="516" spans="1:5" x14ac:dyDescent="0.25">
      <c r="A516">
        <v>577</v>
      </c>
      <c r="D516" s="5">
        <v>3</v>
      </c>
      <c r="E516" s="2">
        <v>4</v>
      </c>
    </row>
    <row r="517" spans="1:5" x14ac:dyDescent="0.25">
      <c r="A517">
        <v>578</v>
      </c>
      <c r="D517" s="5">
        <v>3</v>
      </c>
      <c r="E517" s="2">
        <v>4</v>
      </c>
    </row>
    <row r="518" spans="1:5" x14ac:dyDescent="0.25">
      <c r="A518">
        <v>579</v>
      </c>
      <c r="E518" s="2">
        <v>4</v>
      </c>
    </row>
    <row r="519" spans="1:5" x14ac:dyDescent="0.25">
      <c r="A519">
        <v>580</v>
      </c>
    </row>
    <row r="520" spans="1:5" x14ac:dyDescent="0.25">
      <c r="A520">
        <v>581</v>
      </c>
    </row>
    <row r="521" spans="1:5" x14ac:dyDescent="0.25">
      <c r="A521">
        <v>582</v>
      </c>
      <c r="B521" s="3">
        <v>1</v>
      </c>
    </row>
    <row r="522" spans="1:5" x14ac:dyDescent="0.25">
      <c r="A522">
        <v>583</v>
      </c>
      <c r="B522" s="3">
        <v>1</v>
      </c>
    </row>
    <row r="523" spans="1:5" x14ac:dyDescent="0.25">
      <c r="A523">
        <v>584</v>
      </c>
      <c r="B523" s="3">
        <v>1</v>
      </c>
    </row>
    <row r="524" spans="1:5" x14ac:dyDescent="0.25">
      <c r="A524">
        <v>585</v>
      </c>
      <c r="B524" s="3">
        <v>1</v>
      </c>
    </row>
    <row r="525" spans="1:5" x14ac:dyDescent="0.25">
      <c r="A525">
        <v>586</v>
      </c>
      <c r="B525" s="3">
        <v>1</v>
      </c>
    </row>
    <row r="526" spans="1:5" x14ac:dyDescent="0.25">
      <c r="A526">
        <v>587</v>
      </c>
      <c r="B526" s="3">
        <v>1</v>
      </c>
    </row>
    <row r="527" spans="1:5" x14ac:dyDescent="0.25">
      <c r="A527">
        <v>588</v>
      </c>
      <c r="B527" s="3">
        <v>1</v>
      </c>
      <c r="C527" s="4">
        <v>2</v>
      </c>
    </row>
    <row r="528" spans="1:5" x14ac:dyDescent="0.25">
      <c r="A528">
        <v>589</v>
      </c>
      <c r="B528" s="3">
        <v>1</v>
      </c>
      <c r="C528" s="4">
        <v>2</v>
      </c>
    </row>
    <row r="529" spans="1:5" x14ac:dyDescent="0.25">
      <c r="A529">
        <v>590</v>
      </c>
      <c r="C529" s="4">
        <v>2</v>
      </c>
    </row>
    <row r="530" spans="1:5" x14ac:dyDescent="0.25">
      <c r="A530">
        <v>591</v>
      </c>
      <c r="C530" s="4">
        <v>2</v>
      </c>
    </row>
    <row r="531" spans="1:5" x14ac:dyDescent="0.25">
      <c r="A531">
        <v>592</v>
      </c>
      <c r="C531" s="4">
        <v>2</v>
      </c>
    </row>
    <row r="532" spans="1:5" x14ac:dyDescent="0.25">
      <c r="A532">
        <v>593</v>
      </c>
      <c r="C532" s="4">
        <v>2</v>
      </c>
      <c r="D532" s="5">
        <v>3</v>
      </c>
    </row>
    <row r="533" spans="1:5" x14ac:dyDescent="0.25">
      <c r="A533">
        <v>594</v>
      </c>
      <c r="D533" s="5">
        <v>3</v>
      </c>
      <c r="E533" s="2">
        <v>4</v>
      </c>
    </row>
    <row r="534" spans="1:5" x14ac:dyDescent="0.25">
      <c r="A534">
        <v>595</v>
      </c>
      <c r="D534" s="5">
        <v>3</v>
      </c>
      <c r="E534" s="2">
        <v>4</v>
      </c>
    </row>
    <row r="535" spans="1:5" x14ac:dyDescent="0.25">
      <c r="A535">
        <v>596</v>
      </c>
      <c r="D535" s="5">
        <v>3</v>
      </c>
      <c r="E535" s="2">
        <v>4</v>
      </c>
    </row>
    <row r="536" spans="1:5" x14ac:dyDescent="0.25">
      <c r="A536">
        <v>597</v>
      </c>
      <c r="D536" s="5">
        <v>3</v>
      </c>
      <c r="E536" s="2">
        <v>4</v>
      </c>
    </row>
    <row r="537" spans="1:5" x14ac:dyDescent="0.25">
      <c r="A537">
        <v>598</v>
      </c>
      <c r="D537" s="5">
        <v>3</v>
      </c>
      <c r="E537" s="2">
        <v>4</v>
      </c>
    </row>
    <row r="538" spans="1:5" x14ac:dyDescent="0.25">
      <c r="A538">
        <v>599</v>
      </c>
      <c r="D538" s="5">
        <v>3</v>
      </c>
      <c r="E538" s="2">
        <v>4</v>
      </c>
    </row>
    <row r="539" spans="1:5" x14ac:dyDescent="0.25">
      <c r="A539">
        <v>600</v>
      </c>
      <c r="E539" s="2">
        <v>4</v>
      </c>
    </row>
    <row r="540" spans="1:5" x14ac:dyDescent="0.25">
      <c r="A540">
        <v>601</v>
      </c>
    </row>
    <row r="541" spans="1:5" x14ac:dyDescent="0.25">
      <c r="A541">
        <v>602</v>
      </c>
    </row>
    <row r="542" spans="1:5" x14ac:dyDescent="0.25">
      <c r="A542">
        <v>603</v>
      </c>
    </row>
    <row r="543" spans="1:5" x14ac:dyDescent="0.25">
      <c r="A543">
        <v>604</v>
      </c>
      <c r="B543" s="3">
        <v>1</v>
      </c>
    </row>
    <row r="544" spans="1:5" x14ac:dyDescent="0.25">
      <c r="A544">
        <v>605</v>
      </c>
      <c r="B544" s="3">
        <v>1</v>
      </c>
    </row>
    <row r="545" spans="1:5" x14ac:dyDescent="0.25">
      <c r="A545">
        <v>606</v>
      </c>
      <c r="B545" s="3">
        <v>1</v>
      </c>
    </row>
    <row r="546" spans="1:5" x14ac:dyDescent="0.25">
      <c r="A546">
        <v>607</v>
      </c>
      <c r="B546" s="3">
        <v>1</v>
      </c>
    </row>
    <row r="547" spans="1:5" x14ac:dyDescent="0.25">
      <c r="A547">
        <v>608</v>
      </c>
      <c r="B547" s="3">
        <v>1</v>
      </c>
    </row>
    <row r="548" spans="1:5" x14ac:dyDescent="0.25">
      <c r="A548">
        <v>609</v>
      </c>
      <c r="B548" s="3">
        <v>1</v>
      </c>
    </row>
    <row r="549" spans="1:5" x14ac:dyDescent="0.25">
      <c r="A549">
        <v>610</v>
      </c>
      <c r="B549" s="3">
        <v>1</v>
      </c>
      <c r="C549" s="4">
        <v>2</v>
      </c>
    </row>
    <row r="550" spans="1:5" x14ac:dyDescent="0.25">
      <c r="A550">
        <v>611</v>
      </c>
      <c r="B550" s="3">
        <v>1</v>
      </c>
      <c r="C550" s="4">
        <v>2</v>
      </c>
    </row>
    <row r="551" spans="1:5" x14ac:dyDescent="0.25">
      <c r="A551">
        <v>612</v>
      </c>
      <c r="B551" s="3">
        <v>1</v>
      </c>
      <c r="C551" s="4">
        <v>2</v>
      </c>
    </row>
    <row r="552" spans="1:5" x14ac:dyDescent="0.25">
      <c r="A552">
        <v>613</v>
      </c>
      <c r="C552" s="4">
        <v>2</v>
      </c>
    </row>
    <row r="553" spans="1:5" x14ac:dyDescent="0.25">
      <c r="A553">
        <v>614</v>
      </c>
      <c r="C553" s="4">
        <v>2</v>
      </c>
    </row>
    <row r="554" spans="1:5" x14ac:dyDescent="0.25">
      <c r="A554">
        <v>615</v>
      </c>
      <c r="D554" s="5">
        <v>3</v>
      </c>
    </row>
    <row r="555" spans="1:5" x14ac:dyDescent="0.25">
      <c r="A555">
        <v>616</v>
      </c>
      <c r="D555" s="5">
        <v>3</v>
      </c>
      <c r="E555" s="2">
        <v>4</v>
      </c>
    </row>
    <row r="556" spans="1:5" x14ac:dyDescent="0.25">
      <c r="A556">
        <v>617</v>
      </c>
      <c r="D556" s="5">
        <v>3</v>
      </c>
      <c r="E556" s="2">
        <v>4</v>
      </c>
    </row>
    <row r="557" spans="1:5" x14ac:dyDescent="0.25">
      <c r="A557">
        <v>618</v>
      </c>
      <c r="D557" s="5">
        <v>3</v>
      </c>
      <c r="E557" s="2">
        <v>4</v>
      </c>
    </row>
    <row r="558" spans="1:5" x14ac:dyDescent="0.25">
      <c r="A558">
        <v>619</v>
      </c>
      <c r="D558" s="5">
        <v>3</v>
      </c>
      <c r="E558" s="2">
        <v>4</v>
      </c>
    </row>
    <row r="559" spans="1:5" x14ac:dyDescent="0.25">
      <c r="A559">
        <v>620</v>
      </c>
      <c r="D559" s="5">
        <v>3</v>
      </c>
      <c r="E559" s="2">
        <v>4</v>
      </c>
    </row>
    <row r="560" spans="1:5" x14ac:dyDescent="0.25">
      <c r="A560">
        <v>621</v>
      </c>
      <c r="D560" s="5">
        <v>3</v>
      </c>
      <c r="E560" s="2">
        <v>4</v>
      </c>
    </row>
    <row r="561" spans="1:5" x14ac:dyDescent="0.25">
      <c r="A561">
        <v>622</v>
      </c>
      <c r="D561" s="5">
        <v>3</v>
      </c>
      <c r="E561" s="2">
        <v>4</v>
      </c>
    </row>
    <row r="562" spans="1:5" x14ac:dyDescent="0.25">
      <c r="A562">
        <v>623</v>
      </c>
    </row>
    <row r="563" spans="1:5" x14ac:dyDescent="0.25">
      <c r="A563">
        <v>624</v>
      </c>
    </row>
    <row r="564" spans="1:5" x14ac:dyDescent="0.25">
      <c r="A564">
        <v>625</v>
      </c>
    </row>
    <row r="565" spans="1:5" x14ac:dyDescent="0.25">
      <c r="A565">
        <v>626</v>
      </c>
    </row>
    <row r="566" spans="1:5" x14ac:dyDescent="0.25">
      <c r="A566">
        <v>627</v>
      </c>
      <c r="B566" s="3">
        <v>1</v>
      </c>
    </row>
    <row r="567" spans="1:5" x14ac:dyDescent="0.25">
      <c r="A567">
        <v>628</v>
      </c>
      <c r="B567" s="3">
        <v>1</v>
      </c>
    </row>
    <row r="568" spans="1:5" x14ac:dyDescent="0.25">
      <c r="A568">
        <v>629</v>
      </c>
      <c r="B568" s="3">
        <v>1</v>
      </c>
    </row>
    <row r="569" spans="1:5" x14ac:dyDescent="0.25">
      <c r="A569">
        <v>630</v>
      </c>
      <c r="B569" s="3">
        <v>1</v>
      </c>
    </row>
    <row r="570" spans="1:5" x14ac:dyDescent="0.25">
      <c r="A570">
        <v>631</v>
      </c>
      <c r="B570" s="3">
        <v>1</v>
      </c>
      <c r="C570" s="4">
        <v>2</v>
      </c>
    </row>
    <row r="571" spans="1:5" x14ac:dyDescent="0.25">
      <c r="A571">
        <v>632</v>
      </c>
      <c r="B571" s="3">
        <v>1</v>
      </c>
      <c r="C571" s="4">
        <v>2</v>
      </c>
    </row>
    <row r="572" spans="1:5" x14ac:dyDescent="0.25">
      <c r="A572">
        <v>633</v>
      </c>
      <c r="B572" s="3">
        <v>1</v>
      </c>
      <c r="C572" s="4">
        <v>2</v>
      </c>
    </row>
    <row r="573" spans="1:5" x14ac:dyDescent="0.25">
      <c r="A573">
        <v>634</v>
      </c>
      <c r="C573" s="4">
        <v>2</v>
      </c>
    </row>
    <row r="574" spans="1:5" x14ac:dyDescent="0.25">
      <c r="A574">
        <v>635</v>
      </c>
      <c r="C574" s="4">
        <v>2</v>
      </c>
    </row>
    <row r="575" spans="1:5" x14ac:dyDescent="0.25">
      <c r="A575">
        <v>636</v>
      </c>
      <c r="C575" s="4">
        <v>2</v>
      </c>
    </row>
    <row r="576" spans="1:5" x14ac:dyDescent="0.25">
      <c r="A576">
        <v>637</v>
      </c>
      <c r="C576" s="4">
        <v>2</v>
      </c>
    </row>
    <row r="577" spans="1:5" x14ac:dyDescent="0.25">
      <c r="A577">
        <v>638</v>
      </c>
      <c r="D577" s="5">
        <v>3</v>
      </c>
      <c r="E577" s="2">
        <v>4</v>
      </c>
    </row>
    <row r="578" spans="1:5" x14ac:dyDescent="0.25">
      <c r="A578">
        <v>639</v>
      </c>
      <c r="D578" s="5">
        <v>3</v>
      </c>
      <c r="E578" s="2">
        <v>4</v>
      </c>
    </row>
    <row r="579" spans="1:5" x14ac:dyDescent="0.25">
      <c r="A579">
        <v>640</v>
      </c>
      <c r="D579" s="5">
        <v>3</v>
      </c>
      <c r="E579" s="2">
        <v>4</v>
      </c>
    </row>
    <row r="580" spans="1:5" x14ac:dyDescent="0.25">
      <c r="A580">
        <v>641</v>
      </c>
      <c r="D580" s="5">
        <v>3</v>
      </c>
      <c r="E580" s="2">
        <v>4</v>
      </c>
    </row>
    <row r="581" spans="1:5" x14ac:dyDescent="0.25">
      <c r="A581">
        <v>642</v>
      </c>
      <c r="D581" s="5">
        <v>3</v>
      </c>
      <c r="E581" s="2">
        <v>4</v>
      </c>
    </row>
    <row r="582" spans="1:5" x14ac:dyDescent="0.25">
      <c r="A582">
        <v>643</v>
      </c>
      <c r="D582" s="5">
        <v>3</v>
      </c>
      <c r="E582" s="2">
        <v>4</v>
      </c>
    </row>
    <row r="583" spans="1:5" x14ac:dyDescent="0.25">
      <c r="A583">
        <v>644</v>
      </c>
      <c r="D583" s="5">
        <v>3</v>
      </c>
      <c r="E583" s="2">
        <v>4</v>
      </c>
    </row>
    <row r="584" spans="1:5" x14ac:dyDescent="0.25">
      <c r="A584">
        <v>645</v>
      </c>
      <c r="E584" s="2">
        <v>4</v>
      </c>
    </row>
    <row r="585" spans="1:5" x14ac:dyDescent="0.25">
      <c r="A585">
        <v>646</v>
      </c>
    </row>
    <row r="586" spans="1:5" x14ac:dyDescent="0.25">
      <c r="A586">
        <v>647</v>
      </c>
    </row>
    <row r="587" spans="1:5" x14ac:dyDescent="0.25">
      <c r="A587">
        <v>648</v>
      </c>
    </row>
    <row r="588" spans="1:5" x14ac:dyDescent="0.25">
      <c r="A588">
        <v>649</v>
      </c>
    </row>
    <row r="589" spans="1:5" x14ac:dyDescent="0.25">
      <c r="A589">
        <v>650</v>
      </c>
      <c r="B589" s="3">
        <v>1</v>
      </c>
    </row>
    <row r="590" spans="1:5" x14ac:dyDescent="0.25">
      <c r="A590">
        <v>651</v>
      </c>
      <c r="B590" s="3">
        <v>1</v>
      </c>
    </row>
    <row r="591" spans="1:5" x14ac:dyDescent="0.25">
      <c r="A591">
        <v>652</v>
      </c>
      <c r="B591" s="3">
        <v>1</v>
      </c>
    </row>
    <row r="592" spans="1:5" x14ac:dyDescent="0.25">
      <c r="A592">
        <v>653</v>
      </c>
      <c r="B592" s="3">
        <v>1</v>
      </c>
    </row>
    <row r="593" spans="1:5" x14ac:dyDescent="0.25">
      <c r="A593">
        <v>654</v>
      </c>
      <c r="B593" s="3">
        <v>1</v>
      </c>
      <c r="C593" s="4">
        <v>2</v>
      </c>
    </row>
    <row r="594" spans="1:5" x14ac:dyDescent="0.25">
      <c r="A594">
        <v>655</v>
      </c>
      <c r="B594" s="3">
        <v>1</v>
      </c>
      <c r="C594" s="4">
        <v>2</v>
      </c>
    </row>
    <row r="595" spans="1:5" x14ac:dyDescent="0.25">
      <c r="A595">
        <v>656</v>
      </c>
      <c r="B595" s="3">
        <v>1</v>
      </c>
      <c r="C595" s="4">
        <v>2</v>
      </c>
    </row>
    <row r="596" spans="1:5" x14ac:dyDescent="0.25">
      <c r="A596">
        <v>657</v>
      </c>
      <c r="C596" s="4">
        <v>2</v>
      </c>
    </row>
    <row r="597" spans="1:5" x14ac:dyDescent="0.25">
      <c r="A597">
        <v>658</v>
      </c>
      <c r="C597" s="4">
        <v>2</v>
      </c>
    </row>
    <row r="598" spans="1:5" x14ac:dyDescent="0.25">
      <c r="A598">
        <v>659</v>
      </c>
      <c r="C598" s="4">
        <v>2</v>
      </c>
    </row>
    <row r="599" spans="1:5" x14ac:dyDescent="0.25">
      <c r="A599">
        <v>660</v>
      </c>
    </row>
    <row r="600" spans="1:5" x14ac:dyDescent="0.25">
      <c r="A600">
        <v>661</v>
      </c>
      <c r="D600" s="5">
        <v>3</v>
      </c>
      <c r="E600" s="2">
        <v>4</v>
      </c>
    </row>
    <row r="601" spans="1:5" x14ac:dyDescent="0.25">
      <c r="A601">
        <v>662</v>
      </c>
      <c r="D601" s="5">
        <v>3</v>
      </c>
      <c r="E601" s="2">
        <v>4</v>
      </c>
    </row>
    <row r="602" spans="1:5" x14ac:dyDescent="0.25">
      <c r="A602">
        <v>663</v>
      </c>
      <c r="D602" s="5">
        <v>3</v>
      </c>
      <c r="E602" s="2">
        <v>4</v>
      </c>
    </row>
    <row r="603" spans="1:5" x14ac:dyDescent="0.25">
      <c r="A603">
        <v>664</v>
      </c>
      <c r="D603" s="5">
        <v>3</v>
      </c>
      <c r="E603" s="2">
        <v>4</v>
      </c>
    </row>
    <row r="604" spans="1:5" x14ac:dyDescent="0.25">
      <c r="A604">
        <v>665</v>
      </c>
      <c r="D604" s="5">
        <v>3</v>
      </c>
      <c r="E604" s="2">
        <v>4</v>
      </c>
    </row>
    <row r="605" spans="1:5" x14ac:dyDescent="0.25">
      <c r="A605">
        <v>666</v>
      </c>
      <c r="D605" s="5">
        <v>3</v>
      </c>
      <c r="E605" s="2">
        <v>4</v>
      </c>
    </row>
    <row r="606" spans="1:5" x14ac:dyDescent="0.25">
      <c r="A606">
        <v>667</v>
      </c>
      <c r="D606" s="5">
        <v>3</v>
      </c>
      <c r="E606" s="2">
        <v>4</v>
      </c>
    </row>
    <row r="607" spans="1:5" x14ac:dyDescent="0.25">
      <c r="A607">
        <v>668</v>
      </c>
      <c r="E607" s="2">
        <v>4</v>
      </c>
    </row>
    <row r="608" spans="1:5" x14ac:dyDescent="0.25">
      <c r="A608">
        <v>669</v>
      </c>
    </row>
    <row r="609" spans="1:4" x14ac:dyDescent="0.25">
      <c r="A609">
        <v>670</v>
      </c>
    </row>
    <row r="610" spans="1:4" x14ac:dyDescent="0.25">
      <c r="A610">
        <v>671</v>
      </c>
      <c r="B610" s="3">
        <v>1</v>
      </c>
    </row>
    <row r="611" spans="1:4" x14ac:dyDescent="0.25">
      <c r="A611">
        <v>672</v>
      </c>
      <c r="B611" s="3">
        <v>1</v>
      </c>
    </row>
    <row r="612" spans="1:4" x14ac:dyDescent="0.25">
      <c r="A612">
        <v>673</v>
      </c>
      <c r="B612" s="3">
        <v>1</v>
      </c>
    </row>
    <row r="613" spans="1:4" x14ac:dyDescent="0.25">
      <c r="A613">
        <v>674</v>
      </c>
      <c r="B613" s="3">
        <v>1</v>
      </c>
    </row>
    <row r="614" spans="1:4" x14ac:dyDescent="0.25">
      <c r="A614">
        <v>675</v>
      </c>
      <c r="B614" s="3">
        <v>1</v>
      </c>
    </row>
    <row r="615" spans="1:4" x14ac:dyDescent="0.25">
      <c r="A615">
        <v>676</v>
      </c>
      <c r="B615" s="3">
        <v>1</v>
      </c>
      <c r="C615" s="4">
        <v>2</v>
      </c>
    </row>
    <row r="616" spans="1:4" x14ac:dyDescent="0.25">
      <c r="A616">
        <v>677</v>
      </c>
      <c r="B616" s="3">
        <v>1</v>
      </c>
      <c r="C616" s="4">
        <v>2</v>
      </c>
    </row>
    <row r="617" spans="1:4" x14ac:dyDescent="0.25">
      <c r="A617">
        <v>678</v>
      </c>
      <c r="B617" s="3">
        <v>1</v>
      </c>
      <c r="C617" s="4">
        <v>2</v>
      </c>
    </row>
    <row r="618" spans="1:4" x14ac:dyDescent="0.25">
      <c r="A618">
        <v>679</v>
      </c>
      <c r="C618" s="4">
        <v>2</v>
      </c>
    </row>
    <row r="619" spans="1:4" x14ac:dyDescent="0.25">
      <c r="A619">
        <v>680</v>
      </c>
      <c r="C619" s="4">
        <v>2</v>
      </c>
    </row>
    <row r="620" spans="1:4" x14ac:dyDescent="0.25">
      <c r="A620">
        <v>681</v>
      </c>
      <c r="C620" s="4">
        <v>2</v>
      </c>
    </row>
    <row r="621" spans="1:4" x14ac:dyDescent="0.25">
      <c r="A621">
        <v>682</v>
      </c>
      <c r="C621" s="4">
        <v>2</v>
      </c>
    </row>
    <row r="622" spans="1:4" x14ac:dyDescent="0.25">
      <c r="A622">
        <v>683</v>
      </c>
      <c r="C622" s="4">
        <v>2</v>
      </c>
      <c r="D622" s="5">
        <v>3</v>
      </c>
    </row>
    <row r="623" spans="1:4" x14ac:dyDescent="0.25">
      <c r="A623">
        <v>684</v>
      </c>
      <c r="D623" s="5">
        <v>3</v>
      </c>
    </row>
    <row r="624" spans="1:4" x14ac:dyDescent="0.25">
      <c r="A624">
        <v>685</v>
      </c>
      <c r="D624" s="5">
        <v>3</v>
      </c>
    </row>
    <row r="625" spans="1:5" x14ac:dyDescent="0.25">
      <c r="A625">
        <v>686</v>
      </c>
      <c r="D625" s="5">
        <v>3</v>
      </c>
      <c r="E625" s="2">
        <v>4</v>
      </c>
    </row>
    <row r="626" spans="1:5" x14ac:dyDescent="0.25">
      <c r="A626">
        <v>687</v>
      </c>
      <c r="D626" s="5">
        <v>3</v>
      </c>
      <c r="E626" s="2">
        <v>4</v>
      </c>
    </row>
    <row r="627" spans="1:5" x14ac:dyDescent="0.25">
      <c r="A627">
        <v>688</v>
      </c>
      <c r="D627" s="5">
        <v>3</v>
      </c>
      <c r="E627" s="2">
        <v>4</v>
      </c>
    </row>
    <row r="628" spans="1:5" x14ac:dyDescent="0.25">
      <c r="A628">
        <v>689</v>
      </c>
      <c r="D628" s="5">
        <v>3</v>
      </c>
      <c r="E628" s="2">
        <v>4</v>
      </c>
    </row>
    <row r="629" spans="1:5" x14ac:dyDescent="0.25">
      <c r="A629">
        <v>690</v>
      </c>
      <c r="D629" s="5">
        <v>3</v>
      </c>
      <c r="E629" s="2">
        <v>4</v>
      </c>
    </row>
    <row r="630" spans="1:5" x14ac:dyDescent="0.25">
      <c r="A630">
        <v>691</v>
      </c>
      <c r="E630" s="2">
        <v>4</v>
      </c>
    </row>
    <row r="631" spans="1:5" x14ac:dyDescent="0.25">
      <c r="A631">
        <v>692</v>
      </c>
      <c r="B631" s="3">
        <v>1</v>
      </c>
      <c r="E631" s="2">
        <v>4</v>
      </c>
    </row>
    <row r="632" spans="1:5" x14ac:dyDescent="0.25">
      <c r="A632">
        <v>693</v>
      </c>
      <c r="B632" s="3">
        <v>1</v>
      </c>
      <c r="E632" s="2">
        <v>4</v>
      </c>
    </row>
    <row r="633" spans="1:5" x14ac:dyDescent="0.25">
      <c r="A633">
        <v>694</v>
      </c>
      <c r="B633" s="3">
        <v>1</v>
      </c>
      <c r="E633" s="2">
        <v>4</v>
      </c>
    </row>
    <row r="634" spans="1:5" x14ac:dyDescent="0.25">
      <c r="A634">
        <v>695</v>
      </c>
      <c r="B634" s="3">
        <v>1</v>
      </c>
    </row>
    <row r="635" spans="1:5" x14ac:dyDescent="0.25">
      <c r="A635">
        <v>696</v>
      </c>
      <c r="B635" s="3">
        <v>1</v>
      </c>
    </row>
    <row r="636" spans="1:5" x14ac:dyDescent="0.25">
      <c r="A636">
        <v>697</v>
      </c>
      <c r="B636" s="3">
        <v>1</v>
      </c>
    </row>
    <row r="637" spans="1:5" x14ac:dyDescent="0.25">
      <c r="A637">
        <v>698</v>
      </c>
      <c r="B637" s="3">
        <v>1</v>
      </c>
    </row>
    <row r="638" spans="1:5" x14ac:dyDescent="0.25">
      <c r="A638">
        <v>699</v>
      </c>
      <c r="B638" s="3">
        <v>1</v>
      </c>
      <c r="C638" s="4">
        <v>2</v>
      </c>
    </row>
    <row r="639" spans="1:5" x14ac:dyDescent="0.25">
      <c r="A639">
        <v>700</v>
      </c>
      <c r="B639" s="3">
        <v>1</v>
      </c>
      <c r="C639" s="4">
        <v>2</v>
      </c>
    </row>
    <row r="640" spans="1:5" x14ac:dyDescent="0.25">
      <c r="A640">
        <v>701</v>
      </c>
      <c r="B640" s="3">
        <v>1</v>
      </c>
      <c r="C640" s="4">
        <v>2</v>
      </c>
    </row>
    <row r="641" spans="1:6" x14ac:dyDescent="0.25">
      <c r="A641">
        <v>702</v>
      </c>
      <c r="C641" s="4">
        <v>2</v>
      </c>
    </row>
    <row r="642" spans="1:6" x14ac:dyDescent="0.25">
      <c r="A642">
        <v>703</v>
      </c>
      <c r="C642" s="4">
        <v>2</v>
      </c>
    </row>
    <row r="643" spans="1:6" x14ac:dyDescent="0.25">
      <c r="A643">
        <v>704</v>
      </c>
      <c r="C643" s="4">
        <v>2</v>
      </c>
    </row>
    <row r="644" spans="1:6" x14ac:dyDescent="0.25">
      <c r="A644">
        <v>705</v>
      </c>
      <c r="C644" s="4">
        <v>2</v>
      </c>
    </row>
    <row r="645" spans="1:6" x14ac:dyDescent="0.25">
      <c r="A645">
        <v>706</v>
      </c>
      <c r="C645" s="4">
        <v>2</v>
      </c>
      <c r="D645" s="5">
        <v>3</v>
      </c>
    </row>
    <row r="646" spans="1:6" x14ac:dyDescent="0.25">
      <c r="A646">
        <v>707</v>
      </c>
      <c r="C646" s="4">
        <v>2</v>
      </c>
      <c r="D646" s="5">
        <v>3</v>
      </c>
    </row>
    <row r="647" spans="1:6" x14ac:dyDescent="0.25">
      <c r="A647">
        <v>708</v>
      </c>
      <c r="C647" s="4">
        <v>2</v>
      </c>
      <c r="D647" s="5">
        <v>3</v>
      </c>
    </row>
    <row r="648" spans="1:6" x14ac:dyDescent="0.25">
      <c r="A648">
        <v>709</v>
      </c>
      <c r="D648" s="5">
        <v>3</v>
      </c>
      <c r="E648" s="2">
        <v>4</v>
      </c>
    </row>
    <row r="649" spans="1:6" x14ac:dyDescent="0.25">
      <c r="A649">
        <v>710</v>
      </c>
      <c r="D649" s="5">
        <v>3</v>
      </c>
      <c r="E649" s="2">
        <v>4</v>
      </c>
      <c r="F649" t="s">
        <v>22</v>
      </c>
    </row>
    <row r="650" spans="1:6" x14ac:dyDescent="0.25">
      <c r="A650">
        <v>741</v>
      </c>
    </row>
    <row r="651" spans="1:6" x14ac:dyDescent="0.25">
      <c r="A651">
        <v>742</v>
      </c>
    </row>
    <row r="652" spans="1:6" x14ac:dyDescent="0.25">
      <c r="A652">
        <v>743</v>
      </c>
      <c r="F652" t="s">
        <v>22</v>
      </c>
    </row>
    <row r="653" spans="1:6" x14ac:dyDescent="0.25">
      <c r="A653">
        <v>744</v>
      </c>
      <c r="C653" s="4">
        <v>2</v>
      </c>
    </row>
    <row r="654" spans="1:6" x14ac:dyDescent="0.25">
      <c r="A654">
        <v>745</v>
      </c>
      <c r="C654" s="4">
        <v>2</v>
      </c>
    </row>
    <row r="655" spans="1:6" x14ac:dyDescent="0.25">
      <c r="A655">
        <v>746</v>
      </c>
      <c r="C655" s="4">
        <v>2</v>
      </c>
    </row>
    <row r="656" spans="1:6" x14ac:dyDescent="0.25">
      <c r="A656">
        <v>747</v>
      </c>
      <c r="C656" s="4">
        <v>2</v>
      </c>
    </row>
    <row r="657" spans="1:5" x14ac:dyDescent="0.25">
      <c r="A657">
        <v>748</v>
      </c>
      <c r="C657" s="4">
        <v>2</v>
      </c>
    </row>
    <row r="658" spans="1:5" x14ac:dyDescent="0.25">
      <c r="A658">
        <v>749</v>
      </c>
      <c r="C658" s="4">
        <v>2</v>
      </c>
    </row>
    <row r="659" spans="1:5" x14ac:dyDescent="0.25">
      <c r="A659">
        <v>750</v>
      </c>
      <c r="C659" s="4">
        <v>2</v>
      </c>
    </row>
    <row r="660" spans="1:5" x14ac:dyDescent="0.25">
      <c r="A660">
        <v>751</v>
      </c>
      <c r="C660" s="4">
        <v>2</v>
      </c>
    </row>
    <row r="661" spans="1:5" x14ac:dyDescent="0.25">
      <c r="A661">
        <v>752</v>
      </c>
      <c r="C661" s="4">
        <v>2</v>
      </c>
    </row>
    <row r="662" spans="1:5" x14ac:dyDescent="0.25">
      <c r="A662">
        <v>753</v>
      </c>
      <c r="B662" s="3">
        <v>1</v>
      </c>
      <c r="C662" s="4">
        <v>2</v>
      </c>
    </row>
    <row r="663" spans="1:5" x14ac:dyDescent="0.25">
      <c r="A663">
        <v>754</v>
      </c>
      <c r="B663" s="3">
        <v>1</v>
      </c>
    </row>
    <row r="664" spans="1:5" x14ac:dyDescent="0.25">
      <c r="A664">
        <v>755</v>
      </c>
      <c r="B664" s="3">
        <v>1</v>
      </c>
    </row>
    <row r="665" spans="1:5" x14ac:dyDescent="0.25">
      <c r="A665">
        <v>756</v>
      </c>
      <c r="B665" s="3">
        <v>1</v>
      </c>
    </row>
    <row r="666" spans="1:5" x14ac:dyDescent="0.25">
      <c r="A666">
        <v>757</v>
      </c>
      <c r="B666" s="3">
        <v>1</v>
      </c>
    </row>
    <row r="667" spans="1:5" x14ac:dyDescent="0.25">
      <c r="A667">
        <v>758</v>
      </c>
      <c r="B667" s="3">
        <v>1</v>
      </c>
    </row>
    <row r="668" spans="1:5" x14ac:dyDescent="0.25">
      <c r="A668">
        <v>759</v>
      </c>
      <c r="B668" s="3">
        <v>1</v>
      </c>
      <c r="E668" s="2">
        <v>4</v>
      </c>
    </row>
    <row r="669" spans="1:5" x14ac:dyDescent="0.25">
      <c r="A669">
        <v>760</v>
      </c>
      <c r="B669" s="3">
        <v>1</v>
      </c>
      <c r="E669" s="2">
        <v>4</v>
      </c>
    </row>
    <row r="670" spans="1:5" x14ac:dyDescent="0.25">
      <c r="A670">
        <v>761</v>
      </c>
      <c r="B670" s="3">
        <v>1</v>
      </c>
      <c r="D670" s="5">
        <v>3</v>
      </c>
      <c r="E670" s="2">
        <v>4</v>
      </c>
    </row>
    <row r="671" spans="1:5" x14ac:dyDescent="0.25">
      <c r="A671">
        <v>762</v>
      </c>
      <c r="D671" s="5">
        <v>3</v>
      </c>
      <c r="E671" s="2">
        <v>4</v>
      </c>
    </row>
    <row r="672" spans="1:5" x14ac:dyDescent="0.25">
      <c r="A672">
        <v>763</v>
      </c>
      <c r="D672" s="5">
        <v>3</v>
      </c>
      <c r="E672" s="2">
        <v>4</v>
      </c>
    </row>
    <row r="673" spans="1:5" x14ac:dyDescent="0.25">
      <c r="A673">
        <v>764</v>
      </c>
      <c r="D673" s="5">
        <v>3</v>
      </c>
      <c r="E673" s="2">
        <v>4</v>
      </c>
    </row>
    <row r="674" spans="1:5" x14ac:dyDescent="0.25">
      <c r="A674">
        <v>765</v>
      </c>
      <c r="D674" s="5">
        <v>3</v>
      </c>
      <c r="E674" s="2">
        <v>4</v>
      </c>
    </row>
    <row r="675" spans="1:5" x14ac:dyDescent="0.25">
      <c r="A675">
        <v>766</v>
      </c>
      <c r="D675" s="5">
        <v>3</v>
      </c>
      <c r="E675" s="2">
        <v>4</v>
      </c>
    </row>
    <row r="676" spans="1:5" x14ac:dyDescent="0.25">
      <c r="A676">
        <v>767</v>
      </c>
      <c r="D676" s="5">
        <v>3</v>
      </c>
      <c r="E676" s="2">
        <v>4</v>
      </c>
    </row>
    <row r="677" spans="1:5" x14ac:dyDescent="0.25">
      <c r="A677">
        <v>768</v>
      </c>
      <c r="D677" s="5">
        <v>3</v>
      </c>
      <c r="E677" s="2">
        <v>4</v>
      </c>
    </row>
    <row r="678" spans="1:5" x14ac:dyDescent="0.25">
      <c r="A678">
        <v>769</v>
      </c>
      <c r="D678" s="5">
        <v>3</v>
      </c>
    </row>
    <row r="679" spans="1:5" x14ac:dyDescent="0.25">
      <c r="A679">
        <v>770</v>
      </c>
      <c r="D679" s="5">
        <v>3</v>
      </c>
    </row>
    <row r="680" spans="1:5" x14ac:dyDescent="0.25">
      <c r="A680">
        <v>771</v>
      </c>
    </row>
    <row r="681" spans="1:5" x14ac:dyDescent="0.25">
      <c r="A681">
        <v>772</v>
      </c>
      <c r="C681" s="4">
        <v>2</v>
      </c>
    </row>
    <row r="682" spans="1:5" x14ac:dyDescent="0.25">
      <c r="A682">
        <v>773</v>
      </c>
      <c r="C682" s="4">
        <v>2</v>
      </c>
    </row>
    <row r="683" spans="1:5" x14ac:dyDescent="0.25">
      <c r="A683">
        <v>774</v>
      </c>
      <c r="C683" s="4">
        <v>2</v>
      </c>
    </row>
    <row r="684" spans="1:5" x14ac:dyDescent="0.25">
      <c r="A684">
        <v>775</v>
      </c>
      <c r="C684" s="4">
        <v>2</v>
      </c>
    </row>
    <row r="685" spans="1:5" x14ac:dyDescent="0.25">
      <c r="A685">
        <v>776</v>
      </c>
      <c r="C685" s="4">
        <v>2</v>
      </c>
    </row>
    <row r="686" spans="1:5" x14ac:dyDescent="0.25">
      <c r="A686">
        <v>777</v>
      </c>
      <c r="B686" s="3">
        <v>1</v>
      </c>
      <c r="C686" s="4">
        <v>2</v>
      </c>
    </row>
    <row r="687" spans="1:5" x14ac:dyDescent="0.25">
      <c r="A687">
        <v>778</v>
      </c>
      <c r="B687" s="3">
        <v>1</v>
      </c>
      <c r="C687" s="4">
        <v>2</v>
      </c>
    </row>
    <row r="688" spans="1:5" x14ac:dyDescent="0.25">
      <c r="A688">
        <v>779</v>
      </c>
      <c r="B688" s="3">
        <v>1</v>
      </c>
      <c r="C688" s="4">
        <v>2</v>
      </c>
    </row>
    <row r="689" spans="1:5" x14ac:dyDescent="0.25">
      <c r="A689">
        <v>780</v>
      </c>
      <c r="B689" s="3">
        <v>1</v>
      </c>
      <c r="C689" s="4">
        <v>2</v>
      </c>
    </row>
    <row r="690" spans="1:5" x14ac:dyDescent="0.25">
      <c r="A690">
        <v>781</v>
      </c>
      <c r="B690" s="3">
        <v>1</v>
      </c>
    </row>
    <row r="691" spans="1:5" x14ac:dyDescent="0.25">
      <c r="A691">
        <v>782</v>
      </c>
      <c r="B691" s="3">
        <v>1</v>
      </c>
    </row>
    <row r="692" spans="1:5" x14ac:dyDescent="0.25">
      <c r="A692">
        <v>783</v>
      </c>
      <c r="B692" s="3">
        <v>1</v>
      </c>
    </row>
    <row r="693" spans="1:5" x14ac:dyDescent="0.25">
      <c r="A693">
        <v>784</v>
      </c>
      <c r="D693" s="5">
        <v>3</v>
      </c>
      <c r="E693" s="2">
        <v>4</v>
      </c>
    </row>
    <row r="694" spans="1:5" x14ac:dyDescent="0.25">
      <c r="A694">
        <v>785</v>
      </c>
      <c r="D694" s="5">
        <v>3</v>
      </c>
      <c r="E694" s="2">
        <v>4</v>
      </c>
    </row>
    <row r="695" spans="1:5" x14ac:dyDescent="0.25">
      <c r="A695">
        <v>786</v>
      </c>
      <c r="D695" s="5">
        <v>3</v>
      </c>
      <c r="E695" s="2">
        <v>4</v>
      </c>
    </row>
    <row r="696" spans="1:5" x14ac:dyDescent="0.25">
      <c r="A696">
        <v>787</v>
      </c>
      <c r="D696" s="5">
        <v>3</v>
      </c>
      <c r="E696" s="2">
        <v>4</v>
      </c>
    </row>
    <row r="697" spans="1:5" x14ac:dyDescent="0.25">
      <c r="A697">
        <v>788</v>
      </c>
      <c r="D697" s="5">
        <v>3</v>
      </c>
      <c r="E697" s="2">
        <v>4</v>
      </c>
    </row>
    <row r="698" spans="1:5" x14ac:dyDescent="0.25">
      <c r="A698">
        <v>789</v>
      </c>
      <c r="D698" s="5">
        <v>3</v>
      </c>
      <c r="E698" s="2">
        <v>4</v>
      </c>
    </row>
    <row r="699" spans="1:5" x14ac:dyDescent="0.25">
      <c r="A699">
        <v>790</v>
      </c>
      <c r="D699" s="5">
        <v>3</v>
      </c>
      <c r="E699" s="2">
        <v>4</v>
      </c>
    </row>
    <row r="700" spans="1:5" x14ac:dyDescent="0.25">
      <c r="A700">
        <v>791</v>
      </c>
      <c r="D700" s="5">
        <v>3</v>
      </c>
      <c r="E700" s="2">
        <v>4</v>
      </c>
    </row>
    <row r="701" spans="1:5" x14ac:dyDescent="0.25">
      <c r="A701">
        <v>792</v>
      </c>
      <c r="D701" s="5">
        <v>3</v>
      </c>
      <c r="E701" s="2">
        <v>4</v>
      </c>
    </row>
    <row r="702" spans="1:5" x14ac:dyDescent="0.25">
      <c r="A702">
        <v>793</v>
      </c>
    </row>
    <row r="703" spans="1:5" x14ac:dyDescent="0.25">
      <c r="A703">
        <v>794</v>
      </c>
    </row>
    <row r="704" spans="1:5" x14ac:dyDescent="0.25">
      <c r="A704">
        <v>795</v>
      </c>
    </row>
    <row r="705" spans="1:5" x14ac:dyDescent="0.25">
      <c r="A705">
        <v>796</v>
      </c>
    </row>
    <row r="706" spans="1:5" x14ac:dyDescent="0.25">
      <c r="A706">
        <v>797</v>
      </c>
      <c r="C706" s="4">
        <v>2</v>
      </c>
    </row>
    <row r="707" spans="1:5" x14ac:dyDescent="0.25">
      <c r="A707">
        <v>798</v>
      </c>
      <c r="C707" s="4">
        <v>2</v>
      </c>
    </row>
    <row r="708" spans="1:5" x14ac:dyDescent="0.25">
      <c r="A708">
        <v>799</v>
      </c>
      <c r="C708" s="4">
        <v>2</v>
      </c>
    </row>
    <row r="709" spans="1:5" x14ac:dyDescent="0.25">
      <c r="A709">
        <v>800</v>
      </c>
      <c r="B709" s="3">
        <v>1</v>
      </c>
      <c r="C709" s="4">
        <v>2</v>
      </c>
    </row>
    <row r="710" spans="1:5" x14ac:dyDescent="0.25">
      <c r="A710">
        <v>801</v>
      </c>
      <c r="B710" s="3">
        <v>1</v>
      </c>
      <c r="C710" s="4">
        <v>2</v>
      </c>
    </row>
    <row r="711" spans="1:5" x14ac:dyDescent="0.25">
      <c r="A711">
        <v>802</v>
      </c>
      <c r="B711" s="3">
        <v>1</v>
      </c>
      <c r="C711" s="4">
        <v>2</v>
      </c>
    </row>
    <row r="712" spans="1:5" x14ac:dyDescent="0.25">
      <c r="A712">
        <v>803</v>
      </c>
      <c r="B712" s="3">
        <v>1</v>
      </c>
      <c r="C712" s="4">
        <v>2</v>
      </c>
    </row>
    <row r="713" spans="1:5" x14ac:dyDescent="0.25">
      <c r="A713">
        <v>804</v>
      </c>
      <c r="B713" s="3">
        <v>1</v>
      </c>
    </row>
    <row r="714" spans="1:5" x14ac:dyDescent="0.25">
      <c r="A714">
        <v>805</v>
      </c>
      <c r="B714" s="3">
        <v>1</v>
      </c>
    </row>
    <row r="715" spans="1:5" x14ac:dyDescent="0.25">
      <c r="A715">
        <v>806</v>
      </c>
      <c r="B715" s="3">
        <v>1</v>
      </c>
      <c r="D715" s="5">
        <v>3</v>
      </c>
    </row>
    <row r="716" spans="1:5" x14ac:dyDescent="0.25">
      <c r="A716">
        <v>807</v>
      </c>
      <c r="D716" s="5">
        <v>3</v>
      </c>
      <c r="E716" s="2">
        <v>4</v>
      </c>
    </row>
    <row r="717" spans="1:5" x14ac:dyDescent="0.25">
      <c r="A717">
        <v>808</v>
      </c>
      <c r="D717" s="5">
        <v>3</v>
      </c>
      <c r="E717" s="2">
        <v>4</v>
      </c>
    </row>
    <row r="718" spans="1:5" x14ac:dyDescent="0.25">
      <c r="A718">
        <v>809</v>
      </c>
      <c r="D718" s="5">
        <v>3</v>
      </c>
      <c r="E718" s="2">
        <v>4</v>
      </c>
    </row>
    <row r="719" spans="1:5" x14ac:dyDescent="0.25">
      <c r="A719">
        <v>810</v>
      </c>
      <c r="D719" s="5">
        <v>3</v>
      </c>
      <c r="E719" s="2">
        <v>4</v>
      </c>
    </row>
    <row r="720" spans="1:5" x14ac:dyDescent="0.25">
      <c r="A720">
        <v>811</v>
      </c>
      <c r="D720" s="5">
        <v>3</v>
      </c>
      <c r="E720" s="2">
        <v>4</v>
      </c>
    </row>
    <row r="721" spans="1:5" x14ac:dyDescent="0.25">
      <c r="A721">
        <v>812</v>
      </c>
      <c r="D721" s="5">
        <v>3</v>
      </c>
      <c r="E721" s="2">
        <v>4</v>
      </c>
    </row>
    <row r="722" spans="1:5" x14ac:dyDescent="0.25">
      <c r="A722">
        <v>813</v>
      </c>
      <c r="D722" s="5">
        <v>3</v>
      </c>
      <c r="E722" s="2">
        <v>4</v>
      </c>
    </row>
    <row r="723" spans="1:5" x14ac:dyDescent="0.25">
      <c r="A723">
        <v>814</v>
      </c>
      <c r="E723" s="2">
        <v>4</v>
      </c>
    </row>
    <row r="724" spans="1:5" x14ac:dyDescent="0.25">
      <c r="A724">
        <v>815</v>
      </c>
    </row>
    <row r="725" spans="1:5" x14ac:dyDescent="0.25">
      <c r="A725">
        <v>816</v>
      </c>
    </row>
    <row r="726" spans="1:5" x14ac:dyDescent="0.25">
      <c r="A726">
        <v>817</v>
      </c>
    </row>
    <row r="727" spans="1:5" x14ac:dyDescent="0.25">
      <c r="A727">
        <v>818</v>
      </c>
      <c r="C727" s="4">
        <v>2</v>
      </c>
    </row>
    <row r="728" spans="1:5" x14ac:dyDescent="0.25">
      <c r="A728">
        <v>819</v>
      </c>
      <c r="C728" s="4">
        <v>2</v>
      </c>
    </row>
    <row r="729" spans="1:5" x14ac:dyDescent="0.25">
      <c r="A729">
        <v>820</v>
      </c>
      <c r="C729" s="4">
        <v>2</v>
      </c>
    </row>
    <row r="730" spans="1:5" x14ac:dyDescent="0.25">
      <c r="A730">
        <v>821</v>
      </c>
      <c r="C730" s="4">
        <v>2</v>
      </c>
    </row>
    <row r="731" spans="1:5" x14ac:dyDescent="0.25">
      <c r="A731">
        <v>822</v>
      </c>
      <c r="B731" s="3">
        <v>1</v>
      </c>
      <c r="C731" s="4">
        <v>2</v>
      </c>
    </row>
    <row r="732" spans="1:5" x14ac:dyDescent="0.25">
      <c r="A732">
        <v>823</v>
      </c>
      <c r="B732" s="3">
        <v>1</v>
      </c>
      <c r="C732" s="4">
        <v>2</v>
      </c>
    </row>
    <row r="733" spans="1:5" x14ac:dyDescent="0.25">
      <c r="A733">
        <v>824</v>
      </c>
      <c r="B733" s="3">
        <v>1</v>
      </c>
      <c r="C733" s="4">
        <v>2</v>
      </c>
    </row>
    <row r="734" spans="1:5" x14ac:dyDescent="0.25">
      <c r="A734">
        <v>825</v>
      </c>
      <c r="B734" s="3">
        <v>1</v>
      </c>
    </row>
    <row r="735" spans="1:5" x14ac:dyDescent="0.25">
      <c r="A735">
        <v>826</v>
      </c>
      <c r="B735" s="3">
        <v>1</v>
      </c>
    </row>
    <row r="736" spans="1:5" x14ac:dyDescent="0.25">
      <c r="A736">
        <v>827</v>
      </c>
      <c r="B736" s="3">
        <v>1</v>
      </c>
    </row>
    <row r="737" spans="1:5" x14ac:dyDescent="0.25">
      <c r="A737">
        <v>828</v>
      </c>
      <c r="B737" s="3">
        <v>1</v>
      </c>
    </row>
    <row r="738" spans="1:5" x14ac:dyDescent="0.25">
      <c r="A738">
        <v>829</v>
      </c>
      <c r="E738" s="2">
        <v>4</v>
      </c>
    </row>
    <row r="739" spans="1:5" x14ac:dyDescent="0.25">
      <c r="A739">
        <v>830</v>
      </c>
      <c r="D739" s="5">
        <v>3</v>
      </c>
      <c r="E739" s="2">
        <v>4</v>
      </c>
    </row>
    <row r="740" spans="1:5" x14ac:dyDescent="0.25">
      <c r="A740">
        <v>831</v>
      </c>
      <c r="D740" s="5">
        <v>3</v>
      </c>
      <c r="E740" s="2">
        <v>4</v>
      </c>
    </row>
    <row r="741" spans="1:5" x14ac:dyDescent="0.25">
      <c r="A741">
        <v>832</v>
      </c>
      <c r="D741" s="5">
        <v>3</v>
      </c>
      <c r="E741" s="2">
        <v>4</v>
      </c>
    </row>
    <row r="742" spans="1:5" x14ac:dyDescent="0.25">
      <c r="A742">
        <v>833</v>
      </c>
      <c r="D742" s="5">
        <v>3</v>
      </c>
      <c r="E742" s="2">
        <v>4</v>
      </c>
    </row>
    <row r="743" spans="1:5" x14ac:dyDescent="0.25">
      <c r="A743">
        <v>834</v>
      </c>
      <c r="D743" s="5">
        <v>3</v>
      </c>
      <c r="E743" s="2">
        <v>4</v>
      </c>
    </row>
    <row r="744" spans="1:5" x14ac:dyDescent="0.25">
      <c r="A744">
        <v>835</v>
      </c>
      <c r="D744" s="5">
        <v>3</v>
      </c>
      <c r="E744" s="2">
        <v>4</v>
      </c>
    </row>
    <row r="745" spans="1:5" x14ac:dyDescent="0.25">
      <c r="A745">
        <v>836</v>
      </c>
      <c r="D745" s="5">
        <v>3</v>
      </c>
      <c r="E745" s="2">
        <v>4</v>
      </c>
    </row>
    <row r="746" spans="1:5" x14ac:dyDescent="0.25">
      <c r="A746">
        <v>837</v>
      </c>
      <c r="C746" s="4">
        <v>2</v>
      </c>
    </row>
    <row r="747" spans="1:5" x14ac:dyDescent="0.25">
      <c r="A747">
        <v>838</v>
      </c>
      <c r="C747" s="4">
        <v>2</v>
      </c>
    </row>
    <row r="748" spans="1:5" x14ac:dyDescent="0.25">
      <c r="A748">
        <v>839</v>
      </c>
      <c r="C748" s="4">
        <v>2</v>
      </c>
    </row>
    <row r="749" spans="1:5" x14ac:dyDescent="0.25">
      <c r="A749">
        <v>840</v>
      </c>
      <c r="C749" s="4">
        <v>2</v>
      </c>
    </row>
    <row r="750" spans="1:5" x14ac:dyDescent="0.25">
      <c r="A750">
        <v>841</v>
      </c>
      <c r="C750" s="4">
        <v>2</v>
      </c>
    </row>
    <row r="751" spans="1:5" x14ac:dyDescent="0.25">
      <c r="A751">
        <v>842</v>
      </c>
      <c r="C751" s="4">
        <v>2</v>
      </c>
    </row>
    <row r="752" spans="1:5" x14ac:dyDescent="0.25">
      <c r="A752">
        <v>843</v>
      </c>
      <c r="B752" s="3">
        <v>1</v>
      </c>
      <c r="C752" s="4">
        <v>2</v>
      </c>
    </row>
    <row r="753" spans="1:5" x14ac:dyDescent="0.25">
      <c r="A753">
        <v>844</v>
      </c>
      <c r="B753" s="3">
        <v>1</v>
      </c>
      <c r="C753" s="4">
        <v>2</v>
      </c>
    </row>
    <row r="754" spans="1:5" x14ac:dyDescent="0.25">
      <c r="A754">
        <v>845</v>
      </c>
      <c r="B754" s="3">
        <v>1</v>
      </c>
    </row>
    <row r="755" spans="1:5" x14ac:dyDescent="0.25">
      <c r="A755">
        <v>846</v>
      </c>
      <c r="B755" s="3">
        <v>1</v>
      </c>
    </row>
    <row r="756" spans="1:5" x14ac:dyDescent="0.25">
      <c r="A756">
        <v>847</v>
      </c>
      <c r="B756" s="3">
        <v>1</v>
      </c>
    </row>
    <row r="757" spans="1:5" x14ac:dyDescent="0.25">
      <c r="A757">
        <v>848</v>
      </c>
      <c r="B757" s="3">
        <v>1</v>
      </c>
    </row>
    <row r="758" spans="1:5" x14ac:dyDescent="0.25">
      <c r="A758">
        <v>849</v>
      </c>
      <c r="B758" s="3">
        <v>1</v>
      </c>
    </row>
    <row r="759" spans="1:5" x14ac:dyDescent="0.25">
      <c r="A759">
        <v>850</v>
      </c>
      <c r="B759" s="3">
        <v>1</v>
      </c>
      <c r="E759" s="2">
        <v>4</v>
      </c>
    </row>
    <row r="760" spans="1:5" x14ac:dyDescent="0.25">
      <c r="A760">
        <v>851</v>
      </c>
      <c r="E760" s="2">
        <v>4</v>
      </c>
    </row>
    <row r="761" spans="1:5" x14ac:dyDescent="0.25">
      <c r="A761">
        <v>852</v>
      </c>
      <c r="E761" s="2">
        <v>4</v>
      </c>
    </row>
    <row r="762" spans="1:5" x14ac:dyDescent="0.25">
      <c r="A762">
        <v>853</v>
      </c>
      <c r="E762" s="2">
        <v>4</v>
      </c>
    </row>
    <row r="763" spans="1:5" x14ac:dyDescent="0.25">
      <c r="A763">
        <v>854</v>
      </c>
      <c r="D763" s="5">
        <v>3</v>
      </c>
      <c r="E763" s="2">
        <v>4</v>
      </c>
    </row>
    <row r="764" spans="1:5" x14ac:dyDescent="0.25">
      <c r="A764">
        <v>855</v>
      </c>
      <c r="D764" s="5">
        <v>3</v>
      </c>
      <c r="E764" s="2">
        <v>4</v>
      </c>
    </row>
    <row r="765" spans="1:5" x14ac:dyDescent="0.25">
      <c r="A765">
        <v>856</v>
      </c>
      <c r="D765" s="5">
        <v>3</v>
      </c>
      <c r="E765" s="2">
        <v>4</v>
      </c>
    </row>
    <row r="766" spans="1:5" x14ac:dyDescent="0.25">
      <c r="A766">
        <v>857</v>
      </c>
      <c r="D766" s="5">
        <v>3</v>
      </c>
      <c r="E766" s="2">
        <v>4</v>
      </c>
    </row>
    <row r="767" spans="1:5" x14ac:dyDescent="0.25">
      <c r="A767">
        <v>858</v>
      </c>
      <c r="D767" s="5">
        <v>3</v>
      </c>
      <c r="E767" s="2">
        <v>4</v>
      </c>
    </row>
    <row r="768" spans="1:5" x14ac:dyDescent="0.25">
      <c r="A768">
        <v>859</v>
      </c>
      <c r="D768" s="5">
        <v>3</v>
      </c>
    </row>
    <row r="769" spans="1:5" x14ac:dyDescent="0.25">
      <c r="A769">
        <v>860</v>
      </c>
      <c r="C769" s="4">
        <v>2</v>
      </c>
      <c r="D769" s="5">
        <v>3</v>
      </c>
    </row>
    <row r="770" spans="1:5" x14ac:dyDescent="0.25">
      <c r="A770">
        <v>861</v>
      </c>
      <c r="C770" s="4">
        <v>2</v>
      </c>
    </row>
    <row r="771" spans="1:5" x14ac:dyDescent="0.25">
      <c r="A771">
        <v>862</v>
      </c>
      <c r="C771" s="4">
        <v>2</v>
      </c>
    </row>
    <row r="772" spans="1:5" x14ac:dyDescent="0.25">
      <c r="A772">
        <v>863</v>
      </c>
      <c r="C772" s="4">
        <v>2</v>
      </c>
    </row>
    <row r="773" spans="1:5" x14ac:dyDescent="0.25">
      <c r="A773">
        <v>864</v>
      </c>
      <c r="C773" s="4">
        <v>2</v>
      </c>
    </row>
    <row r="774" spans="1:5" x14ac:dyDescent="0.25">
      <c r="A774">
        <v>865</v>
      </c>
      <c r="C774" s="4">
        <v>2</v>
      </c>
    </row>
    <row r="775" spans="1:5" x14ac:dyDescent="0.25">
      <c r="A775">
        <v>866</v>
      </c>
      <c r="B775" s="3">
        <v>1</v>
      </c>
      <c r="C775" s="4">
        <v>2</v>
      </c>
    </row>
    <row r="776" spans="1:5" x14ac:dyDescent="0.25">
      <c r="A776">
        <v>867</v>
      </c>
      <c r="B776" s="3">
        <v>1</v>
      </c>
      <c r="C776" s="4">
        <v>2</v>
      </c>
    </row>
    <row r="777" spans="1:5" x14ac:dyDescent="0.25">
      <c r="A777">
        <v>868</v>
      </c>
      <c r="B777" s="3">
        <v>1</v>
      </c>
      <c r="C777" s="4">
        <v>2</v>
      </c>
    </row>
    <row r="778" spans="1:5" x14ac:dyDescent="0.25">
      <c r="A778">
        <v>869</v>
      </c>
      <c r="B778" s="3">
        <v>1</v>
      </c>
    </row>
    <row r="779" spans="1:5" x14ac:dyDescent="0.25">
      <c r="A779">
        <v>870</v>
      </c>
      <c r="B779" s="3">
        <v>1</v>
      </c>
    </row>
    <row r="780" spans="1:5" x14ac:dyDescent="0.25">
      <c r="A780">
        <v>871</v>
      </c>
      <c r="B780" s="3">
        <v>1</v>
      </c>
    </row>
    <row r="781" spans="1:5" x14ac:dyDescent="0.25">
      <c r="A781">
        <v>872</v>
      </c>
      <c r="B781" s="3">
        <v>1</v>
      </c>
    </row>
    <row r="782" spans="1:5" x14ac:dyDescent="0.25">
      <c r="A782">
        <v>873</v>
      </c>
      <c r="B782" s="3">
        <v>1</v>
      </c>
      <c r="E782" s="2">
        <v>4</v>
      </c>
    </row>
    <row r="783" spans="1:5" x14ac:dyDescent="0.25">
      <c r="A783">
        <v>874</v>
      </c>
      <c r="E783" s="2">
        <v>4</v>
      </c>
    </row>
    <row r="784" spans="1:5" x14ac:dyDescent="0.25">
      <c r="A784">
        <v>875</v>
      </c>
      <c r="D784" s="5">
        <v>3</v>
      </c>
      <c r="E784" s="2">
        <v>4</v>
      </c>
    </row>
    <row r="785" spans="1:5" x14ac:dyDescent="0.25">
      <c r="A785">
        <v>876</v>
      </c>
      <c r="D785" s="5">
        <v>3</v>
      </c>
      <c r="E785" s="2">
        <v>4</v>
      </c>
    </row>
    <row r="786" spans="1:5" x14ac:dyDescent="0.25">
      <c r="A786">
        <v>877</v>
      </c>
      <c r="D786" s="5">
        <v>3</v>
      </c>
      <c r="E786" s="2">
        <v>4</v>
      </c>
    </row>
    <row r="787" spans="1:5" x14ac:dyDescent="0.25">
      <c r="A787">
        <v>878</v>
      </c>
      <c r="D787" s="5">
        <v>3</v>
      </c>
      <c r="E787" s="2">
        <v>4</v>
      </c>
    </row>
    <row r="788" spans="1:5" x14ac:dyDescent="0.25">
      <c r="A788">
        <v>879</v>
      </c>
      <c r="D788" s="5">
        <v>3</v>
      </c>
      <c r="E788" s="2">
        <v>4</v>
      </c>
    </row>
    <row r="789" spans="1:5" x14ac:dyDescent="0.25">
      <c r="A789">
        <v>880</v>
      </c>
      <c r="D789" s="5">
        <v>3</v>
      </c>
      <c r="E789" s="2">
        <v>4</v>
      </c>
    </row>
    <row r="790" spans="1:5" x14ac:dyDescent="0.25">
      <c r="A790">
        <v>881</v>
      </c>
      <c r="D790" s="5">
        <v>3</v>
      </c>
      <c r="E790" s="2">
        <v>4</v>
      </c>
    </row>
    <row r="791" spans="1:5" x14ac:dyDescent="0.25">
      <c r="A791">
        <v>882</v>
      </c>
      <c r="D791" s="5">
        <v>3</v>
      </c>
    </row>
    <row r="792" spans="1:5" x14ac:dyDescent="0.25">
      <c r="A792">
        <v>883</v>
      </c>
    </row>
    <row r="793" spans="1:5" x14ac:dyDescent="0.25">
      <c r="A793">
        <v>884</v>
      </c>
    </row>
    <row r="794" spans="1:5" x14ac:dyDescent="0.25">
      <c r="A794">
        <v>885</v>
      </c>
    </row>
    <row r="795" spans="1:5" x14ac:dyDescent="0.25">
      <c r="A795">
        <v>886</v>
      </c>
    </row>
    <row r="796" spans="1:5" x14ac:dyDescent="0.25">
      <c r="A796">
        <v>887</v>
      </c>
      <c r="C796" s="4">
        <v>2</v>
      </c>
    </row>
    <row r="797" spans="1:5" x14ac:dyDescent="0.25">
      <c r="A797">
        <v>888</v>
      </c>
      <c r="C797" s="4">
        <v>2</v>
      </c>
    </row>
    <row r="798" spans="1:5" x14ac:dyDescent="0.25">
      <c r="A798">
        <v>889</v>
      </c>
      <c r="C798" s="4">
        <v>2</v>
      </c>
    </row>
    <row r="799" spans="1:5" x14ac:dyDescent="0.25">
      <c r="A799">
        <v>890</v>
      </c>
      <c r="C799" s="4">
        <v>2</v>
      </c>
    </row>
    <row r="800" spans="1:5" x14ac:dyDescent="0.25">
      <c r="A800">
        <v>891</v>
      </c>
      <c r="B800" s="3">
        <v>1</v>
      </c>
      <c r="C800" s="4">
        <v>2</v>
      </c>
    </row>
    <row r="801" spans="1:5" x14ac:dyDescent="0.25">
      <c r="A801">
        <v>892</v>
      </c>
      <c r="B801" s="3">
        <v>1</v>
      </c>
      <c r="C801" s="4">
        <v>2</v>
      </c>
    </row>
    <row r="802" spans="1:5" x14ac:dyDescent="0.25">
      <c r="A802">
        <v>893</v>
      </c>
      <c r="B802" s="3">
        <v>1</v>
      </c>
      <c r="C802" s="4">
        <v>2</v>
      </c>
    </row>
    <row r="803" spans="1:5" x14ac:dyDescent="0.25">
      <c r="A803">
        <v>894</v>
      </c>
      <c r="B803" s="3">
        <v>1</v>
      </c>
    </row>
    <row r="804" spans="1:5" x14ac:dyDescent="0.25">
      <c r="A804">
        <v>895</v>
      </c>
      <c r="B804" s="3">
        <v>1</v>
      </c>
    </row>
    <row r="805" spans="1:5" x14ac:dyDescent="0.25">
      <c r="A805">
        <v>896</v>
      </c>
      <c r="B805" s="3">
        <v>1</v>
      </c>
    </row>
    <row r="806" spans="1:5" x14ac:dyDescent="0.25">
      <c r="A806">
        <v>897</v>
      </c>
      <c r="B806" s="3">
        <v>1</v>
      </c>
    </row>
    <row r="807" spans="1:5" x14ac:dyDescent="0.25">
      <c r="A807">
        <v>898</v>
      </c>
      <c r="E807" s="2">
        <v>4</v>
      </c>
    </row>
    <row r="808" spans="1:5" x14ac:dyDescent="0.25">
      <c r="A808">
        <v>899</v>
      </c>
      <c r="E808" s="2">
        <v>4</v>
      </c>
    </row>
    <row r="809" spans="1:5" x14ac:dyDescent="0.25">
      <c r="A809">
        <v>900</v>
      </c>
      <c r="D809" s="5">
        <v>3</v>
      </c>
      <c r="E809" s="2">
        <v>4</v>
      </c>
    </row>
    <row r="810" spans="1:5" x14ac:dyDescent="0.25">
      <c r="A810">
        <v>901</v>
      </c>
      <c r="D810" s="5">
        <v>3</v>
      </c>
      <c r="E810" s="2">
        <v>4</v>
      </c>
    </row>
    <row r="811" spans="1:5" x14ac:dyDescent="0.25">
      <c r="A811">
        <v>902</v>
      </c>
      <c r="D811" s="5">
        <v>3</v>
      </c>
      <c r="E811" s="2">
        <v>4</v>
      </c>
    </row>
    <row r="812" spans="1:5" x14ac:dyDescent="0.25">
      <c r="A812">
        <v>903</v>
      </c>
      <c r="D812" s="5">
        <v>3</v>
      </c>
      <c r="E812" s="2">
        <v>4</v>
      </c>
    </row>
    <row r="813" spans="1:5" x14ac:dyDescent="0.25">
      <c r="A813">
        <v>904</v>
      </c>
      <c r="D813" s="5">
        <v>3</v>
      </c>
      <c r="E813" s="2">
        <v>4</v>
      </c>
    </row>
    <row r="814" spans="1:5" x14ac:dyDescent="0.25">
      <c r="A814">
        <v>905</v>
      </c>
      <c r="D814" s="5">
        <v>3</v>
      </c>
      <c r="E814" s="2">
        <v>4</v>
      </c>
    </row>
    <row r="815" spans="1:5" x14ac:dyDescent="0.25">
      <c r="A815">
        <v>906</v>
      </c>
    </row>
    <row r="816" spans="1:5" x14ac:dyDescent="0.25">
      <c r="A816">
        <v>907</v>
      </c>
      <c r="C816" s="4">
        <v>2</v>
      </c>
    </row>
    <row r="817" spans="1:5" x14ac:dyDescent="0.25">
      <c r="A817">
        <v>908</v>
      </c>
      <c r="C817" s="4">
        <v>2</v>
      </c>
    </row>
    <row r="818" spans="1:5" x14ac:dyDescent="0.25">
      <c r="A818">
        <v>909</v>
      </c>
      <c r="C818" s="4">
        <v>2</v>
      </c>
    </row>
    <row r="819" spans="1:5" x14ac:dyDescent="0.25">
      <c r="A819">
        <v>910</v>
      </c>
      <c r="C819" s="4">
        <v>2</v>
      </c>
    </row>
    <row r="820" spans="1:5" x14ac:dyDescent="0.25">
      <c r="A820">
        <v>911</v>
      </c>
      <c r="C820" s="4">
        <v>2</v>
      </c>
    </row>
    <row r="821" spans="1:5" x14ac:dyDescent="0.25">
      <c r="A821">
        <v>912</v>
      </c>
      <c r="C821" s="4">
        <v>2</v>
      </c>
    </row>
    <row r="822" spans="1:5" x14ac:dyDescent="0.25">
      <c r="A822">
        <v>913</v>
      </c>
      <c r="C822" s="4">
        <v>2</v>
      </c>
    </row>
    <row r="823" spans="1:5" x14ac:dyDescent="0.25">
      <c r="A823">
        <v>914</v>
      </c>
      <c r="C823" s="4">
        <v>2</v>
      </c>
    </row>
    <row r="824" spans="1:5" x14ac:dyDescent="0.25">
      <c r="A824">
        <v>915</v>
      </c>
      <c r="B824" s="3">
        <v>1</v>
      </c>
    </row>
    <row r="825" spans="1:5" x14ac:dyDescent="0.25">
      <c r="A825">
        <v>916</v>
      </c>
      <c r="B825" s="3">
        <v>1</v>
      </c>
    </row>
    <row r="826" spans="1:5" x14ac:dyDescent="0.25">
      <c r="A826">
        <v>917</v>
      </c>
      <c r="B826" s="3">
        <v>1</v>
      </c>
    </row>
    <row r="827" spans="1:5" x14ac:dyDescent="0.25">
      <c r="A827">
        <v>918</v>
      </c>
      <c r="B827" s="3">
        <v>1</v>
      </c>
    </row>
    <row r="828" spans="1:5" x14ac:dyDescent="0.25">
      <c r="A828">
        <v>919</v>
      </c>
      <c r="B828" s="3">
        <v>1</v>
      </c>
    </row>
    <row r="829" spans="1:5" x14ac:dyDescent="0.25">
      <c r="A829">
        <v>920</v>
      </c>
      <c r="B829" s="3">
        <v>1</v>
      </c>
      <c r="E829" s="2">
        <v>4</v>
      </c>
    </row>
    <row r="830" spans="1:5" x14ac:dyDescent="0.25">
      <c r="A830">
        <v>921</v>
      </c>
      <c r="B830" s="3">
        <v>1</v>
      </c>
      <c r="E830" s="2">
        <v>4</v>
      </c>
    </row>
    <row r="831" spans="1:5" x14ac:dyDescent="0.25">
      <c r="A831">
        <v>922</v>
      </c>
      <c r="B831" s="3">
        <v>1</v>
      </c>
      <c r="E831" s="2">
        <v>4</v>
      </c>
    </row>
    <row r="832" spans="1:5" x14ac:dyDescent="0.25">
      <c r="A832">
        <v>923</v>
      </c>
      <c r="D832" s="5">
        <v>3</v>
      </c>
      <c r="E832" s="2">
        <v>4</v>
      </c>
    </row>
    <row r="833" spans="1:6" x14ac:dyDescent="0.25">
      <c r="A833">
        <v>924</v>
      </c>
      <c r="D833" s="5">
        <v>3</v>
      </c>
      <c r="E833" s="2">
        <v>4</v>
      </c>
    </row>
    <row r="834" spans="1:6" x14ac:dyDescent="0.25">
      <c r="A834">
        <v>925</v>
      </c>
      <c r="D834" s="5">
        <v>3</v>
      </c>
      <c r="E834" s="2">
        <v>4</v>
      </c>
    </row>
    <row r="835" spans="1:6" x14ac:dyDescent="0.25">
      <c r="A835">
        <v>926</v>
      </c>
      <c r="D835" s="5">
        <v>3</v>
      </c>
      <c r="E835" s="2">
        <v>4</v>
      </c>
    </row>
    <row r="836" spans="1:6" x14ac:dyDescent="0.25">
      <c r="A836">
        <v>927</v>
      </c>
      <c r="D836" s="5">
        <v>3</v>
      </c>
      <c r="E836" s="2">
        <v>4</v>
      </c>
    </row>
    <row r="837" spans="1:6" x14ac:dyDescent="0.25">
      <c r="A837">
        <v>928</v>
      </c>
      <c r="C837" s="4">
        <v>2</v>
      </c>
      <c r="D837" s="5">
        <v>3</v>
      </c>
      <c r="E837" s="2">
        <v>4</v>
      </c>
    </row>
    <row r="838" spans="1:6" x14ac:dyDescent="0.25">
      <c r="A838">
        <v>929</v>
      </c>
      <c r="C838" s="4">
        <v>2</v>
      </c>
      <c r="D838" s="5">
        <v>3</v>
      </c>
      <c r="E838" s="2">
        <v>4</v>
      </c>
      <c r="F838" t="s">
        <v>22</v>
      </c>
    </row>
    <row r="839" spans="1:6" x14ac:dyDescent="0.25">
      <c r="A839">
        <v>964</v>
      </c>
    </row>
    <row r="840" spans="1:6" x14ac:dyDescent="0.25">
      <c r="A840">
        <v>965</v>
      </c>
    </row>
    <row r="841" spans="1:6" x14ac:dyDescent="0.25">
      <c r="A841">
        <v>966</v>
      </c>
      <c r="F841" t="s">
        <v>22</v>
      </c>
    </row>
    <row r="842" spans="1:6" x14ac:dyDescent="0.25">
      <c r="A842">
        <v>967</v>
      </c>
      <c r="E842" s="2">
        <v>4</v>
      </c>
    </row>
    <row r="843" spans="1:6" x14ac:dyDescent="0.25">
      <c r="A843">
        <v>968</v>
      </c>
      <c r="E843" s="2">
        <v>4</v>
      </c>
    </row>
    <row r="844" spans="1:6" x14ac:dyDescent="0.25">
      <c r="A844">
        <v>969</v>
      </c>
      <c r="E844" s="2">
        <v>4</v>
      </c>
    </row>
    <row r="845" spans="1:6" x14ac:dyDescent="0.25">
      <c r="A845">
        <v>970</v>
      </c>
      <c r="E845" s="2">
        <v>4</v>
      </c>
    </row>
    <row r="846" spans="1:6" x14ac:dyDescent="0.25">
      <c r="A846">
        <v>971</v>
      </c>
      <c r="E846" s="2">
        <v>4</v>
      </c>
    </row>
    <row r="847" spans="1:6" x14ac:dyDescent="0.25">
      <c r="A847">
        <v>972</v>
      </c>
      <c r="B847" s="3">
        <v>1</v>
      </c>
      <c r="E847" s="2">
        <v>4</v>
      </c>
    </row>
    <row r="848" spans="1:6" x14ac:dyDescent="0.25">
      <c r="A848">
        <v>973</v>
      </c>
      <c r="B848" s="3">
        <v>1</v>
      </c>
      <c r="E848" s="2">
        <v>4</v>
      </c>
    </row>
    <row r="849" spans="1:5" x14ac:dyDescent="0.25">
      <c r="A849">
        <v>974</v>
      </c>
      <c r="B849" s="3">
        <v>1</v>
      </c>
      <c r="E849" s="2">
        <v>4</v>
      </c>
    </row>
    <row r="850" spans="1:5" x14ac:dyDescent="0.25">
      <c r="A850">
        <v>975</v>
      </c>
      <c r="B850" s="3">
        <v>1</v>
      </c>
      <c r="E850" s="2">
        <v>4</v>
      </c>
    </row>
    <row r="851" spans="1:5" x14ac:dyDescent="0.25">
      <c r="A851">
        <v>976</v>
      </c>
      <c r="B851" s="3">
        <v>1</v>
      </c>
      <c r="E851" s="2">
        <v>4</v>
      </c>
    </row>
    <row r="852" spans="1:5" x14ac:dyDescent="0.25">
      <c r="A852">
        <v>977</v>
      </c>
      <c r="B852" s="3">
        <v>1</v>
      </c>
      <c r="E852" s="2">
        <v>4</v>
      </c>
    </row>
    <row r="853" spans="1:5" x14ac:dyDescent="0.25">
      <c r="A853">
        <v>978</v>
      </c>
      <c r="B853" s="3">
        <v>1</v>
      </c>
      <c r="E853" s="2">
        <v>4</v>
      </c>
    </row>
    <row r="854" spans="1:5" x14ac:dyDescent="0.25">
      <c r="A854">
        <v>979</v>
      </c>
      <c r="B854" s="3">
        <v>1</v>
      </c>
      <c r="E854" s="2">
        <v>4</v>
      </c>
    </row>
    <row r="855" spans="1:5" x14ac:dyDescent="0.25">
      <c r="A855">
        <v>980</v>
      </c>
      <c r="B855" s="3">
        <v>1</v>
      </c>
      <c r="E855" s="2">
        <v>4</v>
      </c>
    </row>
    <row r="856" spans="1:5" x14ac:dyDescent="0.25">
      <c r="A856">
        <v>981</v>
      </c>
      <c r="B856" s="3">
        <v>1</v>
      </c>
      <c r="E856" s="2">
        <v>4</v>
      </c>
    </row>
    <row r="857" spans="1:5" x14ac:dyDescent="0.25">
      <c r="A857">
        <v>982</v>
      </c>
      <c r="B857" s="3">
        <v>1</v>
      </c>
      <c r="E857" s="2">
        <v>4</v>
      </c>
    </row>
    <row r="858" spans="1:5" x14ac:dyDescent="0.25">
      <c r="A858">
        <v>983</v>
      </c>
      <c r="B858" s="3">
        <v>1</v>
      </c>
    </row>
    <row r="859" spans="1:5" x14ac:dyDescent="0.25">
      <c r="A859">
        <v>984</v>
      </c>
      <c r="B859" s="3">
        <v>1</v>
      </c>
    </row>
    <row r="860" spans="1:5" x14ac:dyDescent="0.25">
      <c r="A860">
        <v>985</v>
      </c>
      <c r="B860" s="3">
        <v>1</v>
      </c>
      <c r="D860" s="5">
        <v>3</v>
      </c>
    </row>
    <row r="861" spans="1:5" x14ac:dyDescent="0.25">
      <c r="A861">
        <v>986</v>
      </c>
      <c r="B861" s="3">
        <v>1</v>
      </c>
      <c r="D861" s="5">
        <v>3</v>
      </c>
    </row>
    <row r="862" spans="1:5" x14ac:dyDescent="0.25">
      <c r="A862">
        <v>987</v>
      </c>
      <c r="D862" s="5">
        <v>3</v>
      </c>
    </row>
    <row r="863" spans="1:5" x14ac:dyDescent="0.25">
      <c r="A863">
        <v>988</v>
      </c>
      <c r="C863" s="4">
        <v>2</v>
      </c>
      <c r="D863" s="5">
        <v>3</v>
      </c>
    </row>
    <row r="864" spans="1:5" x14ac:dyDescent="0.25">
      <c r="A864">
        <v>989</v>
      </c>
      <c r="C864" s="4">
        <v>2</v>
      </c>
      <c r="D864" s="5">
        <v>3</v>
      </c>
    </row>
    <row r="865" spans="1:5" x14ac:dyDescent="0.25">
      <c r="A865">
        <v>990</v>
      </c>
      <c r="C865" s="4">
        <v>2</v>
      </c>
      <c r="D865" s="5">
        <v>3</v>
      </c>
    </row>
    <row r="866" spans="1:5" x14ac:dyDescent="0.25">
      <c r="A866">
        <v>991</v>
      </c>
      <c r="C866" s="4">
        <v>2</v>
      </c>
      <c r="D866" s="5">
        <v>3</v>
      </c>
    </row>
    <row r="867" spans="1:5" x14ac:dyDescent="0.25">
      <c r="A867">
        <v>992</v>
      </c>
      <c r="C867" s="4">
        <v>2</v>
      </c>
      <c r="D867" s="5">
        <v>3</v>
      </c>
    </row>
    <row r="868" spans="1:5" x14ac:dyDescent="0.25">
      <c r="A868">
        <v>993</v>
      </c>
      <c r="C868" s="4">
        <v>2</v>
      </c>
      <c r="D868" s="5">
        <v>3</v>
      </c>
    </row>
    <row r="869" spans="1:5" x14ac:dyDescent="0.25">
      <c r="A869">
        <v>994</v>
      </c>
      <c r="C869" s="4">
        <v>2</v>
      </c>
      <c r="D869" s="5">
        <v>3</v>
      </c>
    </row>
    <row r="870" spans="1:5" x14ac:dyDescent="0.25">
      <c r="A870">
        <v>995</v>
      </c>
      <c r="C870" s="4">
        <v>2</v>
      </c>
      <c r="D870" s="5">
        <v>3</v>
      </c>
    </row>
    <row r="871" spans="1:5" x14ac:dyDescent="0.25">
      <c r="A871">
        <v>996</v>
      </c>
      <c r="C871" s="4">
        <v>2</v>
      </c>
      <c r="D871" s="5">
        <v>3</v>
      </c>
    </row>
    <row r="872" spans="1:5" x14ac:dyDescent="0.25">
      <c r="A872">
        <v>997</v>
      </c>
      <c r="C872" s="4">
        <v>2</v>
      </c>
    </row>
    <row r="873" spans="1:5" x14ac:dyDescent="0.25">
      <c r="A873">
        <v>998</v>
      </c>
    </row>
    <row r="874" spans="1:5" x14ac:dyDescent="0.25">
      <c r="A874">
        <v>999</v>
      </c>
      <c r="B874" s="3">
        <v>1</v>
      </c>
    </row>
    <row r="875" spans="1:5" x14ac:dyDescent="0.25">
      <c r="A875">
        <v>1000</v>
      </c>
      <c r="B875" s="3">
        <v>1</v>
      </c>
    </row>
    <row r="876" spans="1:5" x14ac:dyDescent="0.25">
      <c r="A876">
        <v>1001</v>
      </c>
      <c r="B876" s="3">
        <v>1</v>
      </c>
    </row>
    <row r="877" spans="1:5" x14ac:dyDescent="0.25">
      <c r="A877">
        <v>1002</v>
      </c>
      <c r="B877" s="3">
        <v>1</v>
      </c>
    </row>
    <row r="878" spans="1:5" x14ac:dyDescent="0.25">
      <c r="A878">
        <v>1003</v>
      </c>
      <c r="B878" s="3">
        <v>1</v>
      </c>
      <c r="E878" s="2">
        <v>4</v>
      </c>
    </row>
    <row r="879" spans="1:5" x14ac:dyDescent="0.25">
      <c r="A879">
        <v>1004</v>
      </c>
      <c r="B879" s="3">
        <v>1</v>
      </c>
      <c r="E879" s="2">
        <v>4</v>
      </c>
    </row>
    <row r="880" spans="1:5" x14ac:dyDescent="0.25">
      <c r="A880">
        <v>1005</v>
      </c>
      <c r="B880" s="3">
        <v>1</v>
      </c>
      <c r="E880" s="2">
        <v>4</v>
      </c>
    </row>
    <row r="881" spans="1:5" x14ac:dyDescent="0.25">
      <c r="A881">
        <v>1006</v>
      </c>
      <c r="B881" s="3">
        <v>1</v>
      </c>
      <c r="E881" s="2">
        <v>4</v>
      </c>
    </row>
    <row r="882" spans="1:5" x14ac:dyDescent="0.25">
      <c r="A882">
        <v>1007</v>
      </c>
      <c r="B882" s="3">
        <v>1</v>
      </c>
      <c r="E882" s="2">
        <v>4</v>
      </c>
    </row>
    <row r="883" spans="1:5" x14ac:dyDescent="0.25">
      <c r="A883">
        <v>1008</v>
      </c>
      <c r="D883" s="5">
        <v>3</v>
      </c>
      <c r="E883" s="2">
        <v>4</v>
      </c>
    </row>
    <row r="884" spans="1:5" x14ac:dyDescent="0.25">
      <c r="A884">
        <v>1009</v>
      </c>
      <c r="D884" s="5">
        <v>3</v>
      </c>
      <c r="E884" s="2">
        <v>4</v>
      </c>
    </row>
    <row r="885" spans="1:5" x14ac:dyDescent="0.25">
      <c r="A885">
        <v>1010</v>
      </c>
      <c r="D885" s="5">
        <v>3</v>
      </c>
      <c r="E885" s="2">
        <v>4</v>
      </c>
    </row>
    <row r="886" spans="1:5" x14ac:dyDescent="0.25">
      <c r="A886">
        <v>1011</v>
      </c>
      <c r="D886" s="5">
        <v>3</v>
      </c>
      <c r="E886" s="2">
        <v>4</v>
      </c>
    </row>
    <row r="887" spans="1:5" x14ac:dyDescent="0.25">
      <c r="A887">
        <v>1012</v>
      </c>
      <c r="D887" s="5">
        <v>3</v>
      </c>
    </row>
    <row r="888" spans="1:5" x14ac:dyDescent="0.25">
      <c r="A888">
        <v>1013</v>
      </c>
      <c r="D888" s="5">
        <v>3</v>
      </c>
    </row>
    <row r="889" spans="1:5" x14ac:dyDescent="0.25">
      <c r="A889">
        <v>1014</v>
      </c>
      <c r="D889" s="5">
        <v>3</v>
      </c>
    </row>
    <row r="890" spans="1:5" x14ac:dyDescent="0.25">
      <c r="A890">
        <v>1015</v>
      </c>
      <c r="C890" s="4">
        <v>2</v>
      </c>
      <c r="D890" s="5">
        <v>3</v>
      </c>
    </row>
    <row r="891" spans="1:5" x14ac:dyDescent="0.25">
      <c r="A891">
        <v>1016</v>
      </c>
      <c r="C891" s="4">
        <v>2</v>
      </c>
    </row>
    <row r="892" spans="1:5" x14ac:dyDescent="0.25">
      <c r="A892">
        <v>1017</v>
      </c>
      <c r="C892" s="4">
        <v>2</v>
      </c>
    </row>
    <row r="893" spans="1:5" x14ac:dyDescent="0.25">
      <c r="A893">
        <v>1018</v>
      </c>
      <c r="C893" s="4">
        <v>2</v>
      </c>
    </row>
    <row r="894" spans="1:5" x14ac:dyDescent="0.25">
      <c r="A894">
        <v>1019</v>
      </c>
      <c r="C894" s="4">
        <v>2</v>
      </c>
    </row>
    <row r="895" spans="1:5" x14ac:dyDescent="0.25">
      <c r="A895">
        <v>1020</v>
      </c>
      <c r="C895" s="4">
        <v>2</v>
      </c>
    </row>
    <row r="896" spans="1:5" x14ac:dyDescent="0.25">
      <c r="A896">
        <v>1021</v>
      </c>
      <c r="B896" s="3">
        <v>1</v>
      </c>
      <c r="C896" s="4">
        <v>2</v>
      </c>
    </row>
    <row r="897" spans="1:5" x14ac:dyDescent="0.25">
      <c r="A897">
        <v>1022</v>
      </c>
      <c r="B897" s="3">
        <v>1</v>
      </c>
      <c r="C897" s="4">
        <v>2</v>
      </c>
    </row>
    <row r="898" spans="1:5" x14ac:dyDescent="0.25">
      <c r="A898">
        <v>1023</v>
      </c>
      <c r="B898" s="3">
        <v>1</v>
      </c>
    </row>
    <row r="899" spans="1:5" x14ac:dyDescent="0.25">
      <c r="A899">
        <v>1024</v>
      </c>
      <c r="B899" s="3">
        <v>1</v>
      </c>
    </row>
    <row r="900" spans="1:5" x14ac:dyDescent="0.25">
      <c r="A900">
        <v>1025</v>
      </c>
      <c r="B900" s="3">
        <v>1</v>
      </c>
    </row>
    <row r="901" spans="1:5" x14ac:dyDescent="0.25">
      <c r="A901">
        <v>1026</v>
      </c>
      <c r="B901" s="3">
        <v>1</v>
      </c>
      <c r="E901" s="2">
        <v>4</v>
      </c>
    </row>
    <row r="902" spans="1:5" x14ac:dyDescent="0.25">
      <c r="A902">
        <v>1027</v>
      </c>
      <c r="B902" s="3">
        <v>1</v>
      </c>
      <c r="E902" s="2">
        <v>4</v>
      </c>
    </row>
    <row r="903" spans="1:5" x14ac:dyDescent="0.25">
      <c r="A903">
        <v>1028</v>
      </c>
      <c r="D903" s="5">
        <v>3</v>
      </c>
      <c r="E903" s="2">
        <v>4</v>
      </c>
    </row>
    <row r="904" spans="1:5" x14ac:dyDescent="0.25">
      <c r="A904">
        <v>1029</v>
      </c>
      <c r="D904" s="5">
        <v>3</v>
      </c>
      <c r="E904" s="2">
        <v>4</v>
      </c>
    </row>
    <row r="905" spans="1:5" x14ac:dyDescent="0.25">
      <c r="A905">
        <v>1030</v>
      </c>
      <c r="D905" s="5">
        <v>3</v>
      </c>
      <c r="E905" s="2">
        <v>4</v>
      </c>
    </row>
    <row r="906" spans="1:5" x14ac:dyDescent="0.25">
      <c r="A906">
        <v>1031</v>
      </c>
      <c r="D906" s="5">
        <v>3</v>
      </c>
      <c r="E906" s="2">
        <v>4</v>
      </c>
    </row>
    <row r="907" spans="1:5" x14ac:dyDescent="0.25">
      <c r="A907">
        <v>1032</v>
      </c>
      <c r="D907" s="5">
        <v>3</v>
      </c>
      <c r="E907" s="2">
        <v>4</v>
      </c>
    </row>
    <row r="908" spans="1:5" x14ac:dyDescent="0.25">
      <c r="A908">
        <v>1033</v>
      </c>
      <c r="D908" s="5">
        <v>3</v>
      </c>
      <c r="E908" s="2">
        <v>4</v>
      </c>
    </row>
    <row r="909" spans="1:5" x14ac:dyDescent="0.25">
      <c r="A909">
        <v>1034</v>
      </c>
      <c r="D909" s="5">
        <v>3</v>
      </c>
      <c r="E909" s="2">
        <v>4</v>
      </c>
    </row>
    <row r="910" spans="1:5" x14ac:dyDescent="0.25">
      <c r="A910">
        <v>1035</v>
      </c>
      <c r="D910" s="5">
        <v>3</v>
      </c>
    </row>
    <row r="911" spans="1:5" x14ac:dyDescent="0.25">
      <c r="A911">
        <v>1036</v>
      </c>
    </row>
    <row r="912" spans="1:5" x14ac:dyDescent="0.25">
      <c r="A912">
        <v>1037</v>
      </c>
    </row>
    <row r="913" spans="1:5" x14ac:dyDescent="0.25">
      <c r="A913">
        <v>1038</v>
      </c>
    </row>
    <row r="914" spans="1:5" x14ac:dyDescent="0.25">
      <c r="A914">
        <v>1039</v>
      </c>
    </row>
    <row r="915" spans="1:5" x14ac:dyDescent="0.25">
      <c r="A915">
        <v>1040</v>
      </c>
      <c r="C915" s="4">
        <v>2</v>
      </c>
    </row>
    <row r="916" spans="1:5" x14ac:dyDescent="0.25">
      <c r="A916">
        <v>1041</v>
      </c>
      <c r="C916" s="4">
        <v>2</v>
      </c>
    </row>
    <row r="917" spans="1:5" x14ac:dyDescent="0.25">
      <c r="A917">
        <v>1042</v>
      </c>
      <c r="C917" s="4">
        <v>2</v>
      </c>
    </row>
    <row r="918" spans="1:5" x14ac:dyDescent="0.25">
      <c r="A918">
        <v>1043</v>
      </c>
      <c r="B918" s="3">
        <v>1</v>
      </c>
      <c r="C918" s="4">
        <v>2</v>
      </c>
    </row>
    <row r="919" spans="1:5" x14ac:dyDescent="0.25">
      <c r="A919">
        <v>1044</v>
      </c>
      <c r="B919" s="3">
        <v>1</v>
      </c>
      <c r="C919" s="4">
        <v>2</v>
      </c>
    </row>
    <row r="920" spans="1:5" x14ac:dyDescent="0.25">
      <c r="A920">
        <v>1045</v>
      </c>
      <c r="B920" s="3">
        <v>1</v>
      </c>
      <c r="C920" s="4">
        <v>2</v>
      </c>
    </row>
    <row r="921" spans="1:5" x14ac:dyDescent="0.25">
      <c r="A921">
        <v>1046</v>
      </c>
      <c r="B921" s="3">
        <v>1</v>
      </c>
    </row>
    <row r="922" spans="1:5" x14ac:dyDescent="0.25">
      <c r="A922">
        <v>1047</v>
      </c>
      <c r="B922" s="3">
        <v>1</v>
      </c>
    </row>
    <row r="923" spans="1:5" x14ac:dyDescent="0.25">
      <c r="A923">
        <v>1048</v>
      </c>
      <c r="B923" s="3">
        <v>1</v>
      </c>
    </row>
    <row r="924" spans="1:5" x14ac:dyDescent="0.25">
      <c r="A924">
        <v>1049</v>
      </c>
      <c r="B924" s="3">
        <v>1</v>
      </c>
    </row>
    <row r="925" spans="1:5" x14ac:dyDescent="0.25">
      <c r="A925">
        <v>1050</v>
      </c>
      <c r="D925" s="5">
        <v>3</v>
      </c>
      <c r="E925" s="2">
        <v>4</v>
      </c>
    </row>
    <row r="926" spans="1:5" x14ac:dyDescent="0.25">
      <c r="A926">
        <v>1051</v>
      </c>
      <c r="D926" s="5">
        <v>3</v>
      </c>
      <c r="E926" s="2">
        <v>4</v>
      </c>
    </row>
    <row r="927" spans="1:5" x14ac:dyDescent="0.25">
      <c r="A927">
        <v>1052</v>
      </c>
      <c r="D927" s="5">
        <v>3</v>
      </c>
      <c r="E927" s="2">
        <v>4</v>
      </c>
    </row>
    <row r="928" spans="1:5" x14ac:dyDescent="0.25">
      <c r="A928">
        <v>1053</v>
      </c>
      <c r="D928" s="5">
        <v>3</v>
      </c>
      <c r="E928" s="2">
        <v>4</v>
      </c>
    </row>
    <row r="929" spans="1:5" x14ac:dyDescent="0.25">
      <c r="A929">
        <v>1054</v>
      </c>
      <c r="D929" s="5">
        <v>3</v>
      </c>
      <c r="E929" s="2">
        <v>4</v>
      </c>
    </row>
    <row r="930" spans="1:5" x14ac:dyDescent="0.25">
      <c r="A930">
        <v>1055</v>
      </c>
      <c r="D930" s="5">
        <v>3</v>
      </c>
      <c r="E930" s="2">
        <v>4</v>
      </c>
    </row>
    <row r="931" spans="1:5" x14ac:dyDescent="0.25">
      <c r="A931">
        <v>1056</v>
      </c>
      <c r="D931" s="5">
        <v>3</v>
      </c>
      <c r="E931" s="2">
        <v>4</v>
      </c>
    </row>
    <row r="932" spans="1:5" x14ac:dyDescent="0.25">
      <c r="A932">
        <v>1057</v>
      </c>
      <c r="D932" s="5">
        <v>3</v>
      </c>
      <c r="E932" s="2">
        <v>4</v>
      </c>
    </row>
    <row r="933" spans="1:5" x14ac:dyDescent="0.25">
      <c r="A933">
        <v>1058</v>
      </c>
    </row>
    <row r="934" spans="1:5" x14ac:dyDescent="0.25">
      <c r="A934">
        <v>1059</v>
      </c>
    </row>
    <row r="935" spans="1:5" x14ac:dyDescent="0.25">
      <c r="A935">
        <v>1060</v>
      </c>
    </row>
    <row r="936" spans="1:5" x14ac:dyDescent="0.25">
      <c r="A936">
        <v>1061</v>
      </c>
      <c r="C936" s="4">
        <v>2</v>
      </c>
    </row>
    <row r="937" spans="1:5" x14ac:dyDescent="0.25">
      <c r="A937">
        <v>1062</v>
      </c>
      <c r="C937" s="4">
        <v>2</v>
      </c>
    </row>
    <row r="938" spans="1:5" x14ac:dyDescent="0.25">
      <c r="A938">
        <v>1063</v>
      </c>
      <c r="C938" s="4">
        <v>2</v>
      </c>
    </row>
    <row r="939" spans="1:5" x14ac:dyDescent="0.25">
      <c r="A939">
        <v>1064</v>
      </c>
      <c r="C939" s="4">
        <v>2</v>
      </c>
    </row>
    <row r="940" spans="1:5" x14ac:dyDescent="0.25">
      <c r="A940">
        <v>1065</v>
      </c>
      <c r="B940" s="3">
        <v>1</v>
      </c>
      <c r="C940" s="4">
        <v>2</v>
      </c>
    </row>
    <row r="941" spans="1:5" x14ac:dyDescent="0.25">
      <c r="A941">
        <v>1066</v>
      </c>
      <c r="B941" s="3">
        <v>1</v>
      </c>
      <c r="C941" s="4">
        <v>2</v>
      </c>
    </row>
    <row r="942" spans="1:5" x14ac:dyDescent="0.25">
      <c r="A942">
        <v>1067</v>
      </c>
      <c r="B942" s="3">
        <v>1</v>
      </c>
      <c r="C942" s="4">
        <v>2</v>
      </c>
    </row>
    <row r="943" spans="1:5" x14ac:dyDescent="0.25">
      <c r="A943">
        <v>1068</v>
      </c>
      <c r="B943" s="3">
        <v>1</v>
      </c>
    </row>
    <row r="944" spans="1:5" x14ac:dyDescent="0.25">
      <c r="A944">
        <v>1069</v>
      </c>
      <c r="B944" s="3">
        <v>1</v>
      </c>
    </row>
    <row r="945" spans="1:5" x14ac:dyDescent="0.25">
      <c r="A945">
        <v>1070</v>
      </c>
      <c r="B945" s="3">
        <v>1</v>
      </c>
    </row>
    <row r="946" spans="1:5" x14ac:dyDescent="0.25">
      <c r="A946">
        <v>1071</v>
      </c>
      <c r="E946" s="2">
        <v>4</v>
      </c>
    </row>
    <row r="947" spans="1:5" x14ac:dyDescent="0.25">
      <c r="A947">
        <v>1072</v>
      </c>
      <c r="D947" s="5">
        <v>3</v>
      </c>
      <c r="E947" s="2">
        <v>4</v>
      </c>
    </row>
    <row r="948" spans="1:5" x14ac:dyDescent="0.25">
      <c r="A948">
        <v>1073</v>
      </c>
      <c r="D948" s="5">
        <v>3</v>
      </c>
      <c r="E948" s="2">
        <v>4</v>
      </c>
    </row>
    <row r="949" spans="1:5" x14ac:dyDescent="0.25">
      <c r="A949">
        <v>1074</v>
      </c>
      <c r="D949" s="5">
        <v>3</v>
      </c>
      <c r="E949" s="2">
        <v>4</v>
      </c>
    </row>
    <row r="950" spans="1:5" x14ac:dyDescent="0.25">
      <c r="A950">
        <v>1075</v>
      </c>
      <c r="D950" s="5">
        <v>3</v>
      </c>
      <c r="E950" s="2">
        <v>4</v>
      </c>
    </row>
    <row r="951" spans="1:5" x14ac:dyDescent="0.25">
      <c r="A951">
        <v>1076</v>
      </c>
      <c r="D951" s="5">
        <v>3</v>
      </c>
      <c r="E951" s="2">
        <v>4</v>
      </c>
    </row>
    <row r="952" spans="1:5" x14ac:dyDescent="0.25">
      <c r="A952">
        <v>1077</v>
      </c>
      <c r="D952" s="5">
        <v>3</v>
      </c>
      <c r="E952" s="2">
        <v>4</v>
      </c>
    </row>
    <row r="953" spans="1:5" x14ac:dyDescent="0.25">
      <c r="A953">
        <v>1078</v>
      </c>
      <c r="D953" s="5">
        <v>3</v>
      </c>
      <c r="E953" s="2">
        <v>4</v>
      </c>
    </row>
    <row r="954" spans="1:5" x14ac:dyDescent="0.25">
      <c r="A954">
        <v>1079</v>
      </c>
    </row>
    <row r="955" spans="1:5" x14ac:dyDescent="0.25">
      <c r="A955">
        <v>1080</v>
      </c>
    </row>
    <row r="956" spans="1:5" x14ac:dyDescent="0.25">
      <c r="A956">
        <v>1081</v>
      </c>
    </row>
    <row r="957" spans="1:5" x14ac:dyDescent="0.25">
      <c r="A957">
        <v>1082</v>
      </c>
    </row>
    <row r="958" spans="1:5" x14ac:dyDescent="0.25">
      <c r="A958">
        <v>1083</v>
      </c>
    </row>
    <row r="959" spans="1:5" x14ac:dyDescent="0.25">
      <c r="A959">
        <v>1084</v>
      </c>
      <c r="C959" s="4">
        <v>2</v>
      </c>
    </row>
    <row r="960" spans="1:5" x14ac:dyDescent="0.25">
      <c r="A960">
        <v>1085</v>
      </c>
      <c r="C960" s="4">
        <v>2</v>
      </c>
    </row>
    <row r="961" spans="1:5" x14ac:dyDescent="0.25">
      <c r="A961">
        <v>1086</v>
      </c>
      <c r="C961" s="4">
        <v>2</v>
      </c>
    </row>
    <row r="962" spans="1:5" x14ac:dyDescent="0.25">
      <c r="A962">
        <v>1087</v>
      </c>
      <c r="C962" s="4">
        <v>2</v>
      </c>
    </row>
    <row r="963" spans="1:5" x14ac:dyDescent="0.25">
      <c r="A963">
        <v>1088</v>
      </c>
      <c r="B963" s="3">
        <v>1</v>
      </c>
      <c r="C963" s="4">
        <v>2</v>
      </c>
    </row>
    <row r="964" spans="1:5" x14ac:dyDescent="0.25">
      <c r="A964">
        <v>1089</v>
      </c>
      <c r="B964" s="3">
        <v>1</v>
      </c>
      <c r="C964" s="4">
        <v>2</v>
      </c>
    </row>
    <row r="965" spans="1:5" x14ac:dyDescent="0.25">
      <c r="A965">
        <v>1090</v>
      </c>
      <c r="B965" s="3">
        <v>1</v>
      </c>
      <c r="C965" s="4">
        <v>2</v>
      </c>
    </row>
    <row r="966" spans="1:5" x14ac:dyDescent="0.25">
      <c r="A966">
        <v>1091</v>
      </c>
      <c r="B966" s="3">
        <v>1</v>
      </c>
      <c r="C966" s="4">
        <v>2</v>
      </c>
    </row>
    <row r="967" spans="1:5" x14ac:dyDescent="0.25">
      <c r="A967">
        <v>1092</v>
      </c>
      <c r="B967" s="3">
        <v>1</v>
      </c>
    </row>
    <row r="968" spans="1:5" x14ac:dyDescent="0.25">
      <c r="A968">
        <v>1093</v>
      </c>
      <c r="B968" s="3">
        <v>1</v>
      </c>
    </row>
    <row r="969" spans="1:5" x14ac:dyDescent="0.25">
      <c r="A969">
        <v>1094</v>
      </c>
      <c r="B969" s="3">
        <v>1</v>
      </c>
      <c r="E969" s="2">
        <v>4</v>
      </c>
    </row>
    <row r="970" spans="1:5" x14ac:dyDescent="0.25">
      <c r="A970">
        <v>1095</v>
      </c>
      <c r="D970" s="5">
        <v>3</v>
      </c>
      <c r="E970" s="2">
        <v>4</v>
      </c>
    </row>
    <row r="971" spans="1:5" x14ac:dyDescent="0.25">
      <c r="A971">
        <v>1096</v>
      </c>
      <c r="D971" s="5">
        <v>3</v>
      </c>
      <c r="E971" s="2">
        <v>4</v>
      </c>
    </row>
    <row r="972" spans="1:5" x14ac:dyDescent="0.25">
      <c r="A972">
        <v>1097</v>
      </c>
      <c r="D972" s="5">
        <v>3</v>
      </c>
      <c r="E972" s="2">
        <v>4</v>
      </c>
    </row>
    <row r="973" spans="1:5" x14ac:dyDescent="0.25">
      <c r="A973">
        <v>1098</v>
      </c>
      <c r="D973" s="5">
        <v>3</v>
      </c>
      <c r="E973" s="2">
        <v>4</v>
      </c>
    </row>
    <row r="974" spans="1:5" x14ac:dyDescent="0.25">
      <c r="A974">
        <v>1099</v>
      </c>
      <c r="D974" s="5">
        <v>3</v>
      </c>
      <c r="E974" s="2">
        <v>4</v>
      </c>
    </row>
    <row r="975" spans="1:5" x14ac:dyDescent="0.25">
      <c r="A975">
        <v>1100</v>
      </c>
      <c r="D975" s="5">
        <v>3</v>
      </c>
      <c r="E975" s="2">
        <v>4</v>
      </c>
    </row>
    <row r="976" spans="1:5" x14ac:dyDescent="0.25">
      <c r="A976">
        <v>1101</v>
      </c>
      <c r="D976" s="5">
        <v>3</v>
      </c>
      <c r="E976" s="2">
        <v>4</v>
      </c>
    </row>
    <row r="977" spans="1:3" x14ac:dyDescent="0.25">
      <c r="A977">
        <v>1102</v>
      </c>
    </row>
    <row r="978" spans="1:3" x14ac:dyDescent="0.25">
      <c r="A978">
        <v>1103</v>
      </c>
    </row>
    <row r="979" spans="1:3" x14ac:dyDescent="0.25">
      <c r="A979">
        <v>1104</v>
      </c>
    </row>
    <row r="980" spans="1:3" x14ac:dyDescent="0.25">
      <c r="A980">
        <v>1105</v>
      </c>
    </row>
    <row r="981" spans="1:3" x14ac:dyDescent="0.25">
      <c r="A981">
        <v>1106</v>
      </c>
    </row>
    <row r="982" spans="1:3" x14ac:dyDescent="0.25">
      <c r="A982">
        <v>1107</v>
      </c>
      <c r="C982" s="4">
        <v>2</v>
      </c>
    </row>
    <row r="983" spans="1:3" x14ac:dyDescent="0.25">
      <c r="A983">
        <v>1108</v>
      </c>
      <c r="C983" s="4">
        <v>2</v>
      </c>
    </row>
    <row r="984" spans="1:3" x14ac:dyDescent="0.25">
      <c r="A984">
        <v>1109</v>
      </c>
      <c r="C984" s="4">
        <v>2</v>
      </c>
    </row>
    <row r="985" spans="1:3" x14ac:dyDescent="0.25">
      <c r="A985">
        <v>1110</v>
      </c>
      <c r="C985" s="4">
        <v>2</v>
      </c>
    </row>
    <row r="986" spans="1:3" x14ac:dyDescent="0.25">
      <c r="A986">
        <v>1111</v>
      </c>
      <c r="C986" s="4">
        <v>2</v>
      </c>
    </row>
    <row r="987" spans="1:3" x14ac:dyDescent="0.25">
      <c r="A987">
        <v>1112</v>
      </c>
      <c r="B987" s="3">
        <v>1</v>
      </c>
      <c r="C987" s="4">
        <v>2</v>
      </c>
    </row>
    <row r="988" spans="1:3" x14ac:dyDescent="0.25">
      <c r="A988">
        <v>1113</v>
      </c>
      <c r="B988" s="3">
        <v>1</v>
      </c>
      <c r="C988" s="4">
        <v>2</v>
      </c>
    </row>
    <row r="989" spans="1:3" x14ac:dyDescent="0.25">
      <c r="A989">
        <v>1114</v>
      </c>
      <c r="B989" s="3">
        <v>1</v>
      </c>
    </row>
    <row r="990" spans="1:3" x14ac:dyDescent="0.25">
      <c r="A990">
        <v>1115</v>
      </c>
      <c r="B990" s="3">
        <v>1</v>
      </c>
    </row>
    <row r="991" spans="1:3" x14ac:dyDescent="0.25">
      <c r="A991">
        <v>1116</v>
      </c>
      <c r="B991" s="3">
        <v>1</v>
      </c>
    </row>
    <row r="992" spans="1:3" x14ac:dyDescent="0.25">
      <c r="A992">
        <v>1117</v>
      </c>
      <c r="B992" s="3">
        <v>1</v>
      </c>
    </row>
    <row r="993" spans="1:5" x14ac:dyDescent="0.25">
      <c r="A993">
        <v>1118</v>
      </c>
      <c r="B993" s="3">
        <v>1</v>
      </c>
      <c r="E993" s="2">
        <v>4</v>
      </c>
    </row>
    <row r="994" spans="1:5" x14ac:dyDescent="0.25">
      <c r="A994">
        <v>1119</v>
      </c>
      <c r="D994" s="5">
        <v>3</v>
      </c>
      <c r="E994" s="2">
        <v>4</v>
      </c>
    </row>
    <row r="995" spans="1:5" x14ac:dyDescent="0.25">
      <c r="A995">
        <v>1120</v>
      </c>
      <c r="D995" s="5">
        <v>3</v>
      </c>
      <c r="E995" s="2">
        <v>4</v>
      </c>
    </row>
    <row r="996" spans="1:5" x14ac:dyDescent="0.25">
      <c r="A996">
        <v>1121</v>
      </c>
      <c r="D996" s="5">
        <v>3</v>
      </c>
      <c r="E996" s="2">
        <v>4</v>
      </c>
    </row>
    <row r="997" spans="1:5" x14ac:dyDescent="0.25">
      <c r="A997">
        <v>1122</v>
      </c>
      <c r="D997" s="5">
        <v>3</v>
      </c>
      <c r="E997" s="2">
        <v>4</v>
      </c>
    </row>
    <row r="998" spans="1:5" x14ac:dyDescent="0.25">
      <c r="A998">
        <v>1123</v>
      </c>
      <c r="D998" s="5">
        <v>3</v>
      </c>
      <c r="E998" s="2">
        <v>4</v>
      </c>
    </row>
    <row r="999" spans="1:5" x14ac:dyDescent="0.25">
      <c r="A999">
        <v>1124</v>
      </c>
      <c r="D999" s="5">
        <v>3</v>
      </c>
      <c r="E999" s="2">
        <v>4</v>
      </c>
    </row>
    <row r="1000" spans="1:5" x14ac:dyDescent="0.25">
      <c r="A1000">
        <v>1125</v>
      </c>
      <c r="D1000" s="5">
        <v>3</v>
      </c>
      <c r="E1000" s="2">
        <v>4</v>
      </c>
    </row>
    <row r="1001" spans="1:5" x14ac:dyDescent="0.25">
      <c r="A1001">
        <v>1126</v>
      </c>
      <c r="D1001" s="5">
        <v>3</v>
      </c>
    </row>
    <row r="1002" spans="1:5" x14ac:dyDescent="0.25">
      <c r="A1002">
        <v>1127</v>
      </c>
    </row>
    <row r="1003" spans="1:5" x14ac:dyDescent="0.25">
      <c r="A1003">
        <v>1128</v>
      </c>
      <c r="C1003" s="4">
        <v>2</v>
      </c>
    </row>
    <row r="1004" spans="1:5" x14ac:dyDescent="0.25">
      <c r="A1004">
        <v>1129</v>
      </c>
      <c r="C1004" s="4">
        <v>2</v>
      </c>
    </row>
    <row r="1005" spans="1:5" x14ac:dyDescent="0.25">
      <c r="A1005">
        <v>1130</v>
      </c>
      <c r="C1005" s="4">
        <v>2</v>
      </c>
    </row>
    <row r="1006" spans="1:5" x14ac:dyDescent="0.25">
      <c r="A1006">
        <v>1131</v>
      </c>
      <c r="C1006" s="4">
        <v>2</v>
      </c>
    </row>
    <row r="1007" spans="1:5" x14ac:dyDescent="0.25">
      <c r="A1007">
        <v>1132</v>
      </c>
      <c r="C1007" s="4">
        <v>2</v>
      </c>
    </row>
    <row r="1008" spans="1:5" x14ac:dyDescent="0.25">
      <c r="A1008">
        <v>1133</v>
      </c>
      <c r="C1008" s="4">
        <v>2</v>
      </c>
    </row>
    <row r="1009" spans="1:6" x14ac:dyDescent="0.25">
      <c r="A1009">
        <v>1134</v>
      </c>
      <c r="B1009" s="3">
        <v>1</v>
      </c>
      <c r="C1009" s="4">
        <v>2</v>
      </c>
    </row>
    <row r="1010" spans="1:6" x14ac:dyDescent="0.25">
      <c r="A1010">
        <v>1135</v>
      </c>
      <c r="B1010" s="3">
        <v>1</v>
      </c>
      <c r="C1010" s="4">
        <v>2</v>
      </c>
    </row>
    <row r="1011" spans="1:6" x14ac:dyDescent="0.25">
      <c r="A1011">
        <v>1136</v>
      </c>
      <c r="B1011" s="3">
        <v>1</v>
      </c>
    </row>
    <row r="1012" spans="1:6" x14ac:dyDescent="0.25">
      <c r="A1012">
        <v>1137</v>
      </c>
      <c r="B1012" s="3">
        <v>1</v>
      </c>
    </row>
    <row r="1013" spans="1:6" x14ac:dyDescent="0.25">
      <c r="A1013">
        <v>1138</v>
      </c>
      <c r="B1013" s="3">
        <v>1</v>
      </c>
    </row>
    <row r="1014" spans="1:6" x14ac:dyDescent="0.25">
      <c r="A1014">
        <v>1139</v>
      </c>
      <c r="B1014" s="3">
        <v>1</v>
      </c>
    </row>
    <row r="1015" spans="1:6" x14ac:dyDescent="0.25">
      <c r="A1015">
        <v>1140</v>
      </c>
      <c r="B1015" s="3">
        <v>1</v>
      </c>
    </row>
    <row r="1016" spans="1:6" x14ac:dyDescent="0.25">
      <c r="A1016">
        <v>1141</v>
      </c>
      <c r="B1016" s="3">
        <v>1</v>
      </c>
      <c r="E1016" s="2">
        <v>4</v>
      </c>
    </row>
    <row r="1017" spans="1:6" x14ac:dyDescent="0.25">
      <c r="A1017">
        <v>1142</v>
      </c>
      <c r="E1017" s="2">
        <v>4</v>
      </c>
    </row>
    <row r="1018" spans="1:6" x14ac:dyDescent="0.25">
      <c r="A1018">
        <v>1143</v>
      </c>
      <c r="E1018" s="2">
        <v>4</v>
      </c>
    </row>
    <row r="1019" spans="1:6" x14ac:dyDescent="0.25">
      <c r="A1019">
        <v>1144</v>
      </c>
      <c r="D1019" s="5">
        <v>3</v>
      </c>
      <c r="E1019" s="2">
        <v>4</v>
      </c>
    </row>
    <row r="1020" spans="1:6" x14ac:dyDescent="0.25">
      <c r="A1020">
        <v>1145</v>
      </c>
      <c r="D1020" s="5">
        <v>3</v>
      </c>
      <c r="E1020" s="2">
        <v>4</v>
      </c>
      <c r="F1020" t="s">
        <v>22</v>
      </c>
    </row>
    <row r="1021" spans="1:6" x14ac:dyDescent="0.25">
      <c r="A1021">
        <v>1175</v>
      </c>
    </row>
    <row r="1022" spans="1:6" x14ac:dyDescent="0.25">
      <c r="A1022">
        <v>1176</v>
      </c>
    </row>
    <row r="1023" spans="1:6" x14ac:dyDescent="0.25">
      <c r="A1023">
        <v>1177</v>
      </c>
      <c r="F1023" t="s">
        <v>22</v>
      </c>
    </row>
    <row r="1024" spans="1:6" x14ac:dyDescent="0.25">
      <c r="A1024">
        <v>1178</v>
      </c>
      <c r="B1024" s="3">
        <v>1</v>
      </c>
    </row>
    <row r="1025" spans="1:5" x14ac:dyDescent="0.25">
      <c r="A1025">
        <v>1179</v>
      </c>
      <c r="B1025" s="3">
        <v>1</v>
      </c>
    </row>
    <row r="1026" spans="1:5" x14ac:dyDescent="0.25">
      <c r="A1026">
        <v>1180</v>
      </c>
      <c r="B1026" s="3">
        <v>1</v>
      </c>
    </row>
    <row r="1027" spans="1:5" x14ac:dyDescent="0.25">
      <c r="A1027">
        <v>1181</v>
      </c>
      <c r="B1027" s="3">
        <v>1</v>
      </c>
    </row>
    <row r="1028" spans="1:5" x14ac:dyDescent="0.25">
      <c r="A1028">
        <v>1182</v>
      </c>
      <c r="B1028" s="3">
        <v>1</v>
      </c>
    </row>
    <row r="1029" spans="1:5" x14ac:dyDescent="0.25">
      <c r="A1029">
        <v>1183</v>
      </c>
      <c r="B1029" s="3">
        <v>1</v>
      </c>
    </row>
    <row r="1030" spans="1:5" x14ac:dyDescent="0.25">
      <c r="A1030">
        <v>1184</v>
      </c>
      <c r="B1030" s="3">
        <v>1</v>
      </c>
    </row>
    <row r="1031" spans="1:5" x14ac:dyDescent="0.25">
      <c r="A1031">
        <v>1185</v>
      </c>
      <c r="B1031" s="3">
        <v>1</v>
      </c>
      <c r="E1031" s="2">
        <v>4</v>
      </c>
    </row>
    <row r="1032" spans="1:5" x14ac:dyDescent="0.25">
      <c r="A1032">
        <v>1186</v>
      </c>
      <c r="B1032" s="3">
        <v>1</v>
      </c>
      <c r="D1032" s="5">
        <v>3</v>
      </c>
      <c r="E1032" s="2">
        <v>4</v>
      </c>
    </row>
    <row r="1033" spans="1:5" x14ac:dyDescent="0.25">
      <c r="A1033">
        <v>1187</v>
      </c>
      <c r="D1033" s="5">
        <v>3</v>
      </c>
      <c r="E1033" s="2">
        <v>4</v>
      </c>
    </row>
    <row r="1034" spans="1:5" x14ac:dyDescent="0.25">
      <c r="A1034">
        <v>1188</v>
      </c>
      <c r="D1034" s="5">
        <v>3</v>
      </c>
      <c r="E1034" s="2">
        <v>4</v>
      </c>
    </row>
    <row r="1035" spans="1:5" x14ac:dyDescent="0.25">
      <c r="A1035">
        <v>1189</v>
      </c>
      <c r="D1035" s="5">
        <v>3</v>
      </c>
      <c r="E1035" s="2">
        <v>4</v>
      </c>
    </row>
    <row r="1036" spans="1:5" x14ac:dyDescent="0.25">
      <c r="A1036">
        <v>1190</v>
      </c>
      <c r="D1036" s="5">
        <v>3</v>
      </c>
      <c r="E1036" s="2">
        <v>4</v>
      </c>
    </row>
    <row r="1037" spans="1:5" x14ac:dyDescent="0.25">
      <c r="A1037">
        <v>1191</v>
      </c>
      <c r="D1037" s="5">
        <v>3</v>
      </c>
      <c r="E1037" s="2">
        <v>4</v>
      </c>
    </row>
    <row r="1038" spans="1:5" x14ac:dyDescent="0.25">
      <c r="A1038">
        <v>1192</v>
      </c>
      <c r="D1038" s="5">
        <v>3</v>
      </c>
      <c r="E1038" s="2">
        <v>4</v>
      </c>
    </row>
    <row r="1039" spans="1:5" x14ac:dyDescent="0.25">
      <c r="A1039">
        <v>1193</v>
      </c>
      <c r="D1039" s="5">
        <v>3</v>
      </c>
      <c r="E1039" s="2">
        <v>4</v>
      </c>
    </row>
    <row r="1040" spans="1:5" x14ac:dyDescent="0.25">
      <c r="A1040">
        <v>1194</v>
      </c>
      <c r="D1040" s="5">
        <v>3</v>
      </c>
      <c r="E1040" s="2">
        <v>4</v>
      </c>
    </row>
    <row r="1041" spans="1:4" x14ac:dyDescent="0.25">
      <c r="A1041">
        <v>1195</v>
      </c>
      <c r="D1041" s="5">
        <v>3</v>
      </c>
    </row>
    <row r="1042" spans="1:4" x14ac:dyDescent="0.25">
      <c r="A1042">
        <v>1196</v>
      </c>
    </row>
    <row r="1043" spans="1:4" x14ac:dyDescent="0.25">
      <c r="A1043">
        <v>1197</v>
      </c>
    </row>
    <row r="1044" spans="1:4" x14ac:dyDescent="0.25">
      <c r="A1044">
        <v>1198</v>
      </c>
      <c r="C1044" s="4">
        <v>2</v>
      </c>
    </row>
    <row r="1045" spans="1:4" x14ac:dyDescent="0.25">
      <c r="A1045">
        <v>1199</v>
      </c>
      <c r="C1045" s="4">
        <v>2</v>
      </c>
    </row>
    <row r="1046" spans="1:4" x14ac:dyDescent="0.25">
      <c r="A1046">
        <v>1200</v>
      </c>
      <c r="C1046" s="4">
        <v>2</v>
      </c>
    </row>
    <row r="1047" spans="1:4" x14ac:dyDescent="0.25">
      <c r="A1047">
        <v>1201</v>
      </c>
      <c r="C1047" s="4">
        <v>2</v>
      </c>
    </row>
    <row r="1048" spans="1:4" x14ac:dyDescent="0.25">
      <c r="A1048">
        <v>1202</v>
      </c>
      <c r="C1048" s="4">
        <v>2</v>
      </c>
    </row>
    <row r="1049" spans="1:4" x14ac:dyDescent="0.25">
      <c r="A1049">
        <v>1203</v>
      </c>
      <c r="B1049" s="3">
        <v>1</v>
      </c>
      <c r="C1049" s="4">
        <v>2</v>
      </c>
    </row>
    <row r="1050" spans="1:4" x14ac:dyDescent="0.25">
      <c r="A1050">
        <v>1204</v>
      </c>
      <c r="B1050" s="3">
        <v>1</v>
      </c>
      <c r="C1050" s="4">
        <v>2</v>
      </c>
    </row>
    <row r="1051" spans="1:4" x14ac:dyDescent="0.25">
      <c r="A1051">
        <v>1205</v>
      </c>
      <c r="B1051" s="3">
        <v>1</v>
      </c>
      <c r="C1051" s="4">
        <v>2</v>
      </c>
    </row>
    <row r="1052" spans="1:4" x14ac:dyDescent="0.25">
      <c r="A1052">
        <v>1206</v>
      </c>
      <c r="B1052" s="3">
        <v>1</v>
      </c>
    </row>
    <row r="1053" spans="1:4" x14ac:dyDescent="0.25">
      <c r="A1053">
        <v>1207</v>
      </c>
      <c r="B1053" s="3">
        <v>1</v>
      </c>
    </row>
    <row r="1054" spans="1:4" x14ac:dyDescent="0.25">
      <c r="A1054">
        <v>1208</v>
      </c>
      <c r="B1054" s="3">
        <v>1</v>
      </c>
    </row>
    <row r="1055" spans="1:4" x14ac:dyDescent="0.25">
      <c r="A1055">
        <v>1209</v>
      </c>
      <c r="B1055" s="3">
        <v>1</v>
      </c>
    </row>
    <row r="1056" spans="1:4" x14ac:dyDescent="0.25">
      <c r="A1056">
        <v>1210</v>
      </c>
      <c r="B1056" s="3">
        <v>1</v>
      </c>
    </row>
    <row r="1057" spans="1:5" x14ac:dyDescent="0.25">
      <c r="A1057">
        <v>1211</v>
      </c>
      <c r="D1057" s="5">
        <v>3</v>
      </c>
      <c r="E1057" s="2">
        <v>4</v>
      </c>
    </row>
    <row r="1058" spans="1:5" x14ac:dyDescent="0.25">
      <c r="A1058">
        <v>1212</v>
      </c>
      <c r="D1058" s="5">
        <v>3</v>
      </c>
      <c r="E1058" s="2">
        <v>4</v>
      </c>
    </row>
    <row r="1059" spans="1:5" x14ac:dyDescent="0.25">
      <c r="A1059">
        <v>1213</v>
      </c>
      <c r="D1059" s="5">
        <v>3</v>
      </c>
      <c r="E1059" s="2">
        <v>4</v>
      </c>
    </row>
    <row r="1060" spans="1:5" x14ac:dyDescent="0.25">
      <c r="A1060">
        <v>1214</v>
      </c>
      <c r="D1060" s="5">
        <v>3</v>
      </c>
      <c r="E1060" s="2">
        <v>4</v>
      </c>
    </row>
    <row r="1061" spans="1:5" x14ac:dyDescent="0.25">
      <c r="A1061">
        <v>1215</v>
      </c>
      <c r="D1061" s="5">
        <v>3</v>
      </c>
      <c r="E1061" s="2">
        <v>4</v>
      </c>
    </row>
    <row r="1062" spans="1:5" x14ac:dyDescent="0.25">
      <c r="A1062">
        <v>1216</v>
      </c>
      <c r="D1062" s="5">
        <v>3</v>
      </c>
      <c r="E1062" s="2">
        <v>4</v>
      </c>
    </row>
    <row r="1063" spans="1:5" x14ac:dyDescent="0.25">
      <c r="A1063">
        <v>1217</v>
      </c>
      <c r="D1063" s="5">
        <v>3</v>
      </c>
      <c r="E1063" s="2">
        <v>4</v>
      </c>
    </row>
    <row r="1064" spans="1:5" x14ac:dyDescent="0.25">
      <c r="A1064">
        <v>1218</v>
      </c>
      <c r="D1064" s="5">
        <v>3</v>
      </c>
      <c r="E1064" s="2">
        <v>4</v>
      </c>
    </row>
    <row r="1065" spans="1:5" x14ac:dyDescent="0.25">
      <c r="A1065">
        <v>1219</v>
      </c>
    </row>
    <row r="1066" spans="1:5" x14ac:dyDescent="0.25">
      <c r="A1066">
        <v>1220</v>
      </c>
      <c r="C1066" s="4">
        <v>2</v>
      </c>
    </row>
    <row r="1067" spans="1:5" x14ac:dyDescent="0.25">
      <c r="A1067">
        <v>1221</v>
      </c>
      <c r="C1067" s="4">
        <v>2</v>
      </c>
    </row>
    <row r="1068" spans="1:5" x14ac:dyDescent="0.25">
      <c r="A1068">
        <v>1222</v>
      </c>
      <c r="C1068" s="4">
        <v>2</v>
      </c>
    </row>
    <row r="1069" spans="1:5" x14ac:dyDescent="0.25">
      <c r="A1069">
        <v>1223</v>
      </c>
      <c r="C1069" s="4">
        <v>2</v>
      </c>
    </row>
    <row r="1070" spans="1:5" x14ac:dyDescent="0.25">
      <c r="A1070">
        <v>1224</v>
      </c>
      <c r="C1070" s="4">
        <v>2</v>
      </c>
    </row>
    <row r="1071" spans="1:5" x14ac:dyDescent="0.25">
      <c r="A1071">
        <v>1225</v>
      </c>
      <c r="C1071" s="4">
        <v>2</v>
      </c>
    </row>
    <row r="1072" spans="1:5" x14ac:dyDescent="0.25">
      <c r="A1072">
        <v>1226</v>
      </c>
      <c r="B1072" s="3">
        <v>1</v>
      </c>
      <c r="C1072" s="4">
        <v>2</v>
      </c>
    </row>
    <row r="1073" spans="1:5" x14ac:dyDescent="0.25">
      <c r="A1073">
        <v>1227</v>
      </c>
      <c r="B1073" s="3">
        <v>1</v>
      </c>
      <c r="C1073" s="4">
        <v>2</v>
      </c>
    </row>
    <row r="1074" spans="1:5" x14ac:dyDescent="0.25">
      <c r="A1074">
        <v>1228</v>
      </c>
      <c r="B1074" s="3">
        <v>1</v>
      </c>
    </row>
    <row r="1075" spans="1:5" x14ac:dyDescent="0.25">
      <c r="A1075">
        <v>1229</v>
      </c>
      <c r="B1075" s="3">
        <v>1</v>
      </c>
    </row>
    <row r="1076" spans="1:5" x14ac:dyDescent="0.25">
      <c r="A1076">
        <v>1230</v>
      </c>
      <c r="B1076" s="3">
        <v>1</v>
      </c>
    </row>
    <row r="1077" spans="1:5" x14ac:dyDescent="0.25">
      <c r="A1077">
        <v>1231</v>
      </c>
      <c r="B1077" s="3">
        <v>1</v>
      </c>
    </row>
    <row r="1078" spans="1:5" x14ac:dyDescent="0.25">
      <c r="A1078">
        <v>1232</v>
      </c>
      <c r="B1078" s="3">
        <v>1</v>
      </c>
    </row>
    <row r="1079" spans="1:5" x14ac:dyDescent="0.25">
      <c r="A1079">
        <v>1233</v>
      </c>
      <c r="D1079" s="5">
        <v>3</v>
      </c>
      <c r="E1079" s="2">
        <v>4</v>
      </c>
    </row>
    <row r="1080" spans="1:5" x14ac:dyDescent="0.25">
      <c r="A1080">
        <v>1234</v>
      </c>
      <c r="D1080" s="5">
        <v>3</v>
      </c>
      <c r="E1080" s="2">
        <v>4</v>
      </c>
    </row>
    <row r="1081" spans="1:5" x14ac:dyDescent="0.25">
      <c r="A1081">
        <v>1235</v>
      </c>
      <c r="D1081" s="5">
        <v>3</v>
      </c>
      <c r="E1081" s="2">
        <v>4</v>
      </c>
    </row>
    <row r="1082" spans="1:5" x14ac:dyDescent="0.25">
      <c r="A1082">
        <v>1236</v>
      </c>
      <c r="D1082" s="5">
        <v>3</v>
      </c>
      <c r="E1082" s="2">
        <v>4</v>
      </c>
    </row>
    <row r="1083" spans="1:5" x14ac:dyDescent="0.25">
      <c r="A1083">
        <v>1237</v>
      </c>
      <c r="D1083" s="5">
        <v>3</v>
      </c>
      <c r="E1083" s="2">
        <v>4</v>
      </c>
    </row>
    <row r="1084" spans="1:5" x14ac:dyDescent="0.25">
      <c r="A1084">
        <v>1238</v>
      </c>
      <c r="D1084" s="5">
        <v>3</v>
      </c>
      <c r="E1084" s="2">
        <v>4</v>
      </c>
    </row>
    <row r="1085" spans="1:5" x14ac:dyDescent="0.25">
      <c r="A1085">
        <v>1239</v>
      </c>
      <c r="D1085" s="5">
        <v>3</v>
      </c>
      <c r="E1085" s="2">
        <v>4</v>
      </c>
    </row>
    <row r="1086" spans="1:5" x14ac:dyDescent="0.25">
      <c r="A1086">
        <v>1240</v>
      </c>
      <c r="D1086" s="5">
        <v>3</v>
      </c>
      <c r="E1086" s="2">
        <v>4</v>
      </c>
    </row>
    <row r="1087" spans="1:5" x14ac:dyDescent="0.25">
      <c r="A1087">
        <v>1241</v>
      </c>
    </row>
    <row r="1088" spans="1:5" x14ac:dyDescent="0.25">
      <c r="A1088">
        <v>1242</v>
      </c>
    </row>
    <row r="1089" spans="1:5" x14ac:dyDescent="0.25">
      <c r="A1089">
        <v>1243</v>
      </c>
      <c r="C1089" s="4">
        <v>2</v>
      </c>
    </row>
    <row r="1090" spans="1:5" x14ac:dyDescent="0.25">
      <c r="A1090">
        <v>1244</v>
      </c>
      <c r="C1090" s="4">
        <v>2</v>
      </c>
    </row>
    <row r="1091" spans="1:5" x14ac:dyDescent="0.25">
      <c r="A1091">
        <v>1245</v>
      </c>
      <c r="C1091" s="4">
        <v>2</v>
      </c>
    </row>
    <row r="1092" spans="1:5" x14ac:dyDescent="0.25">
      <c r="A1092">
        <v>1246</v>
      </c>
      <c r="C1092" s="4">
        <v>2</v>
      </c>
    </row>
    <row r="1093" spans="1:5" x14ac:dyDescent="0.25">
      <c r="A1093">
        <v>1247</v>
      </c>
      <c r="C1093" s="4">
        <v>2</v>
      </c>
    </row>
    <row r="1094" spans="1:5" x14ac:dyDescent="0.25">
      <c r="A1094">
        <v>1248</v>
      </c>
      <c r="B1094" s="3">
        <v>1</v>
      </c>
      <c r="C1094" s="4">
        <v>2</v>
      </c>
    </row>
    <row r="1095" spans="1:5" x14ac:dyDescent="0.25">
      <c r="A1095">
        <v>1249</v>
      </c>
      <c r="B1095" s="3">
        <v>1</v>
      </c>
      <c r="C1095" s="4">
        <v>2</v>
      </c>
    </row>
    <row r="1096" spans="1:5" x14ac:dyDescent="0.25">
      <c r="A1096">
        <v>1250</v>
      </c>
      <c r="B1096" s="3">
        <v>1</v>
      </c>
      <c r="C1096" s="4">
        <v>2</v>
      </c>
    </row>
    <row r="1097" spans="1:5" x14ac:dyDescent="0.25">
      <c r="A1097">
        <v>1251</v>
      </c>
      <c r="B1097" s="3">
        <v>1</v>
      </c>
    </row>
    <row r="1098" spans="1:5" x14ac:dyDescent="0.25">
      <c r="A1098">
        <v>1252</v>
      </c>
      <c r="B1098" s="3">
        <v>1</v>
      </c>
    </row>
    <row r="1099" spans="1:5" x14ac:dyDescent="0.25">
      <c r="A1099">
        <v>1253</v>
      </c>
      <c r="B1099" s="3">
        <v>1</v>
      </c>
      <c r="E1099" s="2">
        <v>4</v>
      </c>
    </row>
    <row r="1100" spans="1:5" x14ac:dyDescent="0.25">
      <c r="A1100">
        <v>1254</v>
      </c>
      <c r="B1100" s="3">
        <v>1</v>
      </c>
      <c r="D1100" s="5">
        <v>3</v>
      </c>
      <c r="E1100" s="2">
        <v>4</v>
      </c>
    </row>
    <row r="1101" spans="1:5" x14ac:dyDescent="0.25">
      <c r="A1101">
        <v>1255</v>
      </c>
      <c r="D1101" s="5">
        <v>3</v>
      </c>
      <c r="E1101" s="2">
        <v>4</v>
      </c>
    </row>
    <row r="1102" spans="1:5" x14ac:dyDescent="0.25">
      <c r="A1102">
        <v>1256</v>
      </c>
      <c r="D1102" s="5">
        <v>3</v>
      </c>
      <c r="E1102" s="2">
        <v>4</v>
      </c>
    </row>
    <row r="1103" spans="1:5" x14ac:dyDescent="0.25">
      <c r="A1103">
        <v>1257</v>
      </c>
      <c r="D1103" s="5">
        <v>3</v>
      </c>
      <c r="E1103" s="2">
        <v>4</v>
      </c>
    </row>
    <row r="1104" spans="1:5" x14ac:dyDescent="0.25">
      <c r="A1104">
        <v>1258</v>
      </c>
      <c r="D1104" s="5">
        <v>3</v>
      </c>
      <c r="E1104" s="2">
        <v>4</v>
      </c>
    </row>
    <row r="1105" spans="1:5" x14ac:dyDescent="0.25">
      <c r="A1105">
        <v>1259</v>
      </c>
      <c r="D1105" s="5">
        <v>3</v>
      </c>
      <c r="E1105" s="2">
        <v>4</v>
      </c>
    </row>
    <row r="1106" spans="1:5" x14ac:dyDescent="0.25">
      <c r="A1106">
        <v>1260</v>
      </c>
      <c r="D1106" s="5">
        <v>3</v>
      </c>
      <c r="E1106" s="2">
        <v>4</v>
      </c>
    </row>
    <row r="1107" spans="1:5" x14ac:dyDescent="0.25">
      <c r="A1107">
        <v>1261</v>
      </c>
      <c r="D1107" s="5">
        <v>3</v>
      </c>
      <c r="E1107" s="2">
        <v>4</v>
      </c>
    </row>
    <row r="1108" spans="1:5" x14ac:dyDescent="0.25">
      <c r="A1108">
        <v>1262</v>
      </c>
      <c r="D1108" s="5">
        <v>3</v>
      </c>
      <c r="E1108" s="2">
        <v>4</v>
      </c>
    </row>
    <row r="1109" spans="1:5" x14ac:dyDescent="0.25">
      <c r="A1109">
        <v>1263</v>
      </c>
    </row>
    <row r="1110" spans="1:5" x14ac:dyDescent="0.25">
      <c r="A1110">
        <v>1264</v>
      </c>
    </row>
    <row r="1111" spans="1:5" x14ac:dyDescent="0.25">
      <c r="A1111">
        <v>1265</v>
      </c>
    </row>
    <row r="1112" spans="1:5" x14ac:dyDescent="0.25">
      <c r="A1112">
        <v>1266</v>
      </c>
      <c r="C1112" s="4">
        <v>2</v>
      </c>
    </row>
    <row r="1113" spans="1:5" x14ac:dyDescent="0.25">
      <c r="A1113">
        <v>1267</v>
      </c>
      <c r="C1113" s="4">
        <v>2</v>
      </c>
    </row>
    <row r="1114" spans="1:5" x14ac:dyDescent="0.25">
      <c r="A1114">
        <v>1268</v>
      </c>
      <c r="C1114" s="4">
        <v>2</v>
      </c>
    </row>
    <row r="1115" spans="1:5" x14ac:dyDescent="0.25">
      <c r="A1115">
        <v>1269</v>
      </c>
      <c r="B1115" s="3">
        <v>1</v>
      </c>
      <c r="C1115" s="4">
        <v>2</v>
      </c>
    </row>
    <row r="1116" spans="1:5" x14ac:dyDescent="0.25">
      <c r="A1116">
        <v>1270</v>
      </c>
      <c r="B1116" s="3">
        <v>1</v>
      </c>
      <c r="C1116" s="4">
        <v>2</v>
      </c>
    </row>
    <row r="1117" spans="1:5" x14ac:dyDescent="0.25">
      <c r="A1117">
        <v>1271</v>
      </c>
      <c r="B1117" s="3">
        <v>1</v>
      </c>
      <c r="C1117" s="4">
        <v>2</v>
      </c>
    </row>
    <row r="1118" spans="1:5" x14ac:dyDescent="0.25">
      <c r="A1118">
        <v>1272</v>
      </c>
      <c r="B1118" s="3">
        <v>1</v>
      </c>
    </row>
    <row r="1119" spans="1:5" x14ac:dyDescent="0.25">
      <c r="A1119">
        <v>1273</v>
      </c>
      <c r="B1119" s="3">
        <v>1</v>
      </c>
    </row>
    <row r="1120" spans="1:5" x14ac:dyDescent="0.25">
      <c r="A1120">
        <v>1274</v>
      </c>
      <c r="B1120" s="3">
        <v>1</v>
      </c>
    </row>
    <row r="1121" spans="1:5" x14ac:dyDescent="0.25">
      <c r="A1121">
        <v>1275</v>
      </c>
      <c r="B1121" s="3">
        <v>1</v>
      </c>
    </row>
    <row r="1122" spans="1:5" x14ac:dyDescent="0.25">
      <c r="A1122">
        <v>1276</v>
      </c>
    </row>
    <row r="1123" spans="1:5" x14ac:dyDescent="0.25">
      <c r="A1123">
        <v>1277</v>
      </c>
      <c r="D1123" s="5">
        <v>3</v>
      </c>
      <c r="E1123" s="2">
        <v>4</v>
      </c>
    </row>
    <row r="1124" spans="1:5" x14ac:dyDescent="0.25">
      <c r="A1124">
        <v>1278</v>
      </c>
      <c r="D1124" s="5">
        <v>3</v>
      </c>
      <c r="E1124" s="2">
        <v>4</v>
      </c>
    </row>
    <row r="1125" spans="1:5" x14ac:dyDescent="0.25">
      <c r="A1125">
        <v>1279</v>
      </c>
      <c r="D1125" s="5">
        <v>3</v>
      </c>
      <c r="E1125" s="2">
        <v>4</v>
      </c>
    </row>
    <row r="1126" spans="1:5" x14ac:dyDescent="0.25">
      <c r="A1126">
        <v>1280</v>
      </c>
      <c r="D1126" s="5">
        <v>3</v>
      </c>
      <c r="E1126" s="2">
        <v>4</v>
      </c>
    </row>
    <row r="1127" spans="1:5" x14ac:dyDescent="0.25">
      <c r="A1127">
        <v>1281</v>
      </c>
      <c r="D1127" s="5">
        <v>3</v>
      </c>
      <c r="E1127" s="2">
        <v>4</v>
      </c>
    </row>
    <row r="1128" spans="1:5" x14ac:dyDescent="0.25">
      <c r="A1128">
        <v>1282</v>
      </c>
      <c r="D1128" s="5">
        <v>3</v>
      </c>
      <c r="E1128" s="2">
        <v>4</v>
      </c>
    </row>
    <row r="1129" spans="1:5" x14ac:dyDescent="0.25">
      <c r="A1129">
        <v>1283</v>
      </c>
      <c r="D1129" s="5">
        <v>3</v>
      </c>
      <c r="E1129" s="2">
        <v>4</v>
      </c>
    </row>
    <row r="1130" spans="1:5" x14ac:dyDescent="0.25">
      <c r="A1130">
        <v>1284</v>
      </c>
      <c r="D1130" s="5">
        <v>3</v>
      </c>
      <c r="E1130" s="2">
        <v>4</v>
      </c>
    </row>
    <row r="1131" spans="1:5" x14ac:dyDescent="0.25">
      <c r="A1131">
        <v>1285</v>
      </c>
      <c r="D1131" s="5">
        <v>3</v>
      </c>
    </row>
    <row r="1132" spans="1:5" x14ac:dyDescent="0.25">
      <c r="A1132">
        <v>1286</v>
      </c>
    </row>
    <row r="1133" spans="1:5" x14ac:dyDescent="0.25">
      <c r="A1133">
        <v>1287</v>
      </c>
    </row>
    <row r="1134" spans="1:5" x14ac:dyDescent="0.25">
      <c r="A1134">
        <v>1288</v>
      </c>
    </row>
    <row r="1135" spans="1:5" x14ac:dyDescent="0.25">
      <c r="A1135">
        <v>1289</v>
      </c>
      <c r="C1135" s="4">
        <v>2</v>
      </c>
    </row>
    <row r="1136" spans="1:5" x14ac:dyDescent="0.25">
      <c r="A1136">
        <v>1290</v>
      </c>
      <c r="C1136" s="4">
        <v>2</v>
      </c>
    </row>
    <row r="1137" spans="1:5" x14ac:dyDescent="0.25">
      <c r="A1137">
        <v>1291</v>
      </c>
      <c r="C1137" s="4">
        <v>2</v>
      </c>
    </row>
    <row r="1138" spans="1:5" x14ac:dyDescent="0.25">
      <c r="A1138">
        <v>1292</v>
      </c>
      <c r="B1138" s="3">
        <v>1</v>
      </c>
      <c r="C1138" s="4">
        <v>2</v>
      </c>
    </row>
    <row r="1139" spans="1:5" x14ac:dyDescent="0.25">
      <c r="A1139">
        <v>1293</v>
      </c>
      <c r="B1139" s="3">
        <v>1</v>
      </c>
      <c r="C1139" s="4">
        <v>2</v>
      </c>
    </row>
    <row r="1140" spans="1:5" x14ac:dyDescent="0.25">
      <c r="A1140">
        <v>1294</v>
      </c>
      <c r="B1140" s="3">
        <v>1</v>
      </c>
      <c r="C1140" s="4">
        <v>2</v>
      </c>
    </row>
    <row r="1141" spans="1:5" x14ac:dyDescent="0.25">
      <c r="A1141">
        <v>1295</v>
      </c>
      <c r="B1141" s="3">
        <v>1</v>
      </c>
      <c r="C1141" s="4">
        <v>2</v>
      </c>
    </row>
    <row r="1142" spans="1:5" x14ac:dyDescent="0.25">
      <c r="A1142">
        <v>1296</v>
      </c>
      <c r="B1142" s="3">
        <v>1</v>
      </c>
    </row>
    <row r="1143" spans="1:5" x14ac:dyDescent="0.25">
      <c r="A1143">
        <v>1297</v>
      </c>
      <c r="B1143" s="3">
        <v>1</v>
      </c>
    </row>
    <row r="1144" spans="1:5" x14ac:dyDescent="0.25">
      <c r="A1144">
        <v>1298</v>
      </c>
      <c r="B1144" s="3">
        <v>1</v>
      </c>
    </row>
    <row r="1145" spans="1:5" x14ac:dyDescent="0.25">
      <c r="A1145">
        <v>1299</v>
      </c>
      <c r="B1145" s="3">
        <v>1</v>
      </c>
      <c r="E1145" s="2">
        <v>4</v>
      </c>
    </row>
    <row r="1146" spans="1:5" x14ac:dyDescent="0.25">
      <c r="A1146">
        <v>1300</v>
      </c>
      <c r="D1146" s="5">
        <v>3</v>
      </c>
      <c r="E1146" s="2">
        <v>4</v>
      </c>
    </row>
    <row r="1147" spans="1:5" x14ac:dyDescent="0.25">
      <c r="A1147">
        <v>1301</v>
      </c>
      <c r="D1147" s="5">
        <v>3</v>
      </c>
      <c r="E1147" s="2">
        <v>4</v>
      </c>
    </row>
    <row r="1148" spans="1:5" x14ac:dyDescent="0.25">
      <c r="A1148">
        <v>1302</v>
      </c>
      <c r="D1148" s="5">
        <v>3</v>
      </c>
      <c r="E1148" s="2">
        <v>4</v>
      </c>
    </row>
    <row r="1149" spans="1:5" x14ac:dyDescent="0.25">
      <c r="A1149">
        <v>1303</v>
      </c>
      <c r="D1149" s="5">
        <v>3</v>
      </c>
      <c r="E1149" s="2">
        <v>4</v>
      </c>
    </row>
    <row r="1150" spans="1:5" x14ac:dyDescent="0.25">
      <c r="A1150">
        <v>1304</v>
      </c>
      <c r="D1150" s="5">
        <v>3</v>
      </c>
      <c r="E1150" s="2">
        <v>4</v>
      </c>
    </row>
    <row r="1151" spans="1:5" x14ac:dyDescent="0.25">
      <c r="A1151">
        <v>1305</v>
      </c>
      <c r="D1151" s="5">
        <v>3</v>
      </c>
      <c r="E1151" s="2">
        <v>4</v>
      </c>
    </row>
    <row r="1152" spans="1:5" x14ac:dyDescent="0.25">
      <c r="A1152">
        <v>1306</v>
      </c>
      <c r="D1152" s="5">
        <v>3</v>
      </c>
      <c r="E1152" s="2">
        <v>4</v>
      </c>
    </row>
    <row r="1153" spans="1:5" x14ac:dyDescent="0.25">
      <c r="A1153">
        <v>1307</v>
      </c>
      <c r="D1153" s="5">
        <v>3</v>
      </c>
      <c r="E1153" s="2">
        <v>4</v>
      </c>
    </row>
    <row r="1154" spans="1:5" x14ac:dyDescent="0.25">
      <c r="A1154">
        <v>1308</v>
      </c>
      <c r="D1154" s="5">
        <v>3</v>
      </c>
    </row>
    <row r="1155" spans="1:5" x14ac:dyDescent="0.25">
      <c r="A1155">
        <v>1309</v>
      </c>
    </row>
    <row r="1156" spans="1:5" x14ac:dyDescent="0.25">
      <c r="A1156">
        <v>1310</v>
      </c>
    </row>
    <row r="1157" spans="1:5" x14ac:dyDescent="0.25">
      <c r="A1157">
        <v>1311</v>
      </c>
      <c r="C1157" s="4">
        <v>2</v>
      </c>
    </row>
    <row r="1158" spans="1:5" x14ac:dyDescent="0.25">
      <c r="A1158">
        <v>1312</v>
      </c>
      <c r="C1158" s="4">
        <v>2</v>
      </c>
    </row>
    <row r="1159" spans="1:5" x14ac:dyDescent="0.25">
      <c r="A1159">
        <v>1313</v>
      </c>
      <c r="C1159" s="4">
        <v>2</v>
      </c>
    </row>
    <row r="1160" spans="1:5" x14ac:dyDescent="0.25">
      <c r="A1160">
        <v>1314</v>
      </c>
      <c r="C1160" s="4">
        <v>2</v>
      </c>
    </row>
    <row r="1161" spans="1:5" x14ac:dyDescent="0.25">
      <c r="A1161">
        <v>1315</v>
      </c>
      <c r="C1161" s="4">
        <v>2</v>
      </c>
    </row>
    <row r="1162" spans="1:5" x14ac:dyDescent="0.25">
      <c r="A1162">
        <v>1316</v>
      </c>
      <c r="B1162" s="3">
        <v>1</v>
      </c>
      <c r="C1162" s="4">
        <v>2</v>
      </c>
    </row>
    <row r="1163" spans="1:5" x14ac:dyDescent="0.25">
      <c r="A1163">
        <v>1317</v>
      </c>
      <c r="B1163" s="3">
        <v>1</v>
      </c>
      <c r="C1163" s="4">
        <v>2</v>
      </c>
    </row>
    <row r="1164" spans="1:5" x14ac:dyDescent="0.25">
      <c r="A1164">
        <v>1318</v>
      </c>
      <c r="B1164" s="3">
        <v>1</v>
      </c>
      <c r="C1164" s="4">
        <v>2</v>
      </c>
    </row>
    <row r="1165" spans="1:5" x14ac:dyDescent="0.25">
      <c r="A1165">
        <v>1319</v>
      </c>
      <c r="B1165" s="3">
        <v>1</v>
      </c>
    </row>
    <row r="1166" spans="1:5" x14ac:dyDescent="0.25">
      <c r="A1166">
        <v>1320</v>
      </c>
      <c r="B1166" s="3">
        <v>1</v>
      </c>
    </row>
    <row r="1167" spans="1:5" x14ac:dyDescent="0.25">
      <c r="A1167">
        <v>1321</v>
      </c>
      <c r="B1167" s="3">
        <v>1</v>
      </c>
    </row>
    <row r="1168" spans="1:5" x14ac:dyDescent="0.25">
      <c r="A1168">
        <v>1322</v>
      </c>
      <c r="B1168" s="3">
        <v>1</v>
      </c>
    </row>
    <row r="1169" spans="1:5" x14ac:dyDescent="0.25">
      <c r="A1169">
        <v>1323</v>
      </c>
      <c r="B1169" s="3">
        <v>1</v>
      </c>
      <c r="E1169" s="2">
        <v>4</v>
      </c>
    </row>
    <row r="1170" spans="1:5" x14ac:dyDescent="0.25">
      <c r="A1170">
        <v>1324</v>
      </c>
      <c r="D1170" s="5">
        <v>3</v>
      </c>
      <c r="E1170" s="2">
        <v>4</v>
      </c>
    </row>
    <row r="1171" spans="1:5" x14ac:dyDescent="0.25">
      <c r="A1171">
        <v>1325</v>
      </c>
      <c r="D1171" s="5">
        <v>3</v>
      </c>
      <c r="E1171" s="2">
        <v>4</v>
      </c>
    </row>
    <row r="1172" spans="1:5" x14ac:dyDescent="0.25">
      <c r="A1172">
        <v>1326</v>
      </c>
      <c r="D1172" s="5">
        <v>3</v>
      </c>
      <c r="E1172" s="2">
        <v>4</v>
      </c>
    </row>
    <row r="1173" spans="1:5" x14ac:dyDescent="0.25">
      <c r="A1173">
        <v>1327</v>
      </c>
      <c r="D1173" s="5">
        <v>3</v>
      </c>
      <c r="E1173" s="2">
        <v>4</v>
      </c>
    </row>
    <row r="1174" spans="1:5" x14ac:dyDescent="0.25">
      <c r="A1174">
        <v>1328</v>
      </c>
      <c r="D1174" s="5">
        <v>3</v>
      </c>
      <c r="E1174" s="2">
        <v>4</v>
      </c>
    </row>
    <row r="1175" spans="1:5" x14ac:dyDescent="0.25">
      <c r="A1175">
        <v>1329</v>
      </c>
      <c r="D1175" s="5">
        <v>3</v>
      </c>
      <c r="E1175" s="2">
        <v>4</v>
      </c>
    </row>
    <row r="1176" spans="1:5" x14ac:dyDescent="0.25">
      <c r="A1176">
        <v>1330</v>
      </c>
      <c r="D1176" s="5">
        <v>3</v>
      </c>
      <c r="E1176" s="2">
        <v>4</v>
      </c>
    </row>
    <row r="1177" spans="1:5" x14ac:dyDescent="0.25">
      <c r="A1177">
        <v>1331</v>
      </c>
      <c r="D1177" s="5">
        <v>3</v>
      </c>
      <c r="E1177" s="2">
        <v>4</v>
      </c>
    </row>
    <row r="1178" spans="1:5" x14ac:dyDescent="0.25">
      <c r="A1178">
        <v>1332</v>
      </c>
    </row>
    <row r="1179" spans="1:5" x14ac:dyDescent="0.25">
      <c r="A1179">
        <v>1333</v>
      </c>
    </row>
    <row r="1180" spans="1:5" x14ac:dyDescent="0.25">
      <c r="A1180">
        <v>1334</v>
      </c>
      <c r="C1180" s="4">
        <v>2</v>
      </c>
    </row>
    <row r="1181" spans="1:5" x14ac:dyDescent="0.25">
      <c r="A1181">
        <v>1335</v>
      </c>
      <c r="C1181" s="4">
        <v>2</v>
      </c>
    </row>
    <row r="1182" spans="1:5" x14ac:dyDescent="0.25">
      <c r="A1182">
        <v>1336</v>
      </c>
      <c r="C1182" s="4">
        <v>2</v>
      </c>
    </row>
    <row r="1183" spans="1:5" x14ac:dyDescent="0.25">
      <c r="A1183">
        <v>1337</v>
      </c>
      <c r="C1183" s="4">
        <v>2</v>
      </c>
    </row>
    <row r="1184" spans="1:5" x14ac:dyDescent="0.25">
      <c r="A1184">
        <v>1338</v>
      </c>
      <c r="C1184" s="4">
        <v>2</v>
      </c>
    </row>
    <row r="1185" spans="1:6" x14ac:dyDescent="0.25">
      <c r="A1185">
        <v>1339</v>
      </c>
      <c r="C1185" s="4">
        <v>2</v>
      </c>
    </row>
    <row r="1186" spans="1:6" x14ac:dyDescent="0.25">
      <c r="A1186">
        <v>1340</v>
      </c>
      <c r="B1186" s="3">
        <v>1</v>
      </c>
      <c r="C1186" s="4">
        <v>2</v>
      </c>
    </row>
    <row r="1187" spans="1:6" x14ac:dyDescent="0.25">
      <c r="A1187">
        <v>1341</v>
      </c>
      <c r="B1187" s="3">
        <v>1</v>
      </c>
      <c r="C1187" s="4">
        <v>2</v>
      </c>
    </row>
    <row r="1188" spans="1:6" x14ac:dyDescent="0.25">
      <c r="A1188">
        <v>1342</v>
      </c>
      <c r="B1188" s="3">
        <v>1</v>
      </c>
    </row>
    <row r="1189" spans="1:6" x14ac:dyDescent="0.25">
      <c r="A1189">
        <v>1343</v>
      </c>
      <c r="B1189" s="3">
        <v>1</v>
      </c>
    </row>
    <row r="1190" spans="1:6" x14ac:dyDescent="0.25">
      <c r="A1190">
        <v>1344</v>
      </c>
      <c r="B1190" s="3">
        <v>1</v>
      </c>
    </row>
    <row r="1191" spans="1:6" x14ac:dyDescent="0.25">
      <c r="A1191">
        <v>1345</v>
      </c>
      <c r="B1191" s="3">
        <v>1</v>
      </c>
    </row>
    <row r="1192" spans="1:6" x14ac:dyDescent="0.25">
      <c r="A1192">
        <v>1346</v>
      </c>
      <c r="B1192" s="3">
        <v>1</v>
      </c>
    </row>
    <row r="1193" spans="1:6" x14ac:dyDescent="0.25">
      <c r="A1193">
        <v>1347</v>
      </c>
      <c r="B1193" s="3">
        <v>1</v>
      </c>
      <c r="E1193" s="2">
        <v>4</v>
      </c>
    </row>
    <row r="1194" spans="1:6" x14ac:dyDescent="0.25">
      <c r="A1194">
        <v>1348</v>
      </c>
      <c r="E1194" s="2">
        <v>4</v>
      </c>
    </row>
    <row r="1195" spans="1:6" x14ac:dyDescent="0.25">
      <c r="A1195">
        <v>1349</v>
      </c>
      <c r="E1195" s="2">
        <v>4</v>
      </c>
    </row>
    <row r="1196" spans="1:6" x14ac:dyDescent="0.25">
      <c r="A1196">
        <v>1350</v>
      </c>
      <c r="D1196" s="5">
        <v>3</v>
      </c>
      <c r="E1196" s="2">
        <v>4</v>
      </c>
    </row>
    <row r="1197" spans="1:6" x14ac:dyDescent="0.25">
      <c r="A1197">
        <v>1351</v>
      </c>
      <c r="D1197" s="5">
        <v>3</v>
      </c>
      <c r="E1197" s="2">
        <v>4</v>
      </c>
    </row>
    <row r="1198" spans="1:6" x14ac:dyDescent="0.25">
      <c r="A1198">
        <v>1352</v>
      </c>
      <c r="D1198" s="5">
        <v>3</v>
      </c>
      <c r="E1198" s="2">
        <v>4</v>
      </c>
    </row>
    <row r="1199" spans="1:6" x14ac:dyDescent="0.25">
      <c r="A1199">
        <v>1353</v>
      </c>
      <c r="C1199" s="4">
        <v>2</v>
      </c>
      <c r="D1199" s="5">
        <v>3</v>
      </c>
      <c r="E1199" s="2">
        <v>4</v>
      </c>
    </row>
    <row r="1200" spans="1:6" x14ac:dyDescent="0.25">
      <c r="A1200">
        <v>1354</v>
      </c>
      <c r="C1200" s="4">
        <v>2</v>
      </c>
      <c r="D1200" s="5">
        <v>3</v>
      </c>
      <c r="E1200" s="2">
        <v>4</v>
      </c>
      <c r="F1200" t="s">
        <v>22</v>
      </c>
    </row>
    <row r="1201" spans="1:6" x14ac:dyDescent="0.25">
      <c r="A1201">
        <v>1388</v>
      </c>
    </row>
    <row r="1202" spans="1:6" x14ac:dyDescent="0.25">
      <c r="A1202">
        <v>1389</v>
      </c>
    </row>
    <row r="1203" spans="1:6" x14ac:dyDescent="0.25">
      <c r="A1203">
        <v>1390</v>
      </c>
      <c r="F1203" t="s">
        <v>22</v>
      </c>
    </row>
    <row r="1204" spans="1:6" x14ac:dyDescent="0.25">
      <c r="A1204">
        <v>1391</v>
      </c>
      <c r="B1204" s="3">
        <v>1</v>
      </c>
    </row>
    <row r="1205" spans="1:6" x14ac:dyDescent="0.25">
      <c r="A1205">
        <v>1392</v>
      </c>
      <c r="B1205" s="3">
        <v>1</v>
      </c>
    </row>
    <row r="1206" spans="1:6" x14ac:dyDescent="0.25">
      <c r="A1206">
        <v>1393</v>
      </c>
      <c r="B1206" s="3">
        <v>1</v>
      </c>
    </row>
    <row r="1207" spans="1:6" x14ac:dyDescent="0.25">
      <c r="A1207">
        <v>1394</v>
      </c>
      <c r="B1207" s="3">
        <v>1</v>
      </c>
    </row>
    <row r="1208" spans="1:6" x14ac:dyDescent="0.25">
      <c r="A1208">
        <v>1395</v>
      </c>
      <c r="B1208" s="3">
        <v>1</v>
      </c>
    </row>
    <row r="1209" spans="1:6" x14ac:dyDescent="0.25">
      <c r="A1209">
        <v>1396</v>
      </c>
      <c r="B1209" s="3">
        <v>1</v>
      </c>
      <c r="E1209" s="2">
        <v>4</v>
      </c>
    </row>
    <row r="1210" spans="1:6" x14ac:dyDescent="0.25">
      <c r="A1210">
        <v>1397</v>
      </c>
      <c r="B1210" s="3">
        <v>1</v>
      </c>
      <c r="E1210" s="2">
        <v>4</v>
      </c>
    </row>
    <row r="1211" spans="1:6" x14ac:dyDescent="0.25">
      <c r="A1211">
        <v>1398</v>
      </c>
      <c r="B1211" s="3">
        <v>1</v>
      </c>
      <c r="E1211" s="2">
        <v>4</v>
      </c>
    </row>
    <row r="1212" spans="1:6" x14ac:dyDescent="0.25">
      <c r="A1212">
        <v>1399</v>
      </c>
      <c r="B1212" s="3">
        <v>1</v>
      </c>
      <c r="E1212" s="2">
        <v>4</v>
      </c>
    </row>
    <row r="1213" spans="1:6" x14ac:dyDescent="0.25">
      <c r="A1213">
        <v>1400</v>
      </c>
      <c r="B1213" s="3">
        <v>1</v>
      </c>
      <c r="E1213" s="2">
        <v>4</v>
      </c>
    </row>
    <row r="1214" spans="1:6" x14ac:dyDescent="0.25">
      <c r="A1214">
        <v>1401</v>
      </c>
      <c r="B1214" s="3">
        <v>1</v>
      </c>
      <c r="E1214" s="2">
        <v>4</v>
      </c>
    </row>
    <row r="1215" spans="1:6" x14ac:dyDescent="0.25">
      <c r="A1215">
        <v>1402</v>
      </c>
      <c r="E1215" s="2">
        <v>4</v>
      </c>
    </row>
    <row r="1216" spans="1:6" x14ac:dyDescent="0.25">
      <c r="A1216">
        <v>1403</v>
      </c>
      <c r="D1216" s="5">
        <v>3</v>
      </c>
      <c r="E1216" s="2">
        <v>4</v>
      </c>
    </row>
    <row r="1217" spans="1:5" x14ac:dyDescent="0.25">
      <c r="A1217">
        <v>1404</v>
      </c>
      <c r="D1217" s="5">
        <v>3</v>
      </c>
      <c r="E1217" s="2">
        <v>4</v>
      </c>
    </row>
    <row r="1218" spans="1:5" x14ac:dyDescent="0.25">
      <c r="A1218">
        <v>1405</v>
      </c>
      <c r="D1218" s="5">
        <v>3</v>
      </c>
      <c r="E1218" s="2">
        <v>4</v>
      </c>
    </row>
    <row r="1219" spans="1:5" x14ac:dyDescent="0.25">
      <c r="A1219">
        <v>1406</v>
      </c>
      <c r="D1219" s="5">
        <v>3</v>
      </c>
    </row>
    <row r="1220" spans="1:5" x14ac:dyDescent="0.25">
      <c r="A1220">
        <v>1407</v>
      </c>
      <c r="D1220" s="5">
        <v>3</v>
      </c>
    </row>
    <row r="1221" spans="1:5" x14ac:dyDescent="0.25">
      <c r="A1221">
        <v>1408</v>
      </c>
      <c r="C1221" s="4">
        <v>2</v>
      </c>
      <c r="D1221" s="5">
        <v>3</v>
      </c>
    </row>
    <row r="1222" spans="1:5" x14ac:dyDescent="0.25">
      <c r="A1222">
        <v>1409</v>
      </c>
      <c r="C1222" s="4">
        <v>2</v>
      </c>
      <c r="D1222" s="5">
        <v>3</v>
      </c>
    </row>
    <row r="1223" spans="1:5" x14ac:dyDescent="0.25">
      <c r="A1223">
        <v>1410</v>
      </c>
      <c r="C1223" s="4">
        <v>2</v>
      </c>
      <c r="D1223" s="5">
        <v>3</v>
      </c>
    </row>
    <row r="1224" spans="1:5" x14ac:dyDescent="0.25">
      <c r="A1224">
        <v>1411</v>
      </c>
      <c r="C1224" s="4">
        <v>2</v>
      </c>
      <c r="D1224" s="5">
        <v>3</v>
      </c>
    </row>
    <row r="1225" spans="1:5" x14ac:dyDescent="0.25">
      <c r="A1225">
        <v>1412</v>
      </c>
      <c r="C1225" s="4">
        <v>2</v>
      </c>
    </row>
    <row r="1226" spans="1:5" x14ac:dyDescent="0.25">
      <c r="A1226">
        <v>1413</v>
      </c>
      <c r="C1226" s="4">
        <v>2</v>
      </c>
    </row>
    <row r="1227" spans="1:5" x14ac:dyDescent="0.25">
      <c r="A1227">
        <v>1414</v>
      </c>
      <c r="C1227" s="4">
        <v>2</v>
      </c>
    </row>
    <row r="1228" spans="1:5" x14ac:dyDescent="0.25">
      <c r="A1228">
        <v>1415</v>
      </c>
      <c r="C1228" s="4">
        <v>2</v>
      </c>
    </row>
    <row r="1229" spans="1:5" x14ac:dyDescent="0.25">
      <c r="A1229">
        <v>1416</v>
      </c>
      <c r="B1229" s="3">
        <v>1</v>
      </c>
      <c r="C1229" s="4">
        <v>2</v>
      </c>
    </row>
    <row r="1230" spans="1:5" x14ac:dyDescent="0.25">
      <c r="A1230">
        <v>1417</v>
      </c>
      <c r="B1230" s="3">
        <v>1</v>
      </c>
      <c r="C1230" s="4">
        <v>2</v>
      </c>
    </row>
    <row r="1231" spans="1:5" x14ac:dyDescent="0.25">
      <c r="A1231">
        <v>1418</v>
      </c>
      <c r="B1231" s="3">
        <v>1</v>
      </c>
    </row>
    <row r="1232" spans="1:5" x14ac:dyDescent="0.25">
      <c r="A1232">
        <v>1419</v>
      </c>
      <c r="B1232" s="3">
        <v>1</v>
      </c>
    </row>
    <row r="1233" spans="1:5" x14ac:dyDescent="0.25">
      <c r="A1233">
        <v>1420</v>
      </c>
      <c r="B1233" s="3">
        <v>1</v>
      </c>
    </row>
    <row r="1234" spans="1:5" x14ac:dyDescent="0.25">
      <c r="A1234">
        <v>1421</v>
      </c>
      <c r="B1234" s="3">
        <v>1</v>
      </c>
      <c r="E1234" s="2">
        <v>4</v>
      </c>
    </row>
    <row r="1235" spans="1:5" x14ac:dyDescent="0.25">
      <c r="A1235">
        <v>1422</v>
      </c>
      <c r="B1235" s="3">
        <v>1</v>
      </c>
      <c r="E1235" s="2">
        <v>4</v>
      </c>
    </row>
    <row r="1236" spans="1:5" x14ac:dyDescent="0.25">
      <c r="A1236">
        <v>1423</v>
      </c>
      <c r="D1236" s="5">
        <v>3</v>
      </c>
      <c r="E1236" s="2">
        <v>4</v>
      </c>
    </row>
    <row r="1237" spans="1:5" x14ac:dyDescent="0.25">
      <c r="A1237">
        <v>1424</v>
      </c>
      <c r="D1237" s="5">
        <v>3</v>
      </c>
      <c r="E1237" s="2">
        <v>4</v>
      </c>
    </row>
    <row r="1238" spans="1:5" x14ac:dyDescent="0.25">
      <c r="A1238">
        <v>1425</v>
      </c>
      <c r="D1238" s="5">
        <v>3</v>
      </c>
      <c r="E1238" s="2">
        <v>4</v>
      </c>
    </row>
    <row r="1239" spans="1:5" x14ac:dyDescent="0.25">
      <c r="A1239">
        <v>1426</v>
      </c>
      <c r="D1239" s="5">
        <v>3</v>
      </c>
      <c r="E1239" s="2">
        <v>4</v>
      </c>
    </row>
    <row r="1240" spans="1:5" x14ac:dyDescent="0.25">
      <c r="A1240">
        <v>1427</v>
      </c>
      <c r="D1240" s="5">
        <v>3</v>
      </c>
      <c r="E1240" s="2">
        <v>4</v>
      </c>
    </row>
    <row r="1241" spans="1:5" x14ac:dyDescent="0.25">
      <c r="A1241">
        <v>1428</v>
      </c>
      <c r="D1241" s="5">
        <v>3</v>
      </c>
      <c r="E1241" s="2">
        <v>4</v>
      </c>
    </row>
    <row r="1242" spans="1:5" x14ac:dyDescent="0.25">
      <c r="A1242">
        <v>1429</v>
      </c>
      <c r="D1242" s="5">
        <v>3</v>
      </c>
      <c r="E1242" s="2">
        <v>4</v>
      </c>
    </row>
    <row r="1243" spans="1:5" x14ac:dyDescent="0.25">
      <c r="A1243">
        <v>1430</v>
      </c>
      <c r="D1243" s="5">
        <v>3</v>
      </c>
    </row>
    <row r="1244" spans="1:5" x14ac:dyDescent="0.25">
      <c r="A1244">
        <v>1431</v>
      </c>
      <c r="D1244" s="5">
        <v>3</v>
      </c>
    </row>
    <row r="1245" spans="1:5" x14ac:dyDescent="0.25">
      <c r="A1245">
        <v>1432</v>
      </c>
      <c r="C1245" s="4">
        <v>2</v>
      </c>
    </row>
    <row r="1246" spans="1:5" x14ac:dyDescent="0.25">
      <c r="A1246">
        <v>1433</v>
      </c>
      <c r="C1246" s="4">
        <v>2</v>
      </c>
    </row>
    <row r="1247" spans="1:5" x14ac:dyDescent="0.25">
      <c r="A1247">
        <v>1434</v>
      </c>
      <c r="C1247" s="4">
        <v>2</v>
      </c>
    </row>
    <row r="1248" spans="1:5" x14ac:dyDescent="0.25">
      <c r="A1248">
        <v>1435</v>
      </c>
      <c r="C1248" s="4">
        <v>2</v>
      </c>
    </row>
    <row r="1249" spans="1:5" x14ac:dyDescent="0.25">
      <c r="A1249">
        <v>1436</v>
      </c>
      <c r="C1249" s="4">
        <v>2</v>
      </c>
    </row>
    <row r="1250" spans="1:5" x14ac:dyDescent="0.25">
      <c r="A1250">
        <v>1437</v>
      </c>
      <c r="C1250" s="4">
        <v>2</v>
      </c>
    </row>
    <row r="1251" spans="1:5" x14ac:dyDescent="0.25">
      <c r="A1251">
        <v>1438</v>
      </c>
      <c r="C1251" s="4">
        <v>2</v>
      </c>
    </row>
    <row r="1252" spans="1:5" x14ac:dyDescent="0.25">
      <c r="A1252">
        <v>1439</v>
      </c>
      <c r="B1252" s="3">
        <v>1</v>
      </c>
      <c r="C1252" s="4">
        <v>2</v>
      </c>
    </row>
    <row r="1253" spans="1:5" x14ac:dyDescent="0.25">
      <c r="A1253">
        <v>1440</v>
      </c>
      <c r="B1253" s="3">
        <v>1</v>
      </c>
      <c r="C1253" s="4">
        <v>2</v>
      </c>
    </row>
    <row r="1254" spans="1:5" x14ac:dyDescent="0.25">
      <c r="A1254">
        <v>1441</v>
      </c>
      <c r="B1254" s="3">
        <v>1</v>
      </c>
    </row>
    <row r="1255" spans="1:5" x14ac:dyDescent="0.25">
      <c r="A1255">
        <v>1442</v>
      </c>
      <c r="B1255" s="3">
        <v>1</v>
      </c>
    </row>
    <row r="1256" spans="1:5" x14ac:dyDescent="0.25">
      <c r="A1256">
        <v>1443</v>
      </c>
      <c r="B1256" s="3">
        <v>1</v>
      </c>
    </row>
    <row r="1257" spans="1:5" x14ac:dyDescent="0.25">
      <c r="A1257">
        <v>1444</v>
      </c>
      <c r="B1257" s="3">
        <v>1</v>
      </c>
      <c r="E1257" s="2">
        <v>4</v>
      </c>
    </row>
    <row r="1258" spans="1:5" x14ac:dyDescent="0.25">
      <c r="A1258">
        <v>1445</v>
      </c>
      <c r="B1258" s="3">
        <v>1</v>
      </c>
      <c r="E1258" s="2">
        <v>4</v>
      </c>
    </row>
    <row r="1259" spans="1:5" x14ac:dyDescent="0.25">
      <c r="A1259">
        <v>1446</v>
      </c>
      <c r="D1259" s="5">
        <v>3</v>
      </c>
      <c r="E1259" s="2">
        <v>4</v>
      </c>
    </row>
    <row r="1260" spans="1:5" x14ac:dyDescent="0.25">
      <c r="A1260">
        <v>1447</v>
      </c>
      <c r="D1260" s="5">
        <v>3</v>
      </c>
      <c r="E1260" s="2">
        <v>4</v>
      </c>
    </row>
    <row r="1261" spans="1:5" x14ac:dyDescent="0.25">
      <c r="A1261">
        <v>1448</v>
      </c>
      <c r="D1261" s="5">
        <v>3</v>
      </c>
      <c r="E1261" s="2">
        <v>4</v>
      </c>
    </row>
    <row r="1262" spans="1:5" x14ac:dyDescent="0.25">
      <c r="A1262">
        <v>1449</v>
      </c>
      <c r="D1262" s="5">
        <v>3</v>
      </c>
      <c r="E1262" s="2">
        <v>4</v>
      </c>
    </row>
    <row r="1263" spans="1:5" x14ac:dyDescent="0.25">
      <c r="A1263">
        <v>1450</v>
      </c>
      <c r="D1263" s="5">
        <v>3</v>
      </c>
      <c r="E1263" s="2">
        <v>4</v>
      </c>
    </row>
    <row r="1264" spans="1:5" x14ac:dyDescent="0.25">
      <c r="A1264">
        <v>1451</v>
      </c>
      <c r="D1264" s="5">
        <v>3</v>
      </c>
      <c r="E1264" s="2">
        <v>4</v>
      </c>
    </row>
    <row r="1265" spans="1:5" x14ac:dyDescent="0.25">
      <c r="A1265">
        <v>1452</v>
      </c>
      <c r="D1265" s="5">
        <v>3</v>
      </c>
      <c r="E1265" s="2">
        <v>4</v>
      </c>
    </row>
    <row r="1266" spans="1:5" x14ac:dyDescent="0.25">
      <c r="A1266">
        <v>1453</v>
      </c>
      <c r="D1266" s="5">
        <v>3</v>
      </c>
    </row>
    <row r="1267" spans="1:5" x14ac:dyDescent="0.25">
      <c r="A1267">
        <v>1454</v>
      </c>
      <c r="C1267" s="4">
        <v>2</v>
      </c>
    </row>
    <row r="1268" spans="1:5" x14ac:dyDescent="0.25">
      <c r="A1268">
        <v>1455</v>
      </c>
      <c r="C1268" s="4">
        <v>2</v>
      </c>
    </row>
    <row r="1269" spans="1:5" x14ac:dyDescent="0.25">
      <c r="A1269">
        <v>1456</v>
      </c>
      <c r="C1269" s="4">
        <v>2</v>
      </c>
    </row>
    <row r="1270" spans="1:5" x14ac:dyDescent="0.25">
      <c r="A1270">
        <v>1457</v>
      </c>
      <c r="C1270" s="4">
        <v>2</v>
      </c>
    </row>
    <row r="1271" spans="1:5" x14ac:dyDescent="0.25">
      <c r="A1271">
        <v>1458</v>
      </c>
      <c r="C1271" s="4">
        <v>2</v>
      </c>
    </row>
    <row r="1272" spans="1:5" x14ac:dyDescent="0.25">
      <c r="A1272">
        <v>1459</v>
      </c>
      <c r="C1272" s="4">
        <v>2</v>
      </c>
    </row>
    <row r="1273" spans="1:5" x14ac:dyDescent="0.25">
      <c r="A1273">
        <v>1460</v>
      </c>
      <c r="C1273" s="4">
        <v>2</v>
      </c>
    </row>
    <row r="1274" spans="1:5" x14ac:dyDescent="0.25">
      <c r="A1274">
        <v>1461</v>
      </c>
      <c r="B1274" s="3">
        <v>1</v>
      </c>
      <c r="C1274" s="4">
        <v>2</v>
      </c>
    </row>
    <row r="1275" spans="1:5" x14ac:dyDescent="0.25">
      <c r="A1275">
        <v>1462</v>
      </c>
      <c r="B1275" s="3">
        <v>1</v>
      </c>
      <c r="C1275" s="4">
        <v>2</v>
      </c>
    </row>
    <row r="1276" spans="1:5" x14ac:dyDescent="0.25">
      <c r="A1276">
        <v>1463</v>
      </c>
      <c r="B1276" s="3">
        <v>1</v>
      </c>
    </row>
    <row r="1277" spans="1:5" x14ac:dyDescent="0.25">
      <c r="A1277">
        <v>1464</v>
      </c>
      <c r="B1277" s="3">
        <v>1</v>
      </c>
    </row>
    <row r="1278" spans="1:5" x14ac:dyDescent="0.25">
      <c r="A1278">
        <v>1465</v>
      </c>
      <c r="B1278" s="3">
        <v>1</v>
      </c>
    </row>
    <row r="1279" spans="1:5" x14ac:dyDescent="0.25">
      <c r="A1279">
        <v>1466</v>
      </c>
      <c r="B1279" s="3">
        <v>1</v>
      </c>
    </row>
    <row r="1280" spans="1:5" x14ac:dyDescent="0.25">
      <c r="A1280">
        <v>1467</v>
      </c>
      <c r="B1280" s="3">
        <v>1</v>
      </c>
      <c r="E1280" s="2">
        <v>4</v>
      </c>
    </row>
    <row r="1281" spans="1:5" x14ac:dyDescent="0.25">
      <c r="A1281">
        <v>1468</v>
      </c>
      <c r="E1281" s="2">
        <v>4</v>
      </c>
    </row>
    <row r="1282" spans="1:5" x14ac:dyDescent="0.25">
      <c r="A1282">
        <v>1469</v>
      </c>
      <c r="D1282" s="5">
        <v>3</v>
      </c>
      <c r="E1282" s="2">
        <v>4</v>
      </c>
    </row>
    <row r="1283" spans="1:5" x14ac:dyDescent="0.25">
      <c r="A1283">
        <v>1470</v>
      </c>
      <c r="D1283" s="5">
        <v>3</v>
      </c>
      <c r="E1283" s="2">
        <v>4</v>
      </c>
    </row>
    <row r="1284" spans="1:5" x14ac:dyDescent="0.25">
      <c r="A1284">
        <v>1471</v>
      </c>
      <c r="D1284" s="5">
        <v>3</v>
      </c>
      <c r="E1284" s="2">
        <v>4</v>
      </c>
    </row>
    <row r="1285" spans="1:5" x14ac:dyDescent="0.25">
      <c r="A1285">
        <v>1472</v>
      </c>
      <c r="D1285" s="5">
        <v>3</v>
      </c>
      <c r="E1285" s="2">
        <v>4</v>
      </c>
    </row>
    <row r="1286" spans="1:5" x14ac:dyDescent="0.25">
      <c r="A1286">
        <v>1473</v>
      </c>
      <c r="D1286" s="5">
        <v>3</v>
      </c>
      <c r="E1286" s="2">
        <v>4</v>
      </c>
    </row>
    <row r="1287" spans="1:5" x14ac:dyDescent="0.25">
      <c r="A1287">
        <v>1474</v>
      </c>
      <c r="D1287" s="5">
        <v>3</v>
      </c>
      <c r="E1287" s="2">
        <v>4</v>
      </c>
    </row>
    <row r="1288" spans="1:5" x14ac:dyDescent="0.25">
      <c r="A1288">
        <v>1475</v>
      </c>
      <c r="D1288" s="5">
        <v>3</v>
      </c>
      <c r="E1288" s="2">
        <v>4</v>
      </c>
    </row>
    <row r="1289" spans="1:5" x14ac:dyDescent="0.25">
      <c r="A1289">
        <v>1476</v>
      </c>
      <c r="C1289" s="4">
        <v>2</v>
      </c>
      <c r="D1289" s="5">
        <v>3</v>
      </c>
    </row>
    <row r="1290" spans="1:5" x14ac:dyDescent="0.25">
      <c r="A1290">
        <v>1477</v>
      </c>
      <c r="C1290" s="4">
        <v>2</v>
      </c>
    </row>
    <row r="1291" spans="1:5" x14ac:dyDescent="0.25">
      <c r="A1291">
        <v>1478</v>
      </c>
      <c r="C1291" s="4">
        <v>2</v>
      </c>
    </row>
    <row r="1292" spans="1:5" x14ac:dyDescent="0.25">
      <c r="A1292">
        <v>1479</v>
      </c>
      <c r="C1292" s="4">
        <v>2</v>
      </c>
    </row>
    <row r="1293" spans="1:5" x14ac:dyDescent="0.25">
      <c r="A1293">
        <v>1480</v>
      </c>
      <c r="C1293" s="4">
        <v>2</v>
      </c>
    </row>
    <row r="1294" spans="1:5" x14ac:dyDescent="0.25">
      <c r="A1294">
        <v>1481</v>
      </c>
      <c r="C1294" s="4">
        <v>2</v>
      </c>
    </row>
    <row r="1295" spans="1:5" x14ac:dyDescent="0.25">
      <c r="A1295">
        <v>1482</v>
      </c>
      <c r="B1295" s="3">
        <v>1</v>
      </c>
      <c r="C1295" s="4">
        <v>2</v>
      </c>
    </row>
    <row r="1296" spans="1:5" x14ac:dyDescent="0.25">
      <c r="A1296">
        <v>1483</v>
      </c>
      <c r="B1296" s="3">
        <v>1</v>
      </c>
      <c r="C1296" s="4">
        <v>2</v>
      </c>
    </row>
    <row r="1297" spans="1:5" x14ac:dyDescent="0.25">
      <c r="A1297">
        <v>1484</v>
      </c>
      <c r="B1297" s="3">
        <v>1</v>
      </c>
      <c r="C1297" s="4">
        <v>2</v>
      </c>
    </row>
    <row r="1298" spans="1:5" x14ac:dyDescent="0.25">
      <c r="A1298">
        <v>1485</v>
      </c>
      <c r="B1298" s="3">
        <v>1</v>
      </c>
    </row>
    <row r="1299" spans="1:5" x14ac:dyDescent="0.25">
      <c r="A1299">
        <v>1486</v>
      </c>
      <c r="B1299" s="3">
        <v>1</v>
      </c>
    </row>
    <row r="1300" spans="1:5" x14ac:dyDescent="0.25">
      <c r="A1300">
        <v>1487</v>
      </c>
      <c r="B1300" s="3">
        <v>1</v>
      </c>
    </row>
    <row r="1301" spans="1:5" x14ac:dyDescent="0.25">
      <c r="A1301">
        <v>1488</v>
      </c>
      <c r="B1301" s="3">
        <v>1</v>
      </c>
    </row>
    <row r="1302" spans="1:5" x14ac:dyDescent="0.25">
      <c r="A1302">
        <v>1489</v>
      </c>
      <c r="B1302" s="3">
        <v>1</v>
      </c>
      <c r="E1302" s="2">
        <v>4</v>
      </c>
    </row>
    <row r="1303" spans="1:5" x14ac:dyDescent="0.25">
      <c r="A1303">
        <v>1490</v>
      </c>
      <c r="E1303" s="2">
        <v>4</v>
      </c>
    </row>
    <row r="1304" spans="1:5" x14ac:dyDescent="0.25">
      <c r="A1304">
        <v>1491</v>
      </c>
      <c r="D1304" s="5">
        <v>3</v>
      </c>
      <c r="E1304" s="2">
        <v>4</v>
      </c>
    </row>
    <row r="1305" spans="1:5" x14ac:dyDescent="0.25">
      <c r="A1305">
        <v>1492</v>
      </c>
      <c r="D1305" s="5">
        <v>3</v>
      </c>
      <c r="E1305" s="2">
        <v>4</v>
      </c>
    </row>
    <row r="1306" spans="1:5" x14ac:dyDescent="0.25">
      <c r="A1306">
        <v>1493</v>
      </c>
      <c r="D1306" s="5">
        <v>3</v>
      </c>
      <c r="E1306" s="2">
        <v>4</v>
      </c>
    </row>
    <row r="1307" spans="1:5" x14ac:dyDescent="0.25">
      <c r="A1307">
        <v>1494</v>
      </c>
      <c r="D1307" s="5">
        <v>3</v>
      </c>
      <c r="E1307" s="2">
        <v>4</v>
      </c>
    </row>
    <row r="1308" spans="1:5" x14ac:dyDescent="0.25">
      <c r="A1308">
        <v>1495</v>
      </c>
      <c r="D1308" s="5">
        <v>3</v>
      </c>
      <c r="E1308" s="2">
        <v>4</v>
      </c>
    </row>
    <row r="1309" spans="1:5" x14ac:dyDescent="0.25">
      <c r="A1309">
        <v>1496</v>
      </c>
      <c r="D1309" s="5">
        <v>3</v>
      </c>
      <c r="E1309" s="2">
        <v>4</v>
      </c>
    </row>
    <row r="1310" spans="1:5" x14ac:dyDescent="0.25">
      <c r="A1310">
        <v>1497</v>
      </c>
      <c r="D1310" s="5">
        <v>3</v>
      </c>
      <c r="E1310" s="2">
        <v>4</v>
      </c>
    </row>
    <row r="1311" spans="1:5" x14ac:dyDescent="0.25">
      <c r="A1311">
        <v>1498</v>
      </c>
      <c r="D1311" s="5">
        <v>3</v>
      </c>
      <c r="E1311" s="2">
        <v>4</v>
      </c>
    </row>
    <row r="1312" spans="1:5" x14ac:dyDescent="0.25">
      <c r="A1312">
        <v>1499</v>
      </c>
      <c r="C1312" s="4">
        <v>2</v>
      </c>
      <c r="D1312" s="5">
        <v>3</v>
      </c>
    </row>
    <row r="1313" spans="1:5" x14ac:dyDescent="0.25">
      <c r="A1313">
        <v>1500</v>
      </c>
      <c r="C1313" s="4">
        <v>2</v>
      </c>
    </row>
    <row r="1314" spans="1:5" x14ac:dyDescent="0.25">
      <c r="A1314">
        <v>1501</v>
      </c>
      <c r="C1314" s="4">
        <v>2</v>
      </c>
    </row>
    <row r="1315" spans="1:5" x14ac:dyDescent="0.25">
      <c r="A1315">
        <v>1502</v>
      </c>
      <c r="C1315" s="4">
        <v>2</v>
      </c>
    </row>
    <row r="1316" spans="1:5" x14ac:dyDescent="0.25">
      <c r="A1316">
        <v>1503</v>
      </c>
      <c r="C1316" s="4">
        <v>2</v>
      </c>
    </row>
    <row r="1317" spans="1:5" x14ac:dyDescent="0.25">
      <c r="A1317">
        <v>1504</v>
      </c>
      <c r="C1317" s="4">
        <v>2</v>
      </c>
    </row>
    <row r="1318" spans="1:5" x14ac:dyDescent="0.25">
      <c r="A1318">
        <v>1505</v>
      </c>
      <c r="B1318" s="3">
        <v>1</v>
      </c>
      <c r="C1318" s="4">
        <v>2</v>
      </c>
    </row>
    <row r="1319" spans="1:5" x14ac:dyDescent="0.25">
      <c r="A1319">
        <v>1506</v>
      </c>
      <c r="B1319" s="3">
        <v>1</v>
      </c>
      <c r="C1319" s="4">
        <v>2</v>
      </c>
    </row>
    <row r="1320" spans="1:5" x14ac:dyDescent="0.25">
      <c r="A1320">
        <v>1507</v>
      </c>
      <c r="B1320" s="3">
        <v>1</v>
      </c>
      <c r="C1320" s="4">
        <v>2</v>
      </c>
    </row>
    <row r="1321" spans="1:5" x14ac:dyDescent="0.25">
      <c r="A1321">
        <v>1508</v>
      </c>
      <c r="B1321" s="3">
        <v>1</v>
      </c>
      <c r="C1321" s="4">
        <v>2</v>
      </c>
    </row>
    <row r="1322" spans="1:5" x14ac:dyDescent="0.25">
      <c r="A1322">
        <v>1509</v>
      </c>
      <c r="B1322" s="3">
        <v>1</v>
      </c>
    </row>
    <row r="1323" spans="1:5" x14ac:dyDescent="0.25">
      <c r="A1323">
        <v>1510</v>
      </c>
      <c r="B1323" s="3">
        <v>1</v>
      </c>
    </row>
    <row r="1324" spans="1:5" x14ac:dyDescent="0.25">
      <c r="A1324">
        <v>1511</v>
      </c>
      <c r="B1324" s="3">
        <v>1</v>
      </c>
    </row>
    <row r="1325" spans="1:5" x14ac:dyDescent="0.25">
      <c r="A1325">
        <v>1512</v>
      </c>
      <c r="B1325" s="3">
        <v>1</v>
      </c>
    </row>
    <row r="1326" spans="1:5" x14ac:dyDescent="0.25">
      <c r="A1326">
        <v>1513</v>
      </c>
      <c r="B1326" s="3">
        <v>1</v>
      </c>
    </row>
    <row r="1327" spans="1:5" x14ac:dyDescent="0.25">
      <c r="A1327">
        <v>1514</v>
      </c>
      <c r="B1327" s="3">
        <v>1</v>
      </c>
      <c r="E1327" s="2">
        <v>4</v>
      </c>
    </row>
    <row r="1328" spans="1:5" x14ac:dyDescent="0.25">
      <c r="A1328">
        <v>1515</v>
      </c>
      <c r="D1328" s="5">
        <v>3</v>
      </c>
      <c r="E1328" s="2">
        <v>4</v>
      </c>
    </row>
    <row r="1329" spans="1:5" x14ac:dyDescent="0.25">
      <c r="A1329">
        <v>1516</v>
      </c>
      <c r="D1329" s="5">
        <v>3</v>
      </c>
      <c r="E1329" s="2">
        <v>4</v>
      </c>
    </row>
    <row r="1330" spans="1:5" x14ac:dyDescent="0.25">
      <c r="A1330">
        <v>1517</v>
      </c>
      <c r="D1330" s="5">
        <v>3</v>
      </c>
      <c r="E1330" s="2">
        <v>4</v>
      </c>
    </row>
    <row r="1331" spans="1:5" x14ac:dyDescent="0.25">
      <c r="A1331">
        <v>1518</v>
      </c>
      <c r="D1331" s="5">
        <v>3</v>
      </c>
      <c r="E1331" s="2">
        <v>4</v>
      </c>
    </row>
    <row r="1332" spans="1:5" x14ac:dyDescent="0.25">
      <c r="A1332">
        <v>1519</v>
      </c>
      <c r="D1332" s="5">
        <v>3</v>
      </c>
      <c r="E1332" s="2">
        <v>4</v>
      </c>
    </row>
    <row r="1333" spans="1:5" x14ac:dyDescent="0.25">
      <c r="A1333">
        <v>1520</v>
      </c>
      <c r="D1333" s="5">
        <v>3</v>
      </c>
      <c r="E1333" s="2">
        <v>4</v>
      </c>
    </row>
    <row r="1334" spans="1:5" x14ac:dyDescent="0.25">
      <c r="A1334">
        <v>1521</v>
      </c>
      <c r="D1334" s="5">
        <v>3</v>
      </c>
      <c r="E1334" s="2">
        <v>4</v>
      </c>
    </row>
    <row r="1335" spans="1:5" x14ac:dyDescent="0.25">
      <c r="A1335">
        <v>1522</v>
      </c>
      <c r="D1335" s="5">
        <v>3</v>
      </c>
      <c r="E1335" s="2">
        <v>4</v>
      </c>
    </row>
    <row r="1336" spans="1:5" x14ac:dyDescent="0.25">
      <c r="A1336">
        <v>1523</v>
      </c>
      <c r="D1336" s="5">
        <v>3</v>
      </c>
    </row>
    <row r="1337" spans="1:5" x14ac:dyDescent="0.25">
      <c r="A1337">
        <v>1524</v>
      </c>
      <c r="D1337" s="5">
        <v>3</v>
      </c>
    </row>
    <row r="1338" spans="1:5" x14ac:dyDescent="0.25">
      <c r="A1338">
        <v>1525</v>
      </c>
    </row>
    <row r="1339" spans="1:5" x14ac:dyDescent="0.25">
      <c r="A1339">
        <v>1526</v>
      </c>
    </row>
    <row r="1340" spans="1:5" x14ac:dyDescent="0.25">
      <c r="A1340">
        <v>1527</v>
      </c>
    </row>
    <row r="1341" spans="1:5" x14ac:dyDescent="0.25">
      <c r="A1341">
        <v>1528</v>
      </c>
    </row>
    <row r="1342" spans="1:5" x14ac:dyDescent="0.25">
      <c r="A1342">
        <v>1529</v>
      </c>
      <c r="C1342" s="4">
        <v>2</v>
      </c>
    </row>
    <row r="1343" spans="1:5" x14ac:dyDescent="0.25">
      <c r="A1343">
        <v>1530</v>
      </c>
      <c r="C1343" s="4">
        <v>2</v>
      </c>
    </row>
    <row r="1344" spans="1:5" x14ac:dyDescent="0.25">
      <c r="A1344">
        <v>1531</v>
      </c>
      <c r="C1344" s="4">
        <v>2</v>
      </c>
    </row>
    <row r="1345" spans="1:5" x14ac:dyDescent="0.25">
      <c r="A1345">
        <v>1532</v>
      </c>
      <c r="B1345" s="3">
        <v>1</v>
      </c>
      <c r="C1345" s="4">
        <v>2</v>
      </c>
    </row>
    <row r="1346" spans="1:5" x14ac:dyDescent="0.25">
      <c r="A1346">
        <v>1533</v>
      </c>
      <c r="B1346" s="3">
        <v>1</v>
      </c>
      <c r="C1346" s="4">
        <v>2</v>
      </c>
    </row>
    <row r="1347" spans="1:5" x14ac:dyDescent="0.25">
      <c r="A1347">
        <v>1534</v>
      </c>
      <c r="B1347" s="3">
        <v>1</v>
      </c>
      <c r="C1347" s="4">
        <v>2</v>
      </c>
    </row>
    <row r="1348" spans="1:5" x14ac:dyDescent="0.25">
      <c r="A1348">
        <v>1535</v>
      </c>
      <c r="B1348" s="3">
        <v>1</v>
      </c>
      <c r="C1348" s="4">
        <v>2</v>
      </c>
    </row>
    <row r="1349" spans="1:5" x14ac:dyDescent="0.25">
      <c r="A1349">
        <v>1536</v>
      </c>
      <c r="B1349" s="3">
        <v>1</v>
      </c>
      <c r="C1349" s="4">
        <v>2</v>
      </c>
    </row>
    <row r="1350" spans="1:5" x14ac:dyDescent="0.25">
      <c r="A1350">
        <v>1537</v>
      </c>
      <c r="B1350" s="3">
        <v>1</v>
      </c>
      <c r="C1350" s="4">
        <v>2</v>
      </c>
    </row>
    <row r="1351" spans="1:5" x14ac:dyDescent="0.25">
      <c r="A1351">
        <v>1538</v>
      </c>
      <c r="B1351" s="3">
        <v>1</v>
      </c>
    </row>
    <row r="1352" spans="1:5" x14ac:dyDescent="0.25">
      <c r="A1352">
        <v>1539</v>
      </c>
      <c r="B1352" s="3">
        <v>1</v>
      </c>
    </row>
    <row r="1353" spans="1:5" x14ac:dyDescent="0.25">
      <c r="A1353">
        <v>1540</v>
      </c>
      <c r="B1353" s="3">
        <v>1</v>
      </c>
      <c r="D1353" s="5">
        <v>3</v>
      </c>
      <c r="E1353" s="2">
        <v>4</v>
      </c>
    </row>
    <row r="1354" spans="1:5" x14ac:dyDescent="0.25">
      <c r="A1354">
        <v>1541</v>
      </c>
      <c r="D1354" s="5">
        <v>3</v>
      </c>
      <c r="E1354" s="2">
        <v>4</v>
      </c>
    </row>
    <row r="1355" spans="1:5" x14ac:dyDescent="0.25">
      <c r="A1355">
        <v>1542</v>
      </c>
      <c r="D1355" s="5">
        <v>3</v>
      </c>
      <c r="E1355" s="2">
        <v>4</v>
      </c>
    </row>
    <row r="1356" spans="1:5" x14ac:dyDescent="0.25">
      <c r="A1356">
        <v>1543</v>
      </c>
      <c r="D1356" s="5">
        <v>3</v>
      </c>
      <c r="E1356" s="2">
        <v>4</v>
      </c>
    </row>
    <row r="1357" spans="1:5" x14ac:dyDescent="0.25">
      <c r="A1357">
        <v>1544</v>
      </c>
      <c r="D1357" s="5">
        <v>3</v>
      </c>
      <c r="E1357" s="2">
        <v>4</v>
      </c>
    </row>
    <row r="1358" spans="1:5" x14ac:dyDescent="0.25">
      <c r="A1358">
        <v>1545</v>
      </c>
      <c r="D1358" s="5">
        <v>3</v>
      </c>
      <c r="E1358" s="2">
        <v>4</v>
      </c>
    </row>
    <row r="1359" spans="1:5" x14ac:dyDescent="0.25">
      <c r="A1359">
        <v>1546</v>
      </c>
      <c r="D1359" s="5">
        <v>3</v>
      </c>
      <c r="E1359" s="2">
        <v>4</v>
      </c>
    </row>
    <row r="1360" spans="1:5" x14ac:dyDescent="0.25">
      <c r="A1360">
        <v>1547</v>
      </c>
      <c r="D1360" s="5">
        <v>3</v>
      </c>
      <c r="E1360" s="2">
        <v>4</v>
      </c>
    </row>
    <row r="1361" spans="1:5" x14ac:dyDescent="0.25">
      <c r="A1361">
        <v>1548</v>
      </c>
      <c r="D1361" s="5">
        <v>3</v>
      </c>
      <c r="E1361" s="2">
        <v>4</v>
      </c>
    </row>
    <row r="1362" spans="1:5" x14ac:dyDescent="0.25">
      <c r="A1362">
        <v>1549</v>
      </c>
    </row>
    <row r="1363" spans="1:5" x14ac:dyDescent="0.25">
      <c r="A1363">
        <v>1550</v>
      </c>
    </row>
    <row r="1364" spans="1:5" x14ac:dyDescent="0.25">
      <c r="A1364">
        <v>1551</v>
      </c>
      <c r="C1364" s="4">
        <v>2</v>
      </c>
    </row>
    <row r="1365" spans="1:5" x14ac:dyDescent="0.25">
      <c r="A1365">
        <v>1552</v>
      </c>
      <c r="C1365" s="4">
        <v>2</v>
      </c>
    </row>
    <row r="1366" spans="1:5" x14ac:dyDescent="0.25">
      <c r="A1366">
        <v>1553</v>
      </c>
      <c r="C1366" s="4">
        <v>2</v>
      </c>
    </row>
    <row r="1367" spans="1:5" x14ac:dyDescent="0.25">
      <c r="A1367">
        <v>1554</v>
      </c>
      <c r="C1367" s="4">
        <v>2</v>
      </c>
    </row>
    <row r="1368" spans="1:5" x14ac:dyDescent="0.25">
      <c r="A1368">
        <v>1555</v>
      </c>
      <c r="C1368" s="4">
        <v>2</v>
      </c>
    </row>
    <row r="1369" spans="1:5" x14ac:dyDescent="0.25">
      <c r="A1369">
        <v>1556</v>
      </c>
      <c r="C1369" s="4">
        <v>2</v>
      </c>
    </row>
    <row r="1370" spans="1:5" x14ac:dyDescent="0.25">
      <c r="A1370">
        <v>1557</v>
      </c>
      <c r="C1370" s="4">
        <v>2</v>
      </c>
    </row>
    <row r="1371" spans="1:5" x14ac:dyDescent="0.25">
      <c r="A1371">
        <v>1558</v>
      </c>
      <c r="B1371" s="3">
        <v>1</v>
      </c>
      <c r="C1371" s="4">
        <v>2</v>
      </c>
    </row>
    <row r="1372" spans="1:5" x14ac:dyDescent="0.25">
      <c r="A1372">
        <v>1559</v>
      </c>
      <c r="B1372" s="3">
        <v>1</v>
      </c>
      <c r="C1372" s="4">
        <v>2</v>
      </c>
    </row>
    <row r="1373" spans="1:5" x14ac:dyDescent="0.25">
      <c r="A1373">
        <v>1560</v>
      </c>
      <c r="B1373" s="3">
        <v>1</v>
      </c>
    </row>
    <row r="1374" spans="1:5" x14ac:dyDescent="0.25">
      <c r="A1374">
        <v>1561</v>
      </c>
      <c r="B1374" s="3">
        <v>1</v>
      </c>
    </row>
    <row r="1375" spans="1:5" x14ac:dyDescent="0.25">
      <c r="A1375">
        <v>1562</v>
      </c>
      <c r="B1375" s="3">
        <v>1</v>
      </c>
    </row>
    <row r="1376" spans="1:5" x14ac:dyDescent="0.25">
      <c r="A1376">
        <v>1563</v>
      </c>
      <c r="B1376" s="3">
        <v>1</v>
      </c>
      <c r="E1376" s="2">
        <v>4</v>
      </c>
    </row>
    <row r="1377" spans="1:5" x14ac:dyDescent="0.25">
      <c r="A1377">
        <v>1564</v>
      </c>
      <c r="B1377" s="3">
        <v>1</v>
      </c>
      <c r="E1377" s="2">
        <v>4</v>
      </c>
    </row>
    <row r="1378" spans="1:5" x14ac:dyDescent="0.25">
      <c r="A1378">
        <v>1565</v>
      </c>
      <c r="B1378" s="3">
        <v>1</v>
      </c>
      <c r="E1378" s="2">
        <v>4</v>
      </c>
    </row>
    <row r="1379" spans="1:5" x14ac:dyDescent="0.25">
      <c r="A1379">
        <v>1566</v>
      </c>
      <c r="D1379" s="5">
        <v>3</v>
      </c>
      <c r="E1379" s="2">
        <v>4</v>
      </c>
    </row>
    <row r="1380" spans="1:5" x14ac:dyDescent="0.25">
      <c r="A1380">
        <v>1567</v>
      </c>
      <c r="D1380" s="5">
        <v>3</v>
      </c>
      <c r="E1380" s="2">
        <v>4</v>
      </c>
    </row>
    <row r="1381" spans="1:5" x14ac:dyDescent="0.25">
      <c r="A1381">
        <v>1568</v>
      </c>
      <c r="D1381" s="5">
        <v>3</v>
      </c>
      <c r="E1381" s="2">
        <v>4</v>
      </c>
    </row>
    <row r="1382" spans="1:5" x14ac:dyDescent="0.25">
      <c r="A1382">
        <v>1569</v>
      </c>
      <c r="D1382" s="5">
        <v>3</v>
      </c>
      <c r="E1382" s="2">
        <v>4</v>
      </c>
    </row>
    <row r="1383" spans="1:5" x14ac:dyDescent="0.25">
      <c r="A1383">
        <v>1570</v>
      </c>
      <c r="D1383" s="5">
        <v>3</v>
      </c>
      <c r="E1383" s="2">
        <v>4</v>
      </c>
    </row>
    <row r="1384" spans="1:5" x14ac:dyDescent="0.25">
      <c r="A1384">
        <v>1571</v>
      </c>
      <c r="D1384" s="5">
        <v>3</v>
      </c>
      <c r="E1384" s="2">
        <v>4</v>
      </c>
    </row>
    <row r="1385" spans="1:5" x14ac:dyDescent="0.25">
      <c r="A1385">
        <v>1572</v>
      </c>
      <c r="D1385" s="5">
        <v>3</v>
      </c>
      <c r="E1385" s="2">
        <v>4</v>
      </c>
    </row>
    <row r="1386" spans="1:5" x14ac:dyDescent="0.25">
      <c r="A1386">
        <v>1573</v>
      </c>
      <c r="D1386" s="5">
        <v>3</v>
      </c>
    </row>
    <row r="1387" spans="1:5" x14ac:dyDescent="0.25">
      <c r="A1387">
        <v>1574</v>
      </c>
      <c r="C1387" s="4">
        <v>2</v>
      </c>
      <c r="D1387" s="5">
        <v>3</v>
      </c>
    </row>
    <row r="1388" spans="1:5" x14ac:dyDescent="0.25">
      <c r="A1388">
        <v>1575</v>
      </c>
      <c r="C1388" s="4">
        <v>2</v>
      </c>
    </row>
    <row r="1389" spans="1:5" x14ac:dyDescent="0.25">
      <c r="A1389">
        <v>1576</v>
      </c>
      <c r="C1389" s="4">
        <v>2</v>
      </c>
    </row>
    <row r="1390" spans="1:5" x14ac:dyDescent="0.25">
      <c r="A1390">
        <v>1577</v>
      </c>
      <c r="C1390" s="4">
        <v>2</v>
      </c>
    </row>
    <row r="1391" spans="1:5" x14ac:dyDescent="0.25">
      <c r="A1391">
        <v>1578</v>
      </c>
      <c r="C1391" s="4">
        <v>2</v>
      </c>
    </row>
    <row r="1392" spans="1:5" x14ac:dyDescent="0.25">
      <c r="A1392">
        <v>1579</v>
      </c>
      <c r="C1392" s="4">
        <v>2</v>
      </c>
    </row>
    <row r="1393" spans="1:5" x14ac:dyDescent="0.25">
      <c r="A1393">
        <v>1580</v>
      </c>
      <c r="C1393" s="4">
        <v>2</v>
      </c>
    </row>
    <row r="1394" spans="1:5" x14ac:dyDescent="0.25">
      <c r="A1394">
        <v>1581</v>
      </c>
      <c r="C1394" s="4">
        <v>2</v>
      </c>
    </row>
    <row r="1395" spans="1:5" x14ac:dyDescent="0.25">
      <c r="A1395">
        <v>1582</v>
      </c>
      <c r="C1395" s="4">
        <v>2</v>
      </c>
    </row>
    <row r="1396" spans="1:5" x14ac:dyDescent="0.25">
      <c r="A1396">
        <v>1583</v>
      </c>
      <c r="B1396" s="3">
        <v>1</v>
      </c>
      <c r="C1396" s="4">
        <v>2</v>
      </c>
    </row>
    <row r="1397" spans="1:5" x14ac:dyDescent="0.25">
      <c r="A1397">
        <v>1584</v>
      </c>
      <c r="B1397" s="3">
        <v>1</v>
      </c>
      <c r="C1397" s="4">
        <v>2</v>
      </c>
    </row>
    <row r="1398" spans="1:5" x14ac:dyDescent="0.25">
      <c r="A1398">
        <v>1585</v>
      </c>
      <c r="B1398" s="3">
        <v>1</v>
      </c>
      <c r="C1398" s="4">
        <v>2</v>
      </c>
    </row>
    <row r="1399" spans="1:5" x14ac:dyDescent="0.25">
      <c r="A1399">
        <v>1586</v>
      </c>
      <c r="B1399" s="3">
        <v>1</v>
      </c>
    </row>
    <row r="1400" spans="1:5" x14ac:dyDescent="0.25">
      <c r="A1400">
        <v>1587</v>
      </c>
      <c r="B1400" s="3">
        <v>1</v>
      </c>
    </row>
    <row r="1401" spans="1:5" x14ac:dyDescent="0.25">
      <c r="A1401">
        <v>1588</v>
      </c>
      <c r="B1401" s="3">
        <v>1</v>
      </c>
      <c r="E1401" s="2">
        <v>4</v>
      </c>
    </row>
    <row r="1402" spans="1:5" x14ac:dyDescent="0.25">
      <c r="A1402">
        <v>1589</v>
      </c>
      <c r="B1402" s="3">
        <v>1</v>
      </c>
      <c r="E1402" s="2">
        <v>4</v>
      </c>
    </row>
    <row r="1403" spans="1:5" x14ac:dyDescent="0.25">
      <c r="A1403">
        <v>1590</v>
      </c>
      <c r="B1403" s="3">
        <v>1</v>
      </c>
      <c r="E1403" s="2">
        <v>4</v>
      </c>
    </row>
    <row r="1404" spans="1:5" x14ac:dyDescent="0.25">
      <c r="A1404">
        <v>1591</v>
      </c>
      <c r="E1404" s="2">
        <v>4</v>
      </c>
    </row>
    <row r="1405" spans="1:5" x14ac:dyDescent="0.25">
      <c r="A1405">
        <v>1592</v>
      </c>
      <c r="D1405" s="5">
        <v>3</v>
      </c>
      <c r="E1405" s="2">
        <v>4</v>
      </c>
    </row>
    <row r="1406" spans="1:5" x14ac:dyDescent="0.25">
      <c r="A1406">
        <v>1593</v>
      </c>
      <c r="D1406" s="5">
        <v>3</v>
      </c>
      <c r="E1406" s="2">
        <v>4</v>
      </c>
    </row>
    <row r="1407" spans="1:5" x14ac:dyDescent="0.25">
      <c r="A1407">
        <v>1594</v>
      </c>
      <c r="D1407" s="5">
        <v>3</v>
      </c>
      <c r="E1407" s="2">
        <v>4</v>
      </c>
    </row>
    <row r="1408" spans="1:5" x14ac:dyDescent="0.25">
      <c r="A1408">
        <v>1595</v>
      </c>
      <c r="D1408" s="5">
        <v>3</v>
      </c>
      <c r="E1408" s="2">
        <v>4</v>
      </c>
    </row>
    <row r="1409" spans="1:6" x14ac:dyDescent="0.25">
      <c r="A1409">
        <v>1596</v>
      </c>
      <c r="D1409" s="5">
        <v>3</v>
      </c>
      <c r="E1409" s="2">
        <v>4</v>
      </c>
    </row>
    <row r="1410" spans="1:6" x14ac:dyDescent="0.25">
      <c r="A1410">
        <v>1597</v>
      </c>
      <c r="C1410" s="4">
        <v>2</v>
      </c>
      <c r="D1410" s="5">
        <v>3</v>
      </c>
      <c r="E1410" s="2">
        <v>4</v>
      </c>
    </row>
    <row r="1411" spans="1:6" x14ac:dyDescent="0.25">
      <c r="A1411">
        <v>1598</v>
      </c>
      <c r="C1411" s="4">
        <v>2</v>
      </c>
      <c r="D1411" s="5">
        <v>3</v>
      </c>
      <c r="E1411" s="2">
        <v>4</v>
      </c>
    </row>
    <row r="1412" spans="1:6" x14ac:dyDescent="0.25">
      <c r="A1412">
        <v>1599</v>
      </c>
      <c r="C1412" s="4">
        <v>2</v>
      </c>
      <c r="D1412" s="5">
        <v>3</v>
      </c>
    </row>
    <row r="1413" spans="1:6" x14ac:dyDescent="0.25">
      <c r="A1413">
        <v>1600</v>
      </c>
      <c r="C1413" s="4">
        <v>2</v>
      </c>
      <c r="D1413" s="5">
        <v>3</v>
      </c>
      <c r="F1413" t="s">
        <v>22</v>
      </c>
    </row>
    <row r="1414" spans="1:6" x14ac:dyDescent="0.25">
      <c r="A1414">
        <v>1631</v>
      </c>
    </row>
    <row r="1415" spans="1:6" x14ac:dyDescent="0.25">
      <c r="A1415">
        <v>1632</v>
      </c>
    </row>
    <row r="1416" spans="1:6" x14ac:dyDescent="0.25">
      <c r="A1416">
        <v>1633</v>
      </c>
      <c r="F1416" t="s">
        <v>22</v>
      </c>
    </row>
    <row r="1417" spans="1:6" x14ac:dyDescent="0.25">
      <c r="A1417">
        <v>1634</v>
      </c>
      <c r="B1417" s="3">
        <v>1</v>
      </c>
    </row>
    <row r="1418" spans="1:6" x14ac:dyDescent="0.25">
      <c r="A1418">
        <v>1635</v>
      </c>
      <c r="B1418" s="3">
        <v>1</v>
      </c>
    </row>
    <row r="1419" spans="1:6" x14ac:dyDescent="0.25">
      <c r="A1419">
        <v>1636</v>
      </c>
      <c r="B1419" s="3">
        <v>1</v>
      </c>
    </row>
    <row r="1420" spans="1:6" x14ac:dyDescent="0.25">
      <c r="A1420">
        <v>1637</v>
      </c>
      <c r="B1420" s="3">
        <v>1</v>
      </c>
    </row>
    <row r="1421" spans="1:6" x14ac:dyDescent="0.25">
      <c r="A1421">
        <v>1638</v>
      </c>
      <c r="B1421" s="3">
        <v>1</v>
      </c>
    </row>
    <row r="1422" spans="1:6" x14ac:dyDescent="0.25">
      <c r="A1422">
        <v>1639</v>
      </c>
      <c r="B1422" s="3">
        <v>1</v>
      </c>
    </row>
    <row r="1423" spans="1:6" x14ac:dyDescent="0.25">
      <c r="A1423">
        <v>1640</v>
      </c>
      <c r="B1423" s="3">
        <v>1</v>
      </c>
    </row>
    <row r="1424" spans="1:6" x14ac:dyDescent="0.25">
      <c r="A1424">
        <v>1641</v>
      </c>
      <c r="B1424" s="3">
        <v>1</v>
      </c>
    </row>
    <row r="1425" spans="1:5" x14ac:dyDescent="0.25">
      <c r="A1425">
        <v>1642</v>
      </c>
      <c r="B1425" s="3">
        <v>1</v>
      </c>
    </row>
    <row r="1426" spans="1:5" x14ac:dyDescent="0.25">
      <c r="A1426">
        <v>1643</v>
      </c>
      <c r="B1426" s="3">
        <v>1</v>
      </c>
      <c r="C1426" s="4">
        <v>2</v>
      </c>
    </row>
    <row r="1427" spans="1:5" x14ac:dyDescent="0.25">
      <c r="A1427">
        <v>1644</v>
      </c>
      <c r="B1427" s="3">
        <v>1</v>
      </c>
      <c r="C1427" s="4">
        <v>2</v>
      </c>
    </row>
    <row r="1428" spans="1:5" x14ac:dyDescent="0.25">
      <c r="A1428">
        <v>1645</v>
      </c>
      <c r="C1428" s="4">
        <v>2</v>
      </c>
    </row>
    <row r="1429" spans="1:5" x14ac:dyDescent="0.25">
      <c r="A1429">
        <v>1646</v>
      </c>
      <c r="C1429" s="4">
        <v>2</v>
      </c>
    </row>
    <row r="1430" spans="1:5" x14ac:dyDescent="0.25">
      <c r="A1430">
        <v>1647</v>
      </c>
      <c r="C1430" s="4">
        <v>2</v>
      </c>
      <c r="D1430" s="5">
        <v>3</v>
      </c>
    </row>
    <row r="1431" spans="1:5" x14ac:dyDescent="0.25">
      <c r="A1431">
        <v>1648</v>
      </c>
      <c r="C1431" s="4">
        <v>2</v>
      </c>
      <c r="D1431" s="5">
        <v>3</v>
      </c>
    </row>
    <row r="1432" spans="1:5" x14ac:dyDescent="0.25">
      <c r="A1432">
        <v>1649</v>
      </c>
      <c r="C1432" s="4">
        <v>2</v>
      </c>
      <c r="D1432" s="5">
        <v>3</v>
      </c>
      <c r="E1432" s="2">
        <v>4</v>
      </c>
    </row>
    <row r="1433" spans="1:5" x14ac:dyDescent="0.25">
      <c r="A1433">
        <v>1650</v>
      </c>
      <c r="D1433" s="5">
        <v>3</v>
      </c>
      <c r="E1433" s="2">
        <v>4</v>
      </c>
    </row>
    <row r="1434" spans="1:5" x14ac:dyDescent="0.25">
      <c r="A1434">
        <v>1651</v>
      </c>
      <c r="D1434" s="5">
        <v>3</v>
      </c>
      <c r="E1434" s="2">
        <v>4</v>
      </c>
    </row>
    <row r="1435" spans="1:5" x14ac:dyDescent="0.25">
      <c r="A1435">
        <v>1652</v>
      </c>
      <c r="D1435" s="5">
        <v>3</v>
      </c>
      <c r="E1435" s="2">
        <v>4</v>
      </c>
    </row>
    <row r="1436" spans="1:5" x14ac:dyDescent="0.25">
      <c r="A1436">
        <v>1653</v>
      </c>
      <c r="D1436" s="5">
        <v>3</v>
      </c>
      <c r="E1436" s="2">
        <v>4</v>
      </c>
    </row>
    <row r="1437" spans="1:5" x14ac:dyDescent="0.25">
      <c r="A1437">
        <v>1654</v>
      </c>
      <c r="D1437" s="5">
        <v>3</v>
      </c>
      <c r="E1437" s="2">
        <v>4</v>
      </c>
    </row>
    <row r="1438" spans="1:5" x14ac:dyDescent="0.25">
      <c r="A1438">
        <v>1655</v>
      </c>
      <c r="D1438" s="5">
        <v>3</v>
      </c>
      <c r="E1438" s="2">
        <v>4</v>
      </c>
    </row>
    <row r="1439" spans="1:5" x14ac:dyDescent="0.25">
      <c r="A1439">
        <v>1656</v>
      </c>
      <c r="D1439" s="5">
        <v>3</v>
      </c>
      <c r="E1439" s="2">
        <v>4</v>
      </c>
    </row>
    <row r="1440" spans="1:5" x14ac:dyDescent="0.25">
      <c r="A1440">
        <v>1657</v>
      </c>
      <c r="E1440" s="2">
        <v>4</v>
      </c>
    </row>
    <row r="1441" spans="1:5" x14ac:dyDescent="0.25">
      <c r="A1441">
        <v>1658</v>
      </c>
      <c r="E1441" s="2">
        <v>4</v>
      </c>
    </row>
    <row r="1442" spans="1:5" x14ac:dyDescent="0.25">
      <c r="A1442">
        <v>1659</v>
      </c>
      <c r="E1442" s="2">
        <v>4</v>
      </c>
    </row>
    <row r="1443" spans="1:5" x14ac:dyDescent="0.25">
      <c r="A1443">
        <v>1660</v>
      </c>
    </row>
    <row r="1444" spans="1:5" x14ac:dyDescent="0.25">
      <c r="A1444">
        <v>1661</v>
      </c>
    </row>
    <row r="1445" spans="1:5" x14ac:dyDescent="0.25">
      <c r="A1445">
        <v>1662</v>
      </c>
      <c r="B1445" s="3">
        <v>1</v>
      </c>
    </row>
    <row r="1446" spans="1:5" x14ac:dyDescent="0.25">
      <c r="A1446">
        <v>1663</v>
      </c>
      <c r="B1446" s="3">
        <v>1</v>
      </c>
    </row>
    <row r="1447" spans="1:5" x14ac:dyDescent="0.25">
      <c r="A1447">
        <v>1664</v>
      </c>
      <c r="B1447" s="3">
        <v>1</v>
      </c>
    </row>
    <row r="1448" spans="1:5" x14ac:dyDescent="0.25">
      <c r="A1448">
        <v>1665</v>
      </c>
      <c r="B1448" s="3">
        <v>1</v>
      </c>
    </row>
    <row r="1449" spans="1:5" x14ac:dyDescent="0.25">
      <c r="A1449">
        <v>1666</v>
      </c>
      <c r="B1449" s="3">
        <v>1</v>
      </c>
    </row>
    <row r="1450" spans="1:5" x14ac:dyDescent="0.25">
      <c r="A1450">
        <v>1667</v>
      </c>
      <c r="B1450" s="3">
        <v>1</v>
      </c>
      <c r="C1450" s="4">
        <v>2</v>
      </c>
    </row>
    <row r="1451" spans="1:5" x14ac:dyDescent="0.25">
      <c r="A1451">
        <v>1668</v>
      </c>
      <c r="B1451" s="3">
        <v>1</v>
      </c>
      <c r="C1451" s="4">
        <v>2</v>
      </c>
    </row>
    <row r="1452" spans="1:5" x14ac:dyDescent="0.25">
      <c r="A1452">
        <v>1669</v>
      </c>
      <c r="B1452" s="3">
        <v>1</v>
      </c>
      <c r="C1452" s="4">
        <v>2</v>
      </c>
    </row>
    <row r="1453" spans="1:5" x14ac:dyDescent="0.25">
      <c r="A1453">
        <v>1670</v>
      </c>
      <c r="B1453" s="3">
        <v>1</v>
      </c>
      <c r="C1453" s="4">
        <v>2</v>
      </c>
    </row>
    <row r="1454" spans="1:5" x14ac:dyDescent="0.25">
      <c r="A1454">
        <v>1671</v>
      </c>
      <c r="C1454" s="4">
        <v>2</v>
      </c>
    </row>
    <row r="1455" spans="1:5" x14ac:dyDescent="0.25">
      <c r="A1455">
        <v>1672</v>
      </c>
      <c r="C1455" s="4">
        <v>2</v>
      </c>
    </row>
    <row r="1456" spans="1:5" x14ac:dyDescent="0.25">
      <c r="A1456">
        <v>1673</v>
      </c>
      <c r="C1456" s="4">
        <v>2</v>
      </c>
      <c r="D1456" s="5">
        <v>3</v>
      </c>
      <c r="E1456" s="2">
        <v>4</v>
      </c>
    </row>
    <row r="1457" spans="1:5" x14ac:dyDescent="0.25">
      <c r="A1457">
        <v>1674</v>
      </c>
      <c r="D1457" s="5">
        <v>3</v>
      </c>
      <c r="E1457" s="2">
        <v>4</v>
      </c>
    </row>
    <row r="1458" spans="1:5" x14ac:dyDescent="0.25">
      <c r="A1458">
        <v>1675</v>
      </c>
      <c r="D1458" s="5">
        <v>3</v>
      </c>
      <c r="E1458" s="2">
        <v>4</v>
      </c>
    </row>
    <row r="1459" spans="1:5" x14ac:dyDescent="0.25">
      <c r="A1459">
        <v>1676</v>
      </c>
      <c r="D1459" s="5">
        <v>3</v>
      </c>
      <c r="E1459" s="2">
        <v>4</v>
      </c>
    </row>
    <row r="1460" spans="1:5" x14ac:dyDescent="0.25">
      <c r="A1460">
        <v>1677</v>
      </c>
      <c r="D1460" s="5">
        <v>3</v>
      </c>
      <c r="E1460" s="2">
        <v>4</v>
      </c>
    </row>
    <row r="1461" spans="1:5" x14ac:dyDescent="0.25">
      <c r="A1461">
        <v>1678</v>
      </c>
      <c r="D1461" s="5">
        <v>3</v>
      </c>
      <c r="E1461" s="2">
        <v>4</v>
      </c>
    </row>
    <row r="1462" spans="1:5" x14ac:dyDescent="0.25">
      <c r="A1462">
        <v>1679</v>
      </c>
      <c r="D1462" s="5">
        <v>3</v>
      </c>
      <c r="E1462" s="2">
        <v>4</v>
      </c>
    </row>
    <row r="1463" spans="1:5" x14ac:dyDescent="0.25">
      <c r="A1463">
        <v>1680</v>
      </c>
      <c r="D1463" s="5">
        <v>3</v>
      </c>
      <c r="E1463" s="2">
        <v>4</v>
      </c>
    </row>
    <row r="1464" spans="1:5" x14ac:dyDescent="0.25">
      <c r="A1464">
        <v>1681</v>
      </c>
      <c r="E1464" s="2">
        <v>4</v>
      </c>
    </row>
    <row r="1465" spans="1:5" x14ac:dyDescent="0.25">
      <c r="A1465">
        <v>1682</v>
      </c>
    </row>
    <row r="1466" spans="1:5" x14ac:dyDescent="0.25">
      <c r="A1466">
        <v>1683</v>
      </c>
    </row>
    <row r="1467" spans="1:5" x14ac:dyDescent="0.25">
      <c r="A1467">
        <v>1684</v>
      </c>
      <c r="B1467" s="3">
        <v>1</v>
      </c>
    </row>
    <row r="1468" spans="1:5" x14ac:dyDescent="0.25">
      <c r="A1468">
        <v>1685</v>
      </c>
      <c r="B1468" s="3">
        <v>1</v>
      </c>
    </row>
    <row r="1469" spans="1:5" x14ac:dyDescent="0.25">
      <c r="A1469">
        <v>1686</v>
      </c>
      <c r="B1469" s="3">
        <v>1</v>
      </c>
    </row>
    <row r="1470" spans="1:5" x14ac:dyDescent="0.25">
      <c r="A1470">
        <v>1687</v>
      </c>
      <c r="B1470" s="3">
        <v>1</v>
      </c>
    </row>
    <row r="1471" spans="1:5" x14ac:dyDescent="0.25">
      <c r="A1471">
        <v>1688</v>
      </c>
      <c r="B1471" s="3">
        <v>1</v>
      </c>
    </row>
    <row r="1472" spans="1:5" x14ac:dyDescent="0.25">
      <c r="A1472">
        <v>1689</v>
      </c>
      <c r="B1472" s="3">
        <v>1</v>
      </c>
      <c r="C1472" s="4">
        <v>2</v>
      </c>
    </row>
    <row r="1473" spans="1:5" x14ac:dyDescent="0.25">
      <c r="A1473">
        <v>1690</v>
      </c>
      <c r="B1473" s="3">
        <v>1</v>
      </c>
      <c r="C1473" s="4">
        <v>2</v>
      </c>
    </row>
    <row r="1474" spans="1:5" x14ac:dyDescent="0.25">
      <c r="A1474">
        <v>1691</v>
      </c>
      <c r="B1474" s="3">
        <v>1</v>
      </c>
      <c r="C1474" s="4">
        <v>2</v>
      </c>
    </row>
    <row r="1475" spans="1:5" x14ac:dyDescent="0.25">
      <c r="A1475">
        <v>1692</v>
      </c>
      <c r="B1475" s="3">
        <v>1</v>
      </c>
      <c r="C1475" s="4">
        <v>2</v>
      </c>
    </row>
    <row r="1476" spans="1:5" x14ac:dyDescent="0.25">
      <c r="A1476">
        <v>1693</v>
      </c>
      <c r="C1476" s="4">
        <v>2</v>
      </c>
    </row>
    <row r="1477" spans="1:5" x14ac:dyDescent="0.25">
      <c r="A1477">
        <v>1694</v>
      </c>
      <c r="C1477" s="4">
        <v>2</v>
      </c>
    </row>
    <row r="1478" spans="1:5" x14ac:dyDescent="0.25">
      <c r="A1478">
        <v>1695</v>
      </c>
      <c r="C1478" s="4">
        <v>2</v>
      </c>
      <c r="D1478" s="5">
        <v>3</v>
      </c>
    </row>
    <row r="1479" spans="1:5" x14ac:dyDescent="0.25">
      <c r="A1479">
        <v>1696</v>
      </c>
      <c r="D1479" s="5">
        <v>3</v>
      </c>
      <c r="E1479" s="2">
        <v>4</v>
      </c>
    </row>
    <row r="1480" spans="1:5" x14ac:dyDescent="0.25">
      <c r="A1480">
        <v>1697</v>
      </c>
      <c r="D1480" s="5">
        <v>3</v>
      </c>
      <c r="E1480" s="2">
        <v>4</v>
      </c>
    </row>
    <row r="1481" spans="1:5" x14ac:dyDescent="0.25">
      <c r="A1481">
        <v>1698</v>
      </c>
      <c r="D1481" s="5">
        <v>3</v>
      </c>
      <c r="E1481" s="2">
        <v>4</v>
      </c>
    </row>
    <row r="1482" spans="1:5" x14ac:dyDescent="0.25">
      <c r="A1482">
        <v>1699</v>
      </c>
      <c r="D1482" s="5">
        <v>3</v>
      </c>
      <c r="E1482" s="2">
        <v>4</v>
      </c>
    </row>
    <row r="1483" spans="1:5" x14ac:dyDescent="0.25">
      <c r="A1483">
        <v>1700</v>
      </c>
      <c r="D1483" s="5">
        <v>3</v>
      </c>
      <c r="E1483" s="2">
        <v>4</v>
      </c>
    </row>
    <row r="1484" spans="1:5" x14ac:dyDescent="0.25">
      <c r="A1484">
        <v>1701</v>
      </c>
      <c r="D1484" s="5">
        <v>3</v>
      </c>
      <c r="E1484" s="2">
        <v>4</v>
      </c>
    </row>
    <row r="1485" spans="1:5" x14ac:dyDescent="0.25">
      <c r="A1485">
        <v>1702</v>
      </c>
      <c r="D1485" s="5">
        <v>3</v>
      </c>
      <c r="E1485" s="2">
        <v>4</v>
      </c>
    </row>
    <row r="1486" spans="1:5" x14ac:dyDescent="0.25">
      <c r="A1486">
        <v>1703</v>
      </c>
      <c r="E1486" s="2">
        <v>4</v>
      </c>
    </row>
    <row r="1487" spans="1:5" x14ac:dyDescent="0.25">
      <c r="A1487">
        <v>1704</v>
      </c>
      <c r="E1487" s="2">
        <v>4</v>
      </c>
    </row>
    <row r="1488" spans="1:5" x14ac:dyDescent="0.25">
      <c r="A1488">
        <v>1705</v>
      </c>
    </row>
    <row r="1489" spans="1:5" x14ac:dyDescent="0.25">
      <c r="A1489">
        <v>1706</v>
      </c>
      <c r="B1489" s="3">
        <v>1</v>
      </c>
    </row>
    <row r="1490" spans="1:5" x14ac:dyDescent="0.25">
      <c r="A1490">
        <v>1707</v>
      </c>
      <c r="B1490" s="3">
        <v>1</v>
      </c>
    </row>
    <row r="1491" spans="1:5" x14ac:dyDescent="0.25">
      <c r="A1491">
        <v>1708</v>
      </c>
      <c r="B1491" s="3">
        <v>1</v>
      </c>
    </row>
    <row r="1492" spans="1:5" x14ac:dyDescent="0.25">
      <c r="A1492">
        <v>1709</v>
      </c>
      <c r="B1492" s="3">
        <v>1</v>
      </c>
    </row>
    <row r="1493" spans="1:5" x14ac:dyDescent="0.25">
      <c r="A1493">
        <v>1710</v>
      </c>
      <c r="B1493" s="3">
        <v>1</v>
      </c>
    </row>
    <row r="1494" spans="1:5" x14ac:dyDescent="0.25">
      <c r="A1494">
        <v>1711</v>
      </c>
      <c r="B1494" s="3">
        <v>1</v>
      </c>
    </row>
    <row r="1495" spans="1:5" x14ac:dyDescent="0.25">
      <c r="A1495">
        <v>1712</v>
      </c>
      <c r="B1495" s="3">
        <v>1</v>
      </c>
      <c r="C1495" s="4">
        <v>2</v>
      </c>
    </row>
    <row r="1496" spans="1:5" x14ac:dyDescent="0.25">
      <c r="A1496">
        <v>1713</v>
      </c>
      <c r="B1496" s="3">
        <v>1</v>
      </c>
      <c r="C1496" s="4">
        <v>2</v>
      </c>
    </row>
    <row r="1497" spans="1:5" x14ac:dyDescent="0.25">
      <c r="A1497">
        <v>1714</v>
      </c>
      <c r="C1497" s="4">
        <v>2</v>
      </c>
    </row>
    <row r="1498" spans="1:5" x14ac:dyDescent="0.25">
      <c r="A1498">
        <v>1715</v>
      </c>
      <c r="C1498" s="4">
        <v>2</v>
      </c>
    </row>
    <row r="1499" spans="1:5" x14ac:dyDescent="0.25">
      <c r="A1499">
        <v>1716</v>
      </c>
      <c r="C1499" s="4">
        <v>2</v>
      </c>
    </row>
    <row r="1500" spans="1:5" x14ac:dyDescent="0.25">
      <c r="A1500">
        <v>1717</v>
      </c>
      <c r="C1500" s="4">
        <v>2</v>
      </c>
    </row>
    <row r="1501" spans="1:5" x14ac:dyDescent="0.25">
      <c r="A1501">
        <v>1718</v>
      </c>
      <c r="D1501" s="5">
        <v>3</v>
      </c>
      <c r="E1501" s="2">
        <v>4</v>
      </c>
    </row>
    <row r="1502" spans="1:5" x14ac:dyDescent="0.25">
      <c r="A1502">
        <v>1719</v>
      </c>
      <c r="D1502" s="5">
        <v>3</v>
      </c>
      <c r="E1502" s="2">
        <v>4</v>
      </c>
    </row>
    <row r="1503" spans="1:5" x14ac:dyDescent="0.25">
      <c r="A1503">
        <v>1720</v>
      </c>
      <c r="D1503" s="5">
        <v>3</v>
      </c>
      <c r="E1503" s="2">
        <v>4</v>
      </c>
    </row>
    <row r="1504" spans="1:5" x14ac:dyDescent="0.25">
      <c r="A1504">
        <v>1721</v>
      </c>
      <c r="D1504" s="5">
        <v>3</v>
      </c>
      <c r="E1504" s="2">
        <v>4</v>
      </c>
    </row>
    <row r="1505" spans="1:5" x14ac:dyDescent="0.25">
      <c r="A1505">
        <v>1722</v>
      </c>
      <c r="D1505" s="5">
        <v>3</v>
      </c>
      <c r="E1505" s="2">
        <v>4</v>
      </c>
    </row>
    <row r="1506" spans="1:5" x14ac:dyDescent="0.25">
      <c r="A1506">
        <v>1723</v>
      </c>
      <c r="D1506" s="5">
        <v>3</v>
      </c>
      <c r="E1506" s="2">
        <v>4</v>
      </c>
    </row>
    <row r="1507" spans="1:5" x14ac:dyDescent="0.25">
      <c r="A1507">
        <v>1724</v>
      </c>
      <c r="D1507" s="5">
        <v>3</v>
      </c>
      <c r="E1507" s="2">
        <v>4</v>
      </c>
    </row>
    <row r="1508" spans="1:5" x14ac:dyDescent="0.25">
      <c r="A1508">
        <v>1725</v>
      </c>
      <c r="D1508" s="5">
        <v>3</v>
      </c>
      <c r="E1508" s="2">
        <v>4</v>
      </c>
    </row>
    <row r="1509" spans="1:5" x14ac:dyDescent="0.25">
      <c r="A1509">
        <v>1726</v>
      </c>
      <c r="E1509" s="2">
        <v>4</v>
      </c>
    </row>
    <row r="1510" spans="1:5" x14ac:dyDescent="0.25">
      <c r="A1510">
        <v>1727</v>
      </c>
      <c r="B1510" s="3">
        <v>1</v>
      </c>
    </row>
    <row r="1511" spans="1:5" x14ac:dyDescent="0.25">
      <c r="A1511">
        <v>1728</v>
      </c>
      <c r="B1511" s="3">
        <v>1</v>
      </c>
    </row>
    <row r="1512" spans="1:5" x14ac:dyDescent="0.25">
      <c r="A1512">
        <v>1729</v>
      </c>
      <c r="B1512" s="3">
        <v>1</v>
      </c>
    </row>
    <row r="1513" spans="1:5" x14ac:dyDescent="0.25">
      <c r="A1513">
        <v>1730</v>
      </c>
      <c r="B1513" s="3">
        <v>1</v>
      </c>
    </row>
    <row r="1514" spans="1:5" x14ac:dyDescent="0.25">
      <c r="A1514">
        <v>1731</v>
      </c>
      <c r="B1514" s="3">
        <v>1</v>
      </c>
    </row>
    <row r="1515" spans="1:5" x14ac:dyDescent="0.25">
      <c r="A1515">
        <v>1732</v>
      </c>
      <c r="B1515" s="3">
        <v>1</v>
      </c>
      <c r="C1515" s="4">
        <v>2</v>
      </c>
    </row>
    <row r="1516" spans="1:5" x14ac:dyDescent="0.25">
      <c r="A1516">
        <v>1733</v>
      </c>
      <c r="B1516" s="3">
        <v>1</v>
      </c>
      <c r="C1516" s="4">
        <v>2</v>
      </c>
    </row>
    <row r="1517" spans="1:5" x14ac:dyDescent="0.25">
      <c r="A1517">
        <v>1734</v>
      </c>
      <c r="B1517" s="3">
        <v>1</v>
      </c>
      <c r="C1517" s="4">
        <v>2</v>
      </c>
    </row>
    <row r="1518" spans="1:5" x14ac:dyDescent="0.25">
      <c r="A1518">
        <v>1735</v>
      </c>
      <c r="C1518" s="4">
        <v>2</v>
      </c>
    </row>
    <row r="1519" spans="1:5" x14ac:dyDescent="0.25">
      <c r="A1519">
        <v>1736</v>
      </c>
      <c r="C1519" s="4">
        <v>2</v>
      </c>
    </row>
    <row r="1520" spans="1:5" x14ac:dyDescent="0.25">
      <c r="A1520">
        <v>1737</v>
      </c>
      <c r="C1520" s="4">
        <v>2</v>
      </c>
    </row>
    <row r="1521" spans="1:5" x14ac:dyDescent="0.25">
      <c r="A1521">
        <v>1738</v>
      </c>
    </row>
    <row r="1522" spans="1:5" x14ac:dyDescent="0.25">
      <c r="A1522">
        <v>1739</v>
      </c>
      <c r="D1522" s="5">
        <v>3</v>
      </c>
    </row>
    <row r="1523" spans="1:5" x14ac:dyDescent="0.25">
      <c r="A1523">
        <v>1740</v>
      </c>
      <c r="D1523" s="5">
        <v>3</v>
      </c>
      <c r="E1523" s="2">
        <v>4</v>
      </c>
    </row>
    <row r="1524" spans="1:5" x14ac:dyDescent="0.25">
      <c r="A1524">
        <v>1741</v>
      </c>
      <c r="D1524" s="5">
        <v>3</v>
      </c>
      <c r="E1524" s="2">
        <v>4</v>
      </c>
    </row>
    <row r="1525" spans="1:5" x14ac:dyDescent="0.25">
      <c r="A1525">
        <v>1742</v>
      </c>
      <c r="D1525" s="5">
        <v>3</v>
      </c>
      <c r="E1525" s="2">
        <v>4</v>
      </c>
    </row>
    <row r="1526" spans="1:5" x14ac:dyDescent="0.25">
      <c r="A1526">
        <v>1743</v>
      </c>
      <c r="D1526" s="5">
        <v>3</v>
      </c>
      <c r="E1526" s="2">
        <v>4</v>
      </c>
    </row>
    <row r="1527" spans="1:5" x14ac:dyDescent="0.25">
      <c r="A1527">
        <v>1744</v>
      </c>
      <c r="D1527" s="5">
        <v>3</v>
      </c>
      <c r="E1527" s="2">
        <v>4</v>
      </c>
    </row>
    <row r="1528" spans="1:5" x14ac:dyDescent="0.25">
      <c r="A1528">
        <v>1745</v>
      </c>
      <c r="D1528" s="5">
        <v>3</v>
      </c>
      <c r="E1528" s="2">
        <v>4</v>
      </c>
    </row>
    <row r="1529" spans="1:5" x14ac:dyDescent="0.25">
      <c r="A1529">
        <v>1746</v>
      </c>
      <c r="D1529" s="5">
        <v>3</v>
      </c>
      <c r="E1529" s="2">
        <v>4</v>
      </c>
    </row>
    <row r="1530" spans="1:5" x14ac:dyDescent="0.25">
      <c r="A1530">
        <v>1747</v>
      </c>
      <c r="D1530" s="5">
        <v>3</v>
      </c>
      <c r="E1530" s="2">
        <v>4</v>
      </c>
    </row>
    <row r="1531" spans="1:5" x14ac:dyDescent="0.25">
      <c r="A1531">
        <v>1748</v>
      </c>
    </row>
    <row r="1532" spans="1:5" x14ac:dyDescent="0.25">
      <c r="A1532">
        <v>1749</v>
      </c>
    </row>
    <row r="1533" spans="1:5" x14ac:dyDescent="0.25">
      <c r="A1533">
        <v>1750</v>
      </c>
      <c r="B1533" s="3">
        <v>1</v>
      </c>
    </row>
    <row r="1534" spans="1:5" x14ac:dyDescent="0.25">
      <c r="A1534">
        <v>1751</v>
      </c>
      <c r="B1534" s="3">
        <v>1</v>
      </c>
    </row>
    <row r="1535" spans="1:5" x14ac:dyDescent="0.25">
      <c r="A1535">
        <v>1752</v>
      </c>
      <c r="B1535" s="3">
        <v>1</v>
      </c>
    </row>
    <row r="1536" spans="1:5" x14ac:dyDescent="0.25">
      <c r="A1536">
        <v>1753</v>
      </c>
      <c r="B1536" s="3">
        <v>1</v>
      </c>
    </row>
    <row r="1537" spans="1:5" x14ac:dyDescent="0.25">
      <c r="A1537">
        <v>1754</v>
      </c>
      <c r="B1537" s="3">
        <v>1</v>
      </c>
    </row>
    <row r="1538" spans="1:5" x14ac:dyDescent="0.25">
      <c r="A1538">
        <v>1755</v>
      </c>
      <c r="B1538" s="3">
        <v>1</v>
      </c>
    </row>
    <row r="1539" spans="1:5" x14ac:dyDescent="0.25">
      <c r="A1539">
        <v>1756</v>
      </c>
      <c r="B1539" s="3">
        <v>1</v>
      </c>
      <c r="C1539" s="4">
        <v>2</v>
      </c>
    </row>
    <row r="1540" spans="1:5" x14ac:dyDescent="0.25">
      <c r="A1540">
        <v>1757</v>
      </c>
      <c r="B1540" s="3">
        <v>1</v>
      </c>
      <c r="C1540" s="4">
        <v>2</v>
      </c>
    </row>
    <row r="1541" spans="1:5" x14ac:dyDescent="0.25">
      <c r="A1541">
        <v>1758</v>
      </c>
      <c r="C1541" s="4">
        <v>2</v>
      </c>
    </row>
    <row r="1542" spans="1:5" x14ac:dyDescent="0.25">
      <c r="A1542">
        <v>1759</v>
      </c>
      <c r="C1542" s="4">
        <v>2</v>
      </c>
    </row>
    <row r="1543" spans="1:5" x14ac:dyDescent="0.25">
      <c r="A1543">
        <v>1760</v>
      </c>
      <c r="C1543" s="4">
        <v>2</v>
      </c>
    </row>
    <row r="1544" spans="1:5" x14ac:dyDescent="0.25">
      <c r="A1544">
        <v>1761</v>
      </c>
      <c r="C1544" s="4">
        <v>2</v>
      </c>
    </row>
    <row r="1545" spans="1:5" x14ac:dyDescent="0.25">
      <c r="A1545">
        <v>1762</v>
      </c>
      <c r="C1545" s="4">
        <v>2</v>
      </c>
      <c r="D1545" s="5">
        <v>3</v>
      </c>
    </row>
    <row r="1546" spans="1:5" x14ac:dyDescent="0.25">
      <c r="A1546">
        <v>1763</v>
      </c>
      <c r="D1546" s="5">
        <v>3</v>
      </c>
      <c r="E1546" s="2">
        <v>4</v>
      </c>
    </row>
    <row r="1547" spans="1:5" x14ac:dyDescent="0.25">
      <c r="A1547">
        <v>1764</v>
      </c>
      <c r="D1547" s="5">
        <v>3</v>
      </c>
      <c r="E1547" s="2">
        <v>4</v>
      </c>
    </row>
    <row r="1548" spans="1:5" x14ac:dyDescent="0.25">
      <c r="A1548">
        <v>1765</v>
      </c>
      <c r="D1548" s="5">
        <v>3</v>
      </c>
      <c r="E1548" s="2">
        <v>4</v>
      </c>
    </row>
    <row r="1549" spans="1:5" x14ac:dyDescent="0.25">
      <c r="A1549">
        <v>1766</v>
      </c>
      <c r="D1549" s="5">
        <v>3</v>
      </c>
      <c r="E1549" s="2">
        <v>4</v>
      </c>
    </row>
    <row r="1550" spans="1:5" x14ac:dyDescent="0.25">
      <c r="A1550">
        <v>1767</v>
      </c>
      <c r="D1550" s="5">
        <v>3</v>
      </c>
      <c r="E1550" s="2">
        <v>4</v>
      </c>
    </row>
    <row r="1551" spans="1:5" x14ac:dyDescent="0.25">
      <c r="A1551">
        <v>1768</v>
      </c>
      <c r="D1551" s="5">
        <v>3</v>
      </c>
      <c r="E1551" s="2">
        <v>4</v>
      </c>
    </row>
    <row r="1552" spans="1:5" x14ac:dyDescent="0.25">
      <c r="A1552">
        <v>1769</v>
      </c>
      <c r="D1552" s="5">
        <v>3</v>
      </c>
      <c r="E1552" s="2">
        <v>4</v>
      </c>
    </row>
    <row r="1553" spans="1:5" x14ac:dyDescent="0.25">
      <c r="A1553">
        <v>1770</v>
      </c>
      <c r="D1553" s="5">
        <v>3</v>
      </c>
      <c r="E1553" s="2">
        <v>4</v>
      </c>
    </row>
    <row r="1554" spans="1:5" x14ac:dyDescent="0.25">
      <c r="A1554">
        <v>1771</v>
      </c>
      <c r="E1554" s="2">
        <v>4</v>
      </c>
    </row>
    <row r="1555" spans="1:5" x14ac:dyDescent="0.25">
      <c r="A1555">
        <v>1772</v>
      </c>
    </row>
    <row r="1556" spans="1:5" x14ac:dyDescent="0.25">
      <c r="A1556">
        <v>1773</v>
      </c>
      <c r="B1556" s="3">
        <v>1</v>
      </c>
    </row>
    <row r="1557" spans="1:5" x14ac:dyDescent="0.25">
      <c r="A1557">
        <v>1774</v>
      </c>
      <c r="B1557" s="3">
        <v>1</v>
      </c>
    </row>
    <row r="1558" spans="1:5" x14ac:dyDescent="0.25">
      <c r="A1558">
        <v>1775</v>
      </c>
      <c r="B1558" s="3">
        <v>1</v>
      </c>
    </row>
    <row r="1559" spans="1:5" x14ac:dyDescent="0.25">
      <c r="A1559">
        <v>1776</v>
      </c>
      <c r="B1559" s="3">
        <v>1</v>
      </c>
    </row>
    <row r="1560" spans="1:5" x14ac:dyDescent="0.25">
      <c r="A1560">
        <v>1777</v>
      </c>
      <c r="B1560" s="3">
        <v>1</v>
      </c>
    </row>
    <row r="1561" spans="1:5" x14ac:dyDescent="0.25">
      <c r="A1561">
        <v>1778</v>
      </c>
      <c r="B1561" s="3">
        <v>1</v>
      </c>
    </row>
    <row r="1562" spans="1:5" x14ac:dyDescent="0.25">
      <c r="A1562">
        <v>1779</v>
      </c>
      <c r="B1562" s="3">
        <v>1</v>
      </c>
      <c r="C1562" s="4">
        <v>2</v>
      </c>
    </row>
    <row r="1563" spans="1:5" x14ac:dyDescent="0.25">
      <c r="A1563">
        <v>1780</v>
      </c>
      <c r="B1563" s="3">
        <v>1</v>
      </c>
      <c r="C1563" s="4">
        <v>2</v>
      </c>
    </row>
    <row r="1564" spans="1:5" x14ac:dyDescent="0.25">
      <c r="A1564">
        <v>1781</v>
      </c>
      <c r="B1564" s="3">
        <v>1</v>
      </c>
      <c r="C1564" s="4">
        <v>2</v>
      </c>
    </row>
    <row r="1565" spans="1:5" x14ac:dyDescent="0.25">
      <c r="A1565">
        <v>1782</v>
      </c>
      <c r="C1565" s="4">
        <v>2</v>
      </c>
    </row>
    <row r="1566" spans="1:5" x14ac:dyDescent="0.25">
      <c r="A1566">
        <v>1783</v>
      </c>
      <c r="C1566" s="4">
        <v>2</v>
      </c>
    </row>
    <row r="1567" spans="1:5" x14ac:dyDescent="0.25">
      <c r="A1567">
        <v>1784</v>
      </c>
      <c r="C1567" s="4">
        <v>2</v>
      </c>
    </row>
    <row r="1568" spans="1:5" x14ac:dyDescent="0.25">
      <c r="A1568">
        <v>1785</v>
      </c>
      <c r="C1568" s="4">
        <v>2</v>
      </c>
    </row>
    <row r="1569" spans="1:5" x14ac:dyDescent="0.25">
      <c r="A1569">
        <v>1786</v>
      </c>
      <c r="C1569" s="4">
        <v>2</v>
      </c>
      <c r="D1569" s="5">
        <v>3</v>
      </c>
      <c r="E1569" s="2">
        <v>4</v>
      </c>
    </row>
    <row r="1570" spans="1:5" x14ac:dyDescent="0.25">
      <c r="A1570">
        <v>1787</v>
      </c>
      <c r="D1570" s="5">
        <v>3</v>
      </c>
      <c r="E1570" s="2">
        <v>4</v>
      </c>
    </row>
    <row r="1571" spans="1:5" x14ac:dyDescent="0.25">
      <c r="A1571">
        <v>1788</v>
      </c>
      <c r="D1571" s="5">
        <v>3</v>
      </c>
      <c r="E1571" s="2">
        <v>4</v>
      </c>
    </row>
    <row r="1572" spans="1:5" x14ac:dyDescent="0.25">
      <c r="A1572">
        <v>1789</v>
      </c>
      <c r="D1572" s="5">
        <v>3</v>
      </c>
      <c r="E1572" s="2">
        <v>4</v>
      </c>
    </row>
    <row r="1573" spans="1:5" x14ac:dyDescent="0.25">
      <c r="A1573">
        <v>1790</v>
      </c>
      <c r="D1573" s="5">
        <v>3</v>
      </c>
      <c r="E1573" s="2">
        <v>4</v>
      </c>
    </row>
    <row r="1574" spans="1:5" x14ac:dyDescent="0.25">
      <c r="A1574">
        <v>1791</v>
      </c>
      <c r="D1574" s="5">
        <v>3</v>
      </c>
      <c r="E1574" s="2">
        <v>4</v>
      </c>
    </row>
    <row r="1575" spans="1:5" x14ac:dyDescent="0.25">
      <c r="A1575">
        <v>1792</v>
      </c>
      <c r="D1575" s="5">
        <v>3</v>
      </c>
      <c r="E1575" s="2">
        <v>4</v>
      </c>
    </row>
    <row r="1576" spans="1:5" x14ac:dyDescent="0.25">
      <c r="A1576">
        <v>1793</v>
      </c>
      <c r="D1576" s="5">
        <v>3</v>
      </c>
      <c r="E1576" s="2">
        <v>4</v>
      </c>
    </row>
    <row r="1577" spans="1:5" x14ac:dyDescent="0.25">
      <c r="A1577">
        <v>1794</v>
      </c>
      <c r="D1577" s="5">
        <v>3</v>
      </c>
      <c r="E1577" s="2">
        <v>4</v>
      </c>
    </row>
    <row r="1578" spans="1:5" x14ac:dyDescent="0.25">
      <c r="A1578">
        <v>1795</v>
      </c>
      <c r="D1578" s="5">
        <v>3</v>
      </c>
      <c r="E1578" s="2">
        <v>4</v>
      </c>
    </row>
    <row r="1579" spans="1:5" x14ac:dyDescent="0.25">
      <c r="A1579">
        <v>1796</v>
      </c>
    </row>
    <row r="1580" spans="1:5" x14ac:dyDescent="0.25">
      <c r="A1580">
        <v>1797</v>
      </c>
    </row>
    <row r="1581" spans="1:5" x14ac:dyDescent="0.25">
      <c r="A1581">
        <v>1798</v>
      </c>
      <c r="B1581" s="3">
        <v>1</v>
      </c>
    </row>
    <row r="1582" spans="1:5" x14ac:dyDescent="0.25">
      <c r="A1582">
        <v>1799</v>
      </c>
      <c r="B1582" s="3">
        <v>1</v>
      </c>
    </row>
    <row r="1583" spans="1:5" x14ac:dyDescent="0.25">
      <c r="A1583">
        <v>1800</v>
      </c>
      <c r="B1583" s="3">
        <v>1</v>
      </c>
    </row>
    <row r="1584" spans="1:5" x14ac:dyDescent="0.25">
      <c r="A1584">
        <v>1801</v>
      </c>
      <c r="B1584" s="3">
        <v>1</v>
      </c>
    </row>
    <row r="1585" spans="1:5" x14ac:dyDescent="0.25">
      <c r="A1585">
        <v>1802</v>
      </c>
      <c r="B1585" s="3">
        <v>1</v>
      </c>
    </row>
    <row r="1586" spans="1:5" x14ac:dyDescent="0.25">
      <c r="A1586">
        <v>1803</v>
      </c>
      <c r="B1586" s="3">
        <v>1</v>
      </c>
      <c r="C1586" s="4">
        <v>2</v>
      </c>
    </row>
    <row r="1587" spans="1:5" x14ac:dyDescent="0.25">
      <c r="A1587">
        <v>1804</v>
      </c>
      <c r="B1587" s="3">
        <v>1</v>
      </c>
      <c r="C1587" s="4">
        <v>2</v>
      </c>
    </row>
    <row r="1588" spans="1:5" x14ac:dyDescent="0.25">
      <c r="A1588">
        <v>1805</v>
      </c>
      <c r="B1588" s="3">
        <v>1</v>
      </c>
      <c r="C1588" s="4">
        <v>2</v>
      </c>
    </row>
    <row r="1589" spans="1:5" x14ac:dyDescent="0.25">
      <c r="A1589">
        <v>1806</v>
      </c>
      <c r="C1589" s="4">
        <v>2</v>
      </c>
    </row>
    <row r="1590" spans="1:5" x14ac:dyDescent="0.25">
      <c r="A1590">
        <v>1807</v>
      </c>
      <c r="C1590" s="4">
        <v>2</v>
      </c>
    </row>
    <row r="1591" spans="1:5" x14ac:dyDescent="0.25">
      <c r="A1591">
        <v>1808</v>
      </c>
      <c r="C1591" s="4">
        <v>2</v>
      </c>
    </row>
    <row r="1592" spans="1:5" x14ac:dyDescent="0.25">
      <c r="A1592">
        <v>1809</v>
      </c>
      <c r="C1592" s="4">
        <v>2</v>
      </c>
    </row>
    <row r="1593" spans="1:5" x14ac:dyDescent="0.25">
      <c r="A1593">
        <v>1810</v>
      </c>
      <c r="C1593" s="4">
        <v>2</v>
      </c>
    </row>
    <row r="1594" spans="1:5" x14ac:dyDescent="0.25">
      <c r="A1594">
        <v>1811</v>
      </c>
      <c r="D1594" s="5">
        <v>3</v>
      </c>
      <c r="E1594" s="2">
        <v>4</v>
      </c>
    </row>
    <row r="1595" spans="1:5" x14ac:dyDescent="0.25">
      <c r="A1595">
        <v>1812</v>
      </c>
      <c r="D1595" s="5">
        <v>3</v>
      </c>
      <c r="E1595" s="2">
        <v>4</v>
      </c>
    </row>
    <row r="1596" spans="1:5" x14ac:dyDescent="0.25">
      <c r="A1596">
        <v>1813</v>
      </c>
      <c r="D1596" s="5">
        <v>3</v>
      </c>
      <c r="E1596" s="2">
        <v>4</v>
      </c>
    </row>
    <row r="1597" spans="1:5" x14ac:dyDescent="0.25">
      <c r="A1597">
        <v>1814</v>
      </c>
      <c r="D1597" s="5">
        <v>3</v>
      </c>
      <c r="E1597" s="2">
        <v>4</v>
      </c>
    </row>
    <row r="1598" spans="1:5" x14ac:dyDescent="0.25">
      <c r="A1598">
        <v>1815</v>
      </c>
      <c r="D1598" s="5">
        <v>3</v>
      </c>
      <c r="E1598" s="2">
        <v>4</v>
      </c>
    </row>
    <row r="1599" spans="1:5" x14ac:dyDescent="0.25">
      <c r="A1599">
        <v>1816</v>
      </c>
      <c r="D1599" s="5">
        <v>3</v>
      </c>
      <c r="E1599" s="2">
        <v>4</v>
      </c>
    </row>
    <row r="1600" spans="1:5" x14ac:dyDescent="0.25">
      <c r="A1600">
        <v>1817</v>
      </c>
      <c r="D1600" s="5">
        <v>3</v>
      </c>
      <c r="E1600" s="2">
        <v>4</v>
      </c>
    </row>
    <row r="1601" spans="1:5" x14ac:dyDescent="0.25">
      <c r="A1601">
        <v>1818</v>
      </c>
      <c r="D1601" s="5">
        <v>3</v>
      </c>
      <c r="E1601" s="2">
        <v>4</v>
      </c>
    </row>
    <row r="1602" spans="1:5" x14ac:dyDescent="0.25">
      <c r="A1602">
        <v>1819</v>
      </c>
      <c r="D1602" s="5">
        <v>3</v>
      </c>
      <c r="E1602" s="2">
        <v>4</v>
      </c>
    </row>
    <row r="1603" spans="1:5" x14ac:dyDescent="0.25">
      <c r="A1603">
        <v>1820</v>
      </c>
      <c r="D1603" s="5">
        <v>3</v>
      </c>
      <c r="E1603" s="2">
        <v>4</v>
      </c>
    </row>
    <row r="1604" spans="1:5" x14ac:dyDescent="0.25">
      <c r="A1604">
        <v>1821</v>
      </c>
      <c r="B1604" s="3">
        <v>1</v>
      </c>
      <c r="E1604" s="2">
        <v>4</v>
      </c>
    </row>
    <row r="1605" spans="1:5" x14ac:dyDescent="0.25">
      <c r="A1605">
        <v>1822</v>
      </c>
      <c r="B1605" s="3">
        <v>1</v>
      </c>
    </row>
    <row r="1606" spans="1:5" x14ac:dyDescent="0.25">
      <c r="A1606">
        <v>1823</v>
      </c>
      <c r="B1606" s="3">
        <v>1</v>
      </c>
    </row>
    <row r="1607" spans="1:5" x14ac:dyDescent="0.25">
      <c r="A1607">
        <v>1824</v>
      </c>
      <c r="B1607" s="3">
        <v>1</v>
      </c>
    </row>
    <row r="1608" spans="1:5" x14ac:dyDescent="0.25">
      <c r="A1608">
        <v>1825</v>
      </c>
      <c r="B1608" s="3">
        <v>1</v>
      </c>
    </row>
    <row r="1609" spans="1:5" x14ac:dyDescent="0.25">
      <c r="A1609">
        <v>1826</v>
      </c>
      <c r="B1609" s="3">
        <v>1</v>
      </c>
    </row>
    <row r="1610" spans="1:5" x14ac:dyDescent="0.25">
      <c r="A1610">
        <v>1827</v>
      </c>
      <c r="B1610" s="3">
        <v>1</v>
      </c>
      <c r="C1610" s="4">
        <v>2</v>
      </c>
    </row>
    <row r="1611" spans="1:5" x14ac:dyDescent="0.25">
      <c r="A1611">
        <v>1828</v>
      </c>
      <c r="B1611" s="3">
        <v>1</v>
      </c>
      <c r="C1611" s="4">
        <v>2</v>
      </c>
    </row>
    <row r="1612" spans="1:5" x14ac:dyDescent="0.25">
      <c r="A1612">
        <v>1829</v>
      </c>
      <c r="B1612" s="3">
        <v>1</v>
      </c>
      <c r="C1612" s="4">
        <v>2</v>
      </c>
    </row>
    <row r="1613" spans="1:5" x14ac:dyDescent="0.25">
      <c r="A1613">
        <v>1830</v>
      </c>
      <c r="B1613" s="3">
        <v>1</v>
      </c>
      <c r="C1613" s="4">
        <v>2</v>
      </c>
    </row>
    <row r="1614" spans="1:5" x14ac:dyDescent="0.25">
      <c r="A1614">
        <v>1831</v>
      </c>
      <c r="B1614" s="3">
        <v>1</v>
      </c>
      <c r="C1614" s="4">
        <v>2</v>
      </c>
    </row>
    <row r="1615" spans="1:5" x14ac:dyDescent="0.25">
      <c r="A1615">
        <v>1832</v>
      </c>
      <c r="C1615" s="4">
        <v>2</v>
      </c>
    </row>
    <row r="1616" spans="1:5" x14ac:dyDescent="0.25">
      <c r="A1616">
        <v>1833</v>
      </c>
      <c r="C1616" s="4">
        <v>2</v>
      </c>
    </row>
    <row r="1617" spans="1:6" x14ac:dyDescent="0.25">
      <c r="A1617">
        <v>1834</v>
      </c>
      <c r="C1617" s="4">
        <v>2</v>
      </c>
    </row>
    <row r="1618" spans="1:6" x14ac:dyDescent="0.25">
      <c r="A1618">
        <v>1835</v>
      </c>
      <c r="C1618" s="4">
        <v>2</v>
      </c>
    </row>
    <row r="1619" spans="1:6" x14ac:dyDescent="0.25">
      <c r="A1619">
        <v>1836</v>
      </c>
      <c r="C1619" s="4">
        <v>2</v>
      </c>
      <c r="D1619" s="5">
        <v>3</v>
      </c>
    </row>
    <row r="1620" spans="1:6" x14ac:dyDescent="0.25">
      <c r="A1620">
        <v>1837</v>
      </c>
      <c r="C1620" s="4">
        <v>2</v>
      </c>
      <c r="D1620" s="5">
        <v>3</v>
      </c>
    </row>
    <row r="1621" spans="1:6" x14ac:dyDescent="0.25">
      <c r="A1621">
        <v>1838</v>
      </c>
      <c r="C1621" s="4">
        <v>2</v>
      </c>
      <c r="D1621" s="5">
        <v>3</v>
      </c>
    </row>
    <row r="1622" spans="1:6" x14ac:dyDescent="0.25">
      <c r="A1622">
        <v>1839</v>
      </c>
      <c r="D1622" s="5">
        <v>3</v>
      </c>
      <c r="E1622" s="2">
        <v>4</v>
      </c>
    </row>
    <row r="1623" spans="1:6" x14ac:dyDescent="0.25">
      <c r="A1623">
        <v>1840</v>
      </c>
      <c r="D1623" s="5">
        <v>3</v>
      </c>
      <c r="E1623" s="2">
        <v>4</v>
      </c>
      <c r="F1623" t="s">
        <v>22</v>
      </c>
    </row>
    <row r="1624" spans="1:6" x14ac:dyDescent="0.25">
      <c r="A1624">
        <v>1871</v>
      </c>
    </row>
    <row r="1625" spans="1:6" x14ac:dyDescent="0.25">
      <c r="A1625">
        <v>1872</v>
      </c>
    </row>
    <row r="1626" spans="1:6" x14ac:dyDescent="0.25">
      <c r="A1626">
        <v>1873</v>
      </c>
      <c r="F1626" t="s">
        <v>22</v>
      </c>
    </row>
    <row r="1627" spans="1:6" x14ac:dyDescent="0.25">
      <c r="A1627">
        <v>1874</v>
      </c>
      <c r="B1627" s="3">
        <v>1</v>
      </c>
    </row>
    <row r="1628" spans="1:6" x14ac:dyDescent="0.25">
      <c r="A1628">
        <v>1875</v>
      </c>
      <c r="B1628" s="3">
        <v>1</v>
      </c>
    </row>
    <row r="1629" spans="1:6" x14ac:dyDescent="0.25">
      <c r="A1629">
        <v>1876</v>
      </c>
      <c r="B1629" s="3">
        <v>1</v>
      </c>
    </row>
    <row r="1630" spans="1:6" x14ac:dyDescent="0.25">
      <c r="A1630">
        <v>1877</v>
      </c>
      <c r="B1630" s="3">
        <v>1</v>
      </c>
    </row>
    <row r="1631" spans="1:6" x14ac:dyDescent="0.25">
      <c r="A1631">
        <v>1878</v>
      </c>
      <c r="B1631" s="3">
        <v>1</v>
      </c>
    </row>
    <row r="1632" spans="1:6" x14ac:dyDescent="0.25">
      <c r="A1632">
        <v>1879</v>
      </c>
      <c r="B1632" s="3">
        <v>1</v>
      </c>
      <c r="C1632" s="4">
        <v>2</v>
      </c>
    </row>
    <row r="1633" spans="1:5" x14ac:dyDescent="0.25">
      <c r="A1633">
        <v>1880</v>
      </c>
      <c r="B1633" s="3">
        <v>1</v>
      </c>
      <c r="C1633" s="4">
        <v>2</v>
      </c>
    </row>
    <row r="1634" spans="1:5" x14ac:dyDescent="0.25">
      <c r="A1634">
        <v>1881</v>
      </c>
      <c r="B1634" s="3">
        <v>1</v>
      </c>
      <c r="C1634" s="4">
        <v>2</v>
      </c>
    </row>
    <row r="1635" spans="1:5" x14ac:dyDescent="0.25">
      <c r="A1635">
        <v>1882</v>
      </c>
      <c r="B1635" s="3">
        <v>1</v>
      </c>
      <c r="C1635" s="4">
        <v>2</v>
      </c>
    </row>
    <row r="1636" spans="1:5" x14ac:dyDescent="0.25">
      <c r="A1636">
        <v>1883</v>
      </c>
      <c r="C1636" s="4">
        <v>2</v>
      </c>
    </row>
    <row r="1637" spans="1:5" x14ac:dyDescent="0.25">
      <c r="A1637">
        <v>1884</v>
      </c>
      <c r="C1637" s="4">
        <v>2</v>
      </c>
    </row>
    <row r="1638" spans="1:5" x14ac:dyDescent="0.25">
      <c r="A1638">
        <v>1885</v>
      </c>
      <c r="C1638" s="4">
        <v>2</v>
      </c>
    </row>
    <row r="1639" spans="1:5" x14ac:dyDescent="0.25">
      <c r="A1639">
        <v>1886</v>
      </c>
      <c r="C1639" s="4">
        <v>2</v>
      </c>
    </row>
    <row r="1640" spans="1:5" x14ac:dyDescent="0.25">
      <c r="A1640">
        <v>1887</v>
      </c>
    </row>
    <row r="1641" spans="1:5" x14ac:dyDescent="0.25">
      <c r="A1641">
        <v>1888</v>
      </c>
      <c r="D1641" s="5">
        <v>3</v>
      </c>
      <c r="E1641" s="2">
        <v>4</v>
      </c>
    </row>
    <row r="1642" spans="1:5" x14ac:dyDescent="0.25">
      <c r="A1642">
        <v>1889</v>
      </c>
      <c r="D1642" s="5">
        <v>3</v>
      </c>
      <c r="E1642" s="2">
        <v>4</v>
      </c>
    </row>
    <row r="1643" spans="1:5" x14ac:dyDescent="0.25">
      <c r="A1643">
        <v>1890</v>
      </c>
      <c r="D1643" s="5">
        <v>3</v>
      </c>
      <c r="E1643" s="2">
        <v>4</v>
      </c>
    </row>
    <row r="1644" spans="1:5" x14ac:dyDescent="0.25">
      <c r="A1644">
        <v>1891</v>
      </c>
      <c r="D1644" s="5">
        <v>3</v>
      </c>
      <c r="E1644" s="2">
        <v>4</v>
      </c>
    </row>
    <row r="1645" spans="1:5" x14ac:dyDescent="0.25">
      <c r="A1645">
        <v>1892</v>
      </c>
      <c r="D1645" s="5">
        <v>3</v>
      </c>
      <c r="E1645" s="2">
        <v>4</v>
      </c>
    </row>
    <row r="1646" spans="1:5" x14ac:dyDescent="0.25">
      <c r="A1646">
        <v>1893</v>
      </c>
      <c r="D1646" s="5">
        <v>3</v>
      </c>
      <c r="E1646" s="2">
        <v>4</v>
      </c>
    </row>
    <row r="1647" spans="1:5" x14ac:dyDescent="0.25">
      <c r="A1647">
        <v>1894</v>
      </c>
      <c r="D1647" s="5">
        <v>3</v>
      </c>
      <c r="E1647" s="2">
        <v>4</v>
      </c>
    </row>
    <row r="1648" spans="1:5" x14ac:dyDescent="0.25">
      <c r="A1648">
        <v>1895</v>
      </c>
      <c r="D1648" s="5">
        <v>3</v>
      </c>
      <c r="E1648" s="2">
        <v>4</v>
      </c>
    </row>
    <row r="1649" spans="1:5" x14ac:dyDescent="0.25">
      <c r="A1649">
        <v>1896</v>
      </c>
    </row>
    <row r="1650" spans="1:5" x14ac:dyDescent="0.25">
      <c r="A1650">
        <v>1897</v>
      </c>
    </row>
    <row r="1651" spans="1:5" x14ac:dyDescent="0.25">
      <c r="A1651">
        <v>1898</v>
      </c>
    </row>
    <row r="1652" spans="1:5" x14ac:dyDescent="0.25">
      <c r="A1652">
        <v>1899</v>
      </c>
      <c r="B1652" s="3">
        <v>1</v>
      </c>
    </row>
    <row r="1653" spans="1:5" x14ac:dyDescent="0.25">
      <c r="A1653">
        <v>1900</v>
      </c>
      <c r="B1653" s="3">
        <v>1</v>
      </c>
    </row>
    <row r="1654" spans="1:5" x14ac:dyDescent="0.25">
      <c r="A1654">
        <v>1901</v>
      </c>
      <c r="B1654" s="3">
        <v>1</v>
      </c>
    </row>
    <row r="1655" spans="1:5" x14ac:dyDescent="0.25">
      <c r="A1655">
        <v>1902</v>
      </c>
      <c r="B1655" s="3">
        <v>1</v>
      </c>
      <c r="C1655" s="4">
        <v>2</v>
      </c>
    </row>
    <row r="1656" spans="1:5" x14ac:dyDescent="0.25">
      <c r="A1656">
        <v>1903</v>
      </c>
      <c r="B1656" s="3">
        <v>1</v>
      </c>
      <c r="C1656" s="4">
        <v>2</v>
      </c>
    </row>
    <row r="1657" spans="1:5" x14ac:dyDescent="0.25">
      <c r="A1657">
        <v>1904</v>
      </c>
      <c r="B1657" s="3">
        <v>1</v>
      </c>
      <c r="C1657" s="4">
        <v>2</v>
      </c>
    </row>
    <row r="1658" spans="1:5" x14ac:dyDescent="0.25">
      <c r="A1658">
        <v>1905</v>
      </c>
      <c r="B1658" s="3">
        <v>1</v>
      </c>
      <c r="C1658" s="4">
        <v>2</v>
      </c>
    </row>
    <row r="1659" spans="1:5" x14ac:dyDescent="0.25">
      <c r="A1659">
        <v>1906</v>
      </c>
      <c r="B1659" s="3">
        <v>1</v>
      </c>
      <c r="C1659" s="4">
        <v>2</v>
      </c>
    </row>
    <row r="1660" spans="1:5" x14ac:dyDescent="0.25">
      <c r="A1660">
        <v>1907</v>
      </c>
      <c r="C1660" s="4">
        <v>2</v>
      </c>
    </row>
    <row r="1661" spans="1:5" x14ac:dyDescent="0.25">
      <c r="A1661">
        <v>1908</v>
      </c>
      <c r="C1661" s="4">
        <v>2</v>
      </c>
    </row>
    <row r="1662" spans="1:5" x14ac:dyDescent="0.25">
      <c r="A1662">
        <v>1909</v>
      </c>
      <c r="D1662" s="5">
        <v>3</v>
      </c>
      <c r="E1662" s="2">
        <v>4</v>
      </c>
    </row>
    <row r="1663" spans="1:5" x14ac:dyDescent="0.25">
      <c r="A1663">
        <v>1910</v>
      </c>
      <c r="D1663" s="5">
        <v>3</v>
      </c>
      <c r="E1663" s="2">
        <v>4</v>
      </c>
    </row>
    <row r="1664" spans="1:5" x14ac:dyDescent="0.25">
      <c r="A1664">
        <v>1911</v>
      </c>
      <c r="D1664" s="5">
        <v>3</v>
      </c>
      <c r="E1664" s="2">
        <v>4</v>
      </c>
    </row>
    <row r="1665" spans="1:5" x14ac:dyDescent="0.25">
      <c r="A1665">
        <v>1912</v>
      </c>
      <c r="D1665" s="5">
        <v>3</v>
      </c>
      <c r="E1665" s="2">
        <v>4</v>
      </c>
    </row>
    <row r="1666" spans="1:5" x14ac:dyDescent="0.25">
      <c r="A1666">
        <v>1913</v>
      </c>
      <c r="D1666" s="5">
        <v>3</v>
      </c>
      <c r="E1666" s="2">
        <v>4</v>
      </c>
    </row>
    <row r="1667" spans="1:5" x14ac:dyDescent="0.25">
      <c r="A1667">
        <v>1914</v>
      </c>
      <c r="D1667" s="5">
        <v>3</v>
      </c>
      <c r="E1667" s="2">
        <v>4</v>
      </c>
    </row>
    <row r="1668" spans="1:5" x14ac:dyDescent="0.25">
      <c r="A1668">
        <v>1915</v>
      </c>
      <c r="D1668" s="5">
        <v>3</v>
      </c>
      <c r="E1668" s="2">
        <v>4</v>
      </c>
    </row>
    <row r="1669" spans="1:5" x14ac:dyDescent="0.25">
      <c r="A1669">
        <v>1916</v>
      </c>
      <c r="D1669" s="5">
        <v>3</v>
      </c>
      <c r="E1669" s="2">
        <v>4</v>
      </c>
    </row>
    <row r="1670" spans="1:5" x14ac:dyDescent="0.25">
      <c r="A1670">
        <v>1917</v>
      </c>
    </row>
    <row r="1671" spans="1:5" x14ac:dyDescent="0.25">
      <c r="A1671">
        <v>1918</v>
      </c>
    </row>
    <row r="1672" spans="1:5" x14ac:dyDescent="0.25">
      <c r="A1672">
        <v>1919</v>
      </c>
    </row>
    <row r="1673" spans="1:5" x14ac:dyDescent="0.25">
      <c r="A1673">
        <v>1920</v>
      </c>
      <c r="B1673" s="3">
        <v>1</v>
      </c>
    </row>
    <row r="1674" spans="1:5" x14ac:dyDescent="0.25">
      <c r="A1674">
        <v>1921</v>
      </c>
      <c r="B1674" s="3">
        <v>1</v>
      </c>
    </row>
    <row r="1675" spans="1:5" x14ac:dyDescent="0.25">
      <c r="A1675">
        <v>1922</v>
      </c>
      <c r="B1675" s="3">
        <v>1</v>
      </c>
    </row>
    <row r="1676" spans="1:5" x14ac:dyDescent="0.25">
      <c r="A1676">
        <v>1923</v>
      </c>
      <c r="B1676" s="3">
        <v>1</v>
      </c>
    </row>
    <row r="1677" spans="1:5" x14ac:dyDescent="0.25">
      <c r="A1677">
        <v>1924</v>
      </c>
      <c r="B1677" s="3">
        <v>1</v>
      </c>
      <c r="C1677" s="4">
        <v>2</v>
      </c>
    </row>
    <row r="1678" spans="1:5" x14ac:dyDescent="0.25">
      <c r="A1678">
        <v>1925</v>
      </c>
      <c r="B1678" s="3">
        <v>1</v>
      </c>
      <c r="C1678" s="4">
        <v>2</v>
      </c>
    </row>
    <row r="1679" spans="1:5" x14ac:dyDescent="0.25">
      <c r="A1679">
        <v>1926</v>
      </c>
      <c r="B1679" s="3">
        <v>1</v>
      </c>
      <c r="C1679" s="4">
        <v>2</v>
      </c>
    </row>
    <row r="1680" spans="1:5" x14ac:dyDescent="0.25">
      <c r="A1680">
        <v>1927</v>
      </c>
      <c r="B1680" s="3">
        <v>1</v>
      </c>
      <c r="C1680" s="4">
        <v>2</v>
      </c>
    </row>
    <row r="1681" spans="1:5" x14ac:dyDescent="0.25">
      <c r="A1681">
        <v>1928</v>
      </c>
      <c r="C1681" s="4">
        <v>2</v>
      </c>
    </row>
    <row r="1682" spans="1:5" x14ac:dyDescent="0.25">
      <c r="A1682">
        <v>1929</v>
      </c>
      <c r="C1682" s="4">
        <v>2</v>
      </c>
    </row>
    <row r="1683" spans="1:5" x14ac:dyDescent="0.25">
      <c r="A1683">
        <v>1930</v>
      </c>
      <c r="C1683" s="4">
        <v>2</v>
      </c>
    </row>
    <row r="1684" spans="1:5" x14ac:dyDescent="0.25">
      <c r="A1684">
        <v>1931</v>
      </c>
    </row>
    <row r="1685" spans="1:5" x14ac:dyDescent="0.25">
      <c r="A1685">
        <v>1932</v>
      </c>
      <c r="D1685" s="5">
        <v>3</v>
      </c>
      <c r="E1685" s="2">
        <v>4</v>
      </c>
    </row>
    <row r="1686" spans="1:5" x14ac:dyDescent="0.25">
      <c r="A1686">
        <v>1933</v>
      </c>
      <c r="D1686" s="5">
        <v>3</v>
      </c>
      <c r="E1686" s="2">
        <v>4</v>
      </c>
    </row>
    <row r="1687" spans="1:5" x14ac:dyDescent="0.25">
      <c r="A1687">
        <v>1934</v>
      </c>
      <c r="D1687" s="5">
        <v>3</v>
      </c>
      <c r="E1687" s="2">
        <v>4</v>
      </c>
    </row>
    <row r="1688" spans="1:5" x14ac:dyDescent="0.25">
      <c r="A1688">
        <v>1935</v>
      </c>
      <c r="D1688" s="5">
        <v>3</v>
      </c>
      <c r="E1688" s="2">
        <v>4</v>
      </c>
    </row>
    <row r="1689" spans="1:5" x14ac:dyDescent="0.25">
      <c r="A1689">
        <v>1936</v>
      </c>
      <c r="D1689" s="5">
        <v>3</v>
      </c>
      <c r="E1689" s="2">
        <v>4</v>
      </c>
    </row>
    <row r="1690" spans="1:5" x14ac:dyDescent="0.25">
      <c r="A1690">
        <v>1937</v>
      </c>
      <c r="D1690" s="5">
        <v>3</v>
      </c>
      <c r="E1690" s="2">
        <v>4</v>
      </c>
    </row>
    <row r="1691" spans="1:5" x14ac:dyDescent="0.25">
      <c r="A1691">
        <v>1938</v>
      </c>
      <c r="D1691" s="5">
        <v>3</v>
      </c>
      <c r="E1691" s="2">
        <v>4</v>
      </c>
    </row>
    <row r="1692" spans="1:5" x14ac:dyDescent="0.25">
      <c r="A1692">
        <v>1939</v>
      </c>
    </row>
    <row r="1693" spans="1:5" x14ac:dyDescent="0.25">
      <c r="A1693">
        <v>1940</v>
      </c>
      <c r="B1693" s="3">
        <v>1</v>
      </c>
    </row>
    <row r="1694" spans="1:5" x14ac:dyDescent="0.25">
      <c r="A1694">
        <v>1941</v>
      </c>
      <c r="B1694" s="3">
        <v>1</v>
      </c>
    </row>
    <row r="1695" spans="1:5" x14ac:dyDescent="0.25">
      <c r="A1695">
        <v>1942</v>
      </c>
      <c r="B1695" s="3">
        <v>1</v>
      </c>
    </row>
    <row r="1696" spans="1:5" x14ac:dyDescent="0.25">
      <c r="A1696">
        <v>1943</v>
      </c>
      <c r="B1696" s="3">
        <v>1</v>
      </c>
    </row>
    <row r="1697" spans="1:5" x14ac:dyDescent="0.25">
      <c r="A1697">
        <v>1944</v>
      </c>
      <c r="B1697" s="3">
        <v>1</v>
      </c>
    </row>
    <row r="1698" spans="1:5" x14ac:dyDescent="0.25">
      <c r="A1698">
        <v>1945</v>
      </c>
      <c r="B1698" s="3">
        <v>1</v>
      </c>
      <c r="C1698" s="4">
        <v>2</v>
      </c>
    </row>
    <row r="1699" spans="1:5" x14ac:dyDescent="0.25">
      <c r="A1699">
        <v>1946</v>
      </c>
      <c r="B1699" s="3">
        <v>1</v>
      </c>
      <c r="C1699" s="4">
        <v>2</v>
      </c>
    </row>
    <row r="1700" spans="1:5" x14ac:dyDescent="0.25">
      <c r="A1700">
        <v>1947</v>
      </c>
      <c r="B1700" s="3">
        <v>1</v>
      </c>
      <c r="C1700" s="4">
        <v>2</v>
      </c>
    </row>
    <row r="1701" spans="1:5" x14ac:dyDescent="0.25">
      <c r="A1701">
        <v>1948</v>
      </c>
      <c r="C1701" s="4">
        <v>2</v>
      </c>
    </row>
    <row r="1702" spans="1:5" x14ac:dyDescent="0.25">
      <c r="A1702">
        <v>1949</v>
      </c>
      <c r="C1702" s="4">
        <v>2</v>
      </c>
    </row>
    <row r="1703" spans="1:5" x14ac:dyDescent="0.25">
      <c r="A1703">
        <v>1950</v>
      </c>
      <c r="C1703" s="4">
        <v>2</v>
      </c>
    </row>
    <row r="1704" spans="1:5" x14ac:dyDescent="0.25">
      <c r="A1704">
        <v>1951</v>
      </c>
      <c r="C1704" s="4">
        <v>2</v>
      </c>
    </row>
    <row r="1705" spans="1:5" x14ac:dyDescent="0.25">
      <c r="A1705">
        <v>1952</v>
      </c>
      <c r="D1705" s="5">
        <v>3</v>
      </c>
      <c r="E1705" s="2">
        <v>4</v>
      </c>
    </row>
    <row r="1706" spans="1:5" x14ac:dyDescent="0.25">
      <c r="A1706">
        <v>1953</v>
      </c>
      <c r="D1706" s="5">
        <v>3</v>
      </c>
      <c r="E1706" s="2">
        <v>4</v>
      </c>
    </row>
    <row r="1707" spans="1:5" x14ac:dyDescent="0.25">
      <c r="A1707">
        <v>1954</v>
      </c>
      <c r="D1707" s="5">
        <v>3</v>
      </c>
      <c r="E1707" s="2">
        <v>4</v>
      </c>
    </row>
    <row r="1708" spans="1:5" x14ac:dyDescent="0.25">
      <c r="A1708">
        <v>1955</v>
      </c>
      <c r="D1708" s="5">
        <v>3</v>
      </c>
      <c r="E1708" s="2">
        <v>4</v>
      </c>
    </row>
    <row r="1709" spans="1:5" x14ac:dyDescent="0.25">
      <c r="A1709">
        <v>1956</v>
      </c>
      <c r="D1709" s="5">
        <v>3</v>
      </c>
      <c r="E1709" s="2">
        <v>4</v>
      </c>
    </row>
    <row r="1710" spans="1:5" x14ac:dyDescent="0.25">
      <c r="A1710">
        <v>1957</v>
      </c>
      <c r="D1710" s="5">
        <v>3</v>
      </c>
      <c r="E1710" s="2">
        <v>4</v>
      </c>
    </row>
    <row r="1711" spans="1:5" x14ac:dyDescent="0.25">
      <c r="A1711">
        <v>1958</v>
      </c>
      <c r="D1711" s="5">
        <v>3</v>
      </c>
      <c r="E1711" s="2">
        <v>4</v>
      </c>
    </row>
    <row r="1712" spans="1:5" x14ac:dyDescent="0.25">
      <c r="A1712">
        <v>1959</v>
      </c>
      <c r="E1712" s="2">
        <v>4</v>
      </c>
    </row>
    <row r="1713" spans="1:5" x14ac:dyDescent="0.25">
      <c r="A1713">
        <v>1960</v>
      </c>
    </row>
    <row r="1714" spans="1:5" x14ac:dyDescent="0.25">
      <c r="A1714">
        <v>1961</v>
      </c>
    </row>
    <row r="1715" spans="1:5" x14ac:dyDescent="0.25">
      <c r="A1715">
        <v>1962</v>
      </c>
      <c r="B1715" s="3">
        <v>1</v>
      </c>
    </row>
    <row r="1716" spans="1:5" x14ac:dyDescent="0.25">
      <c r="A1716">
        <v>1963</v>
      </c>
      <c r="B1716" s="3">
        <v>1</v>
      </c>
    </row>
    <row r="1717" spans="1:5" x14ac:dyDescent="0.25">
      <c r="A1717">
        <v>1964</v>
      </c>
      <c r="B1717" s="3">
        <v>1</v>
      </c>
    </row>
    <row r="1718" spans="1:5" x14ac:dyDescent="0.25">
      <c r="A1718">
        <v>1965</v>
      </c>
      <c r="B1718" s="3">
        <v>1</v>
      </c>
    </row>
    <row r="1719" spans="1:5" x14ac:dyDescent="0.25">
      <c r="A1719">
        <v>1966</v>
      </c>
      <c r="B1719" s="3">
        <v>1</v>
      </c>
      <c r="C1719" s="4">
        <v>2</v>
      </c>
    </row>
    <row r="1720" spans="1:5" x14ac:dyDescent="0.25">
      <c r="A1720">
        <v>1967</v>
      </c>
      <c r="B1720" s="3">
        <v>1</v>
      </c>
      <c r="C1720" s="4">
        <v>2</v>
      </c>
    </row>
    <row r="1721" spans="1:5" x14ac:dyDescent="0.25">
      <c r="A1721">
        <v>1968</v>
      </c>
      <c r="B1721" s="3">
        <v>1</v>
      </c>
      <c r="C1721" s="4">
        <v>2</v>
      </c>
    </row>
    <row r="1722" spans="1:5" x14ac:dyDescent="0.25">
      <c r="A1722">
        <v>1969</v>
      </c>
      <c r="B1722" s="3">
        <v>1</v>
      </c>
      <c r="C1722" s="4">
        <v>2</v>
      </c>
    </row>
    <row r="1723" spans="1:5" x14ac:dyDescent="0.25">
      <c r="A1723">
        <v>1970</v>
      </c>
      <c r="C1723" s="4">
        <v>2</v>
      </c>
    </row>
    <row r="1724" spans="1:5" x14ac:dyDescent="0.25">
      <c r="A1724">
        <v>1971</v>
      </c>
      <c r="C1724" s="4">
        <v>2</v>
      </c>
    </row>
    <row r="1725" spans="1:5" x14ac:dyDescent="0.25">
      <c r="A1725">
        <v>1972</v>
      </c>
      <c r="C1725" s="4">
        <v>2</v>
      </c>
    </row>
    <row r="1726" spans="1:5" x14ac:dyDescent="0.25">
      <c r="A1726">
        <v>1973</v>
      </c>
      <c r="D1726" s="5">
        <v>3</v>
      </c>
      <c r="E1726" s="2">
        <v>4</v>
      </c>
    </row>
    <row r="1727" spans="1:5" x14ac:dyDescent="0.25">
      <c r="A1727">
        <v>1974</v>
      </c>
      <c r="D1727" s="5">
        <v>3</v>
      </c>
      <c r="E1727" s="2">
        <v>4</v>
      </c>
    </row>
    <row r="1728" spans="1:5" x14ac:dyDescent="0.25">
      <c r="A1728">
        <v>1975</v>
      </c>
      <c r="D1728" s="5">
        <v>3</v>
      </c>
      <c r="E1728" s="2">
        <v>4</v>
      </c>
    </row>
    <row r="1729" spans="1:5" x14ac:dyDescent="0.25">
      <c r="A1729">
        <v>1976</v>
      </c>
      <c r="D1729" s="5">
        <v>3</v>
      </c>
      <c r="E1729" s="2">
        <v>4</v>
      </c>
    </row>
    <row r="1730" spans="1:5" x14ac:dyDescent="0.25">
      <c r="A1730">
        <v>1977</v>
      </c>
      <c r="D1730" s="5">
        <v>3</v>
      </c>
      <c r="E1730" s="2">
        <v>4</v>
      </c>
    </row>
    <row r="1731" spans="1:5" x14ac:dyDescent="0.25">
      <c r="A1731">
        <v>1978</v>
      </c>
      <c r="D1731" s="5">
        <v>3</v>
      </c>
      <c r="E1731" s="2">
        <v>4</v>
      </c>
    </row>
    <row r="1732" spans="1:5" x14ac:dyDescent="0.25">
      <c r="A1732">
        <v>1979</v>
      </c>
      <c r="D1732" s="5">
        <v>3</v>
      </c>
      <c r="E1732" s="2">
        <v>4</v>
      </c>
    </row>
    <row r="1733" spans="1:5" x14ac:dyDescent="0.25">
      <c r="A1733">
        <v>1980</v>
      </c>
      <c r="D1733" s="5">
        <v>3</v>
      </c>
      <c r="E1733" s="2">
        <v>4</v>
      </c>
    </row>
    <row r="1734" spans="1:5" x14ac:dyDescent="0.25">
      <c r="A1734">
        <v>1981</v>
      </c>
      <c r="D1734" s="5">
        <v>3</v>
      </c>
      <c r="E1734" s="2">
        <v>4</v>
      </c>
    </row>
    <row r="1735" spans="1:5" x14ac:dyDescent="0.25">
      <c r="A1735">
        <v>1982</v>
      </c>
    </row>
    <row r="1736" spans="1:5" x14ac:dyDescent="0.25">
      <c r="A1736">
        <v>1983</v>
      </c>
    </row>
    <row r="1737" spans="1:5" x14ac:dyDescent="0.25">
      <c r="A1737">
        <v>1984</v>
      </c>
    </row>
    <row r="1738" spans="1:5" x14ac:dyDescent="0.25">
      <c r="A1738">
        <v>1985</v>
      </c>
    </row>
    <row r="1739" spans="1:5" x14ac:dyDescent="0.25">
      <c r="A1739">
        <v>1986</v>
      </c>
      <c r="B1739" s="3">
        <v>1</v>
      </c>
    </row>
    <row r="1740" spans="1:5" x14ac:dyDescent="0.25">
      <c r="A1740">
        <v>1987</v>
      </c>
      <c r="B1740" s="3">
        <v>1</v>
      </c>
    </row>
    <row r="1741" spans="1:5" x14ac:dyDescent="0.25">
      <c r="A1741">
        <v>1988</v>
      </c>
      <c r="B1741" s="3">
        <v>1</v>
      </c>
      <c r="C1741" s="4">
        <v>2</v>
      </c>
    </row>
    <row r="1742" spans="1:5" x14ac:dyDescent="0.25">
      <c r="A1742">
        <v>1989</v>
      </c>
      <c r="B1742" s="3">
        <v>1</v>
      </c>
      <c r="C1742" s="4">
        <v>2</v>
      </c>
    </row>
    <row r="1743" spans="1:5" x14ac:dyDescent="0.25">
      <c r="A1743">
        <v>1990</v>
      </c>
      <c r="B1743" s="3">
        <v>1</v>
      </c>
      <c r="C1743" s="4">
        <v>2</v>
      </c>
    </row>
    <row r="1744" spans="1:5" x14ac:dyDescent="0.25">
      <c r="A1744">
        <v>1991</v>
      </c>
      <c r="B1744" s="3">
        <v>1</v>
      </c>
      <c r="C1744" s="4">
        <v>2</v>
      </c>
    </row>
    <row r="1745" spans="1:5" x14ac:dyDescent="0.25">
      <c r="A1745">
        <v>1992</v>
      </c>
      <c r="B1745" s="3">
        <v>1</v>
      </c>
      <c r="C1745" s="4">
        <v>2</v>
      </c>
    </row>
    <row r="1746" spans="1:5" x14ac:dyDescent="0.25">
      <c r="A1746">
        <v>1993</v>
      </c>
      <c r="C1746" s="4">
        <v>2</v>
      </c>
    </row>
    <row r="1747" spans="1:5" x14ac:dyDescent="0.25">
      <c r="A1747">
        <v>1994</v>
      </c>
      <c r="C1747" s="4">
        <v>2</v>
      </c>
    </row>
    <row r="1748" spans="1:5" x14ac:dyDescent="0.25">
      <c r="A1748">
        <v>1995</v>
      </c>
      <c r="C1748" s="4">
        <v>2</v>
      </c>
    </row>
    <row r="1749" spans="1:5" x14ac:dyDescent="0.25">
      <c r="A1749">
        <v>1996</v>
      </c>
    </row>
    <row r="1750" spans="1:5" x14ac:dyDescent="0.25">
      <c r="A1750">
        <v>1997</v>
      </c>
      <c r="D1750" s="5">
        <v>3</v>
      </c>
      <c r="E1750" s="2">
        <v>4</v>
      </c>
    </row>
    <row r="1751" spans="1:5" x14ac:dyDescent="0.25">
      <c r="A1751">
        <v>1998</v>
      </c>
      <c r="D1751" s="5">
        <v>3</v>
      </c>
      <c r="E1751" s="2">
        <v>4</v>
      </c>
    </row>
    <row r="1752" spans="1:5" x14ac:dyDescent="0.25">
      <c r="A1752">
        <v>1999</v>
      </c>
      <c r="D1752" s="5">
        <v>3</v>
      </c>
      <c r="E1752" s="2">
        <v>4</v>
      </c>
    </row>
    <row r="1753" spans="1:5" x14ac:dyDescent="0.25">
      <c r="A1753">
        <v>2000</v>
      </c>
      <c r="D1753" s="5">
        <v>3</v>
      </c>
      <c r="E1753" s="2">
        <v>4</v>
      </c>
    </row>
    <row r="1754" spans="1:5" x14ac:dyDescent="0.25">
      <c r="A1754">
        <v>2001</v>
      </c>
      <c r="D1754" s="5">
        <v>3</v>
      </c>
      <c r="E1754" s="2">
        <v>4</v>
      </c>
    </row>
    <row r="1755" spans="1:5" x14ac:dyDescent="0.25">
      <c r="A1755">
        <v>2002</v>
      </c>
      <c r="D1755" s="5">
        <v>3</v>
      </c>
      <c r="E1755" s="2">
        <v>4</v>
      </c>
    </row>
    <row r="1756" spans="1:5" x14ac:dyDescent="0.25">
      <c r="A1756">
        <v>2003</v>
      </c>
      <c r="D1756" s="5">
        <v>3</v>
      </c>
      <c r="E1756" s="2">
        <v>4</v>
      </c>
    </row>
    <row r="1757" spans="1:5" x14ac:dyDescent="0.25">
      <c r="A1757">
        <v>2004</v>
      </c>
      <c r="D1757" s="5">
        <v>3</v>
      </c>
      <c r="E1757" s="2">
        <v>4</v>
      </c>
    </row>
    <row r="1758" spans="1:5" x14ac:dyDescent="0.25">
      <c r="A1758">
        <v>2005</v>
      </c>
    </row>
    <row r="1759" spans="1:5" x14ac:dyDescent="0.25">
      <c r="A1759">
        <v>2006</v>
      </c>
      <c r="B1759" s="3">
        <v>1</v>
      </c>
    </row>
    <row r="1760" spans="1:5" x14ac:dyDescent="0.25">
      <c r="A1760">
        <v>2007</v>
      </c>
      <c r="B1760" s="3">
        <v>1</v>
      </c>
    </row>
    <row r="1761" spans="1:5" x14ac:dyDescent="0.25">
      <c r="A1761">
        <v>2008</v>
      </c>
      <c r="B1761" s="3">
        <v>1</v>
      </c>
    </row>
    <row r="1762" spans="1:5" x14ac:dyDescent="0.25">
      <c r="A1762">
        <v>2009</v>
      </c>
      <c r="B1762" s="3">
        <v>1</v>
      </c>
    </row>
    <row r="1763" spans="1:5" x14ac:dyDescent="0.25">
      <c r="A1763">
        <v>2010</v>
      </c>
      <c r="B1763" s="3">
        <v>1</v>
      </c>
    </row>
    <row r="1764" spans="1:5" x14ac:dyDescent="0.25">
      <c r="A1764">
        <v>2011</v>
      </c>
      <c r="B1764" s="3">
        <v>1</v>
      </c>
      <c r="C1764" s="4">
        <v>2</v>
      </c>
    </row>
    <row r="1765" spans="1:5" x14ac:dyDescent="0.25">
      <c r="A1765">
        <v>2012</v>
      </c>
      <c r="B1765" s="3">
        <v>1</v>
      </c>
      <c r="C1765" s="4">
        <v>2</v>
      </c>
    </row>
    <row r="1766" spans="1:5" x14ac:dyDescent="0.25">
      <c r="A1766">
        <v>2013</v>
      </c>
      <c r="B1766" s="3">
        <v>1</v>
      </c>
      <c r="C1766" s="4">
        <v>2</v>
      </c>
    </row>
    <row r="1767" spans="1:5" x14ac:dyDescent="0.25">
      <c r="A1767">
        <v>2014</v>
      </c>
      <c r="C1767" s="4">
        <v>2</v>
      </c>
    </row>
    <row r="1768" spans="1:5" x14ac:dyDescent="0.25">
      <c r="A1768">
        <v>2015</v>
      </c>
      <c r="C1768" s="4">
        <v>2</v>
      </c>
    </row>
    <row r="1769" spans="1:5" x14ac:dyDescent="0.25">
      <c r="A1769">
        <v>2016</v>
      </c>
      <c r="C1769" s="4">
        <v>2</v>
      </c>
    </row>
    <row r="1770" spans="1:5" x14ac:dyDescent="0.25">
      <c r="A1770">
        <v>2017</v>
      </c>
      <c r="C1770" s="4">
        <v>2</v>
      </c>
    </row>
    <row r="1771" spans="1:5" x14ac:dyDescent="0.25">
      <c r="A1771">
        <v>2018</v>
      </c>
    </row>
    <row r="1772" spans="1:5" x14ac:dyDescent="0.25">
      <c r="A1772">
        <v>2019</v>
      </c>
    </row>
    <row r="1773" spans="1:5" x14ac:dyDescent="0.25">
      <c r="A1773">
        <v>2020</v>
      </c>
      <c r="D1773" s="5">
        <v>3</v>
      </c>
    </row>
    <row r="1774" spans="1:5" x14ac:dyDescent="0.25">
      <c r="A1774">
        <v>2021</v>
      </c>
      <c r="D1774" s="5">
        <v>3</v>
      </c>
      <c r="E1774" s="2">
        <v>4</v>
      </c>
    </row>
    <row r="1775" spans="1:5" x14ac:dyDescent="0.25">
      <c r="A1775">
        <v>2022</v>
      </c>
      <c r="D1775" s="5">
        <v>3</v>
      </c>
      <c r="E1775" s="2">
        <v>4</v>
      </c>
    </row>
    <row r="1776" spans="1:5" x14ac:dyDescent="0.25">
      <c r="A1776">
        <v>2023</v>
      </c>
      <c r="D1776" s="5">
        <v>3</v>
      </c>
      <c r="E1776" s="2">
        <v>4</v>
      </c>
    </row>
    <row r="1777" spans="1:5" x14ac:dyDescent="0.25">
      <c r="A1777">
        <v>2024</v>
      </c>
      <c r="D1777" s="5">
        <v>3</v>
      </c>
      <c r="E1777" s="2">
        <v>4</v>
      </c>
    </row>
    <row r="1778" spans="1:5" x14ac:dyDescent="0.25">
      <c r="A1778">
        <v>2025</v>
      </c>
      <c r="D1778" s="5">
        <v>3</v>
      </c>
      <c r="E1778" s="2">
        <v>4</v>
      </c>
    </row>
    <row r="1779" spans="1:5" x14ac:dyDescent="0.25">
      <c r="A1779">
        <v>2026</v>
      </c>
      <c r="B1779" s="3">
        <v>1</v>
      </c>
      <c r="D1779" s="5">
        <v>3</v>
      </c>
      <c r="E1779" s="2">
        <v>4</v>
      </c>
    </row>
    <row r="1780" spans="1:5" x14ac:dyDescent="0.25">
      <c r="A1780">
        <v>2027</v>
      </c>
      <c r="B1780" s="3">
        <v>1</v>
      </c>
      <c r="D1780" s="5">
        <v>3</v>
      </c>
      <c r="E1780" s="2">
        <v>4</v>
      </c>
    </row>
    <row r="1781" spans="1:5" x14ac:dyDescent="0.25">
      <c r="A1781">
        <v>2028</v>
      </c>
      <c r="B1781" s="3">
        <v>1</v>
      </c>
      <c r="D1781" s="5">
        <v>3</v>
      </c>
      <c r="E1781" s="2">
        <v>4</v>
      </c>
    </row>
    <row r="1782" spans="1:5" x14ac:dyDescent="0.25">
      <c r="A1782">
        <v>2029</v>
      </c>
      <c r="B1782" s="3">
        <v>1</v>
      </c>
      <c r="E1782" s="2">
        <v>4</v>
      </c>
    </row>
    <row r="1783" spans="1:5" x14ac:dyDescent="0.25">
      <c r="A1783">
        <v>2030</v>
      </c>
      <c r="B1783" s="3">
        <v>1</v>
      </c>
    </row>
    <row r="1784" spans="1:5" x14ac:dyDescent="0.25">
      <c r="A1784">
        <v>2031</v>
      </c>
      <c r="B1784" s="3">
        <v>1</v>
      </c>
    </row>
    <row r="1785" spans="1:5" x14ac:dyDescent="0.25">
      <c r="A1785">
        <v>2032</v>
      </c>
      <c r="B1785" s="3">
        <v>1</v>
      </c>
    </row>
    <row r="1786" spans="1:5" x14ac:dyDescent="0.25">
      <c r="A1786">
        <v>2033</v>
      </c>
      <c r="B1786" s="3">
        <v>1</v>
      </c>
    </row>
    <row r="1787" spans="1:5" x14ac:dyDescent="0.25">
      <c r="A1787">
        <v>2034</v>
      </c>
      <c r="B1787" s="3">
        <v>1</v>
      </c>
      <c r="C1787" s="4">
        <v>2</v>
      </c>
    </row>
    <row r="1788" spans="1:5" x14ac:dyDescent="0.25">
      <c r="A1788">
        <v>2035</v>
      </c>
      <c r="B1788" s="3">
        <v>1</v>
      </c>
      <c r="C1788" s="4">
        <v>2</v>
      </c>
    </row>
    <row r="1789" spans="1:5" x14ac:dyDescent="0.25">
      <c r="A1789">
        <v>2036</v>
      </c>
      <c r="B1789" s="3">
        <v>1</v>
      </c>
      <c r="C1789" s="4">
        <v>2</v>
      </c>
    </row>
    <row r="1790" spans="1:5" x14ac:dyDescent="0.25">
      <c r="A1790">
        <v>2037</v>
      </c>
      <c r="B1790" s="3">
        <v>1</v>
      </c>
      <c r="C1790" s="4">
        <v>2</v>
      </c>
    </row>
    <row r="1791" spans="1:5" x14ac:dyDescent="0.25">
      <c r="A1791">
        <v>2038</v>
      </c>
      <c r="C1791" s="4">
        <v>2</v>
      </c>
    </row>
    <row r="1792" spans="1:5" x14ac:dyDescent="0.25">
      <c r="A1792">
        <v>2039</v>
      </c>
      <c r="C1792" s="4">
        <v>2</v>
      </c>
    </row>
    <row r="1793" spans="1:6" x14ac:dyDescent="0.25">
      <c r="A1793">
        <v>2040</v>
      </c>
      <c r="C1793" s="4">
        <v>2</v>
      </c>
    </row>
    <row r="1794" spans="1:6" x14ac:dyDescent="0.25">
      <c r="A1794">
        <v>2041</v>
      </c>
      <c r="C1794" s="4">
        <v>2</v>
      </c>
    </row>
    <row r="1795" spans="1:6" x14ac:dyDescent="0.25">
      <c r="A1795">
        <v>2042</v>
      </c>
      <c r="C1795" s="4">
        <v>2</v>
      </c>
    </row>
    <row r="1796" spans="1:6" x14ac:dyDescent="0.25">
      <c r="A1796">
        <v>2043</v>
      </c>
      <c r="C1796" s="4">
        <v>2</v>
      </c>
      <c r="D1796" s="5">
        <v>3</v>
      </c>
    </row>
    <row r="1797" spans="1:6" x14ac:dyDescent="0.25">
      <c r="A1797">
        <v>2044</v>
      </c>
      <c r="D1797" s="5">
        <v>3</v>
      </c>
      <c r="E1797" s="2">
        <v>4</v>
      </c>
    </row>
    <row r="1798" spans="1:6" x14ac:dyDescent="0.25">
      <c r="A1798">
        <v>2045</v>
      </c>
      <c r="D1798" s="5">
        <v>3</v>
      </c>
      <c r="E1798" s="2">
        <v>4</v>
      </c>
    </row>
    <row r="1799" spans="1:6" x14ac:dyDescent="0.25">
      <c r="A1799">
        <v>2046</v>
      </c>
      <c r="D1799" s="5">
        <v>3</v>
      </c>
      <c r="E1799" s="2">
        <v>4</v>
      </c>
    </row>
    <row r="1800" spans="1:6" x14ac:dyDescent="0.25">
      <c r="A1800">
        <v>2047</v>
      </c>
      <c r="D1800" s="5">
        <v>3</v>
      </c>
      <c r="E1800" s="2">
        <v>4</v>
      </c>
    </row>
    <row r="1801" spans="1:6" x14ac:dyDescent="0.25">
      <c r="A1801">
        <v>2048</v>
      </c>
      <c r="D1801" s="5">
        <v>3</v>
      </c>
      <c r="E1801" s="2">
        <v>4</v>
      </c>
    </row>
    <row r="1802" spans="1:6" x14ac:dyDescent="0.25">
      <c r="A1802">
        <v>2049</v>
      </c>
      <c r="D1802" s="5">
        <v>3</v>
      </c>
      <c r="E1802" s="2">
        <v>4</v>
      </c>
    </row>
    <row r="1803" spans="1:6" x14ac:dyDescent="0.25">
      <c r="A1803">
        <v>2050</v>
      </c>
      <c r="D1803" s="5">
        <v>3</v>
      </c>
      <c r="E1803" s="2">
        <v>4</v>
      </c>
    </row>
    <row r="1804" spans="1:6" x14ac:dyDescent="0.25">
      <c r="A1804">
        <v>2051</v>
      </c>
      <c r="B1804" s="3">
        <v>1</v>
      </c>
      <c r="D1804" s="5">
        <v>3</v>
      </c>
      <c r="E1804" s="2">
        <v>4</v>
      </c>
    </row>
    <row r="1805" spans="1:6" x14ac:dyDescent="0.25">
      <c r="A1805">
        <v>2052</v>
      </c>
      <c r="B1805" s="3">
        <v>1</v>
      </c>
      <c r="D1805" s="5">
        <v>3</v>
      </c>
      <c r="E1805" s="2">
        <v>4</v>
      </c>
      <c r="F1805" t="s">
        <v>22</v>
      </c>
    </row>
    <row r="1806" spans="1:6" x14ac:dyDescent="0.25">
      <c r="A1806">
        <v>2085</v>
      </c>
    </row>
    <row r="1807" spans="1:6" x14ac:dyDescent="0.25">
      <c r="A1807">
        <v>2086</v>
      </c>
    </row>
    <row r="1808" spans="1:6" x14ac:dyDescent="0.25">
      <c r="A1808">
        <v>2087</v>
      </c>
      <c r="F1808" t="s">
        <v>22</v>
      </c>
    </row>
    <row r="1809" spans="1:4" x14ac:dyDescent="0.25">
      <c r="A1809">
        <v>2088</v>
      </c>
      <c r="C1809" s="4">
        <v>2</v>
      </c>
      <c r="D1809" s="5">
        <v>3</v>
      </c>
    </row>
    <row r="1810" spans="1:4" x14ac:dyDescent="0.25">
      <c r="A1810">
        <v>2089</v>
      </c>
      <c r="C1810" s="4">
        <v>2</v>
      </c>
      <c r="D1810" s="5">
        <v>3</v>
      </c>
    </row>
    <row r="1811" spans="1:4" x14ac:dyDescent="0.25">
      <c r="A1811">
        <v>2090</v>
      </c>
      <c r="C1811" s="4">
        <v>2</v>
      </c>
      <c r="D1811" s="5">
        <v>3</v>
      </c>
    </row>
    <row r="1812" spans="1:4" x14ac:dyDescent="0.25">
      <c r="A1812">
        <v>2091</v>
      </c>
      <c r="C1812" s="4">
        <v>2</v>
      </c>
      <c r="D1812" s="5">
        <v>3</v>
      </c>
    </row>
    <row r="1813" spans="1:4" x14ac:dyDescent="0.25">
      <c r="A1813">
        <v>2092</v>
      </c>
      <c r="C1813" s="4">
        <v>2</v>
      </c>
      <c r="D1813" s="5">
        <v>3</v>
      </c>
    </row>
    <row r="1814" spans="1:4" x14ac:dyDescent="0.25">
      <c r="A1814">
        <v>2093</v>
      </c>
      <c r="C1814" s="4">
        <v>2</v>
      </c>
      <c r="D1814" s="5">
        <v>3</v>
      </c>
    </row>
    <row r="1815" spans="1:4" x14ac:dyDescent="0.25">
      <c r="A1815">
        <v>2094</v>
      </c>
      <c r="C1815" s="4">
        <v>2</v>
      </c>
      <c r="D1815" s="5">
        <v>3</v>
      </c>
    </row>
    <row r="1816" spans="1:4" x14ac:dyDescent="0.25">
      <c r="A1816">
        <v>2095</v>
      </c>
      <c r="C1816" s="4">
        <v>2</v>
      </c>
      <c r="D1816" s="5">
        <v>3</v>
      </c>
    </row>
    <row r="1817" spans="1:4" x14ac:dyDescent="0.25">
      <c r="A1817">
        <v>2096</v>
      </c>
      <c r="C1817" s="4">
        <v>2</v>
      </c>
      <c r="D1817" s="5">
        <v>3</v>
      </c>
    </row>
    <row r="1818" spans="1:4" x14ac:dyDescent="0.25">
      <c r="A1818">
        <v>2097</v>
      </c>
      <c r="C1818" s="4">
        <v>2</v>
      </c>
      <c r="D1818" s="5">
        <v>3</v>
      </c>
    </row>
    <row r="1819" spans="1:4" x14ac:dyDescent="0.25">
      <c r="A1819">
        <v>2098</v>
      </c>
      <c r="C1819" s="4">
        <v>2</v>
      </c>
      <c r="D1819" s="5">
        <v>3</v>
      </c>
    </row>
    <row r="1820" spans="1:4" x14ac:dyDescent="0.25">
      <c r="A1820">
        <v>2099</v>
      </c>
      <c r="C1820" s="4">
        <v>2</v>
      </c>
      <c r="D1820" s="5">
        <v>3</v>
      </c>
    </row>
    <row r="1821" spans="1:4" x14ac:dyDescent="0.25">
      <c r="A1821">
        <v>2100</v>
      </c>
      <c r="C1821" s="4">
        <v>2</v>
      </c>
      <c r="D1821" s="5">
        <v>3</v>
      </c>
    </row>
    <row r="1822" spans="1:4" x14ac:dyDescent="0.25">
      <c r="A1822">
        <v>2101</v>
      </c>
      <c r="D1822" s="5">
        <v>3</v>
      </c>
    </row>
    <row r="1823" spans="1:4" x14ac:dyDescent="0.25">
      <c r="A1823">
        <v>2102</v>
      </c>
    </row>
    <row r="1824" spans="1:4" x14ac:dyDescent="0.25">
      <c r="A1824">
        <v>2103</v>
      </c>
      <c r="B1824" s="3">
        <v>1</v>
      </c>
    </row>
    <row r="1825" spans="1:5" x14ac:dyDescent="0.25">
      <c r="A1825">
        <v>2104</v>
      </c>
      <c r="B1825" s="3">
        <v>1</v>
      </c>
    </row>
    <row r="1826" spans="1:5" x14ac:dyDescent="0.25">
      <c r="A1826">
        <v>2105</v>
      </c>
      <c r="B1826" s="3">
        <v>1</v>
      </c>
    </row>
    <row r="1827" spans="1:5" x14ac:dyDescent="0.25">
      <c r="A1827">
        <v>2106</v>
      </c>
      <c r="B1827" s="3">
        <v>1</v>
      </c>
      <c r="E1827" s="2">
        <v>4</v>
      </c>
    </row>
    <row r="1828" spans="1:5" x14ac:dyDescent="0.25">
      <c r="A1828">
        <v>2107</v>
      </c>
      <c r="B1828" s="3">
        <v>1</v>
      </c>
      <c r="E1828" s="2">
        <v>4</v>
      </c>
    </row>
    <row r="1829" spans="1:5" x14ac:dyDescent="0.25">
      <c r="A1829">
        <v>2108</v>
      </c>
      <c r="B1829" s="3">
        <v>1</v>
      </c>
      <c r="E1829" s="2">
        <v>4</v>
      </c>
    </row>
    <row r="1830" spans="1:5" x14ac:dyDescent="0.25">
      <c r="A1830">
        <v>2109</v>
      </c>
      <c r="B1830" s="3">
        <v>1</v>
      </c>
      <c r="E1830" s="2">
        <v>4</v>
      </c>
    </row>
    <row r="1831" spans="1:5" x14ac:dyDescent="0.25">
      <c r="A1831">
        <v>2110</v>
      </c>
      <c r="B1831" s="3">
        <v>1</v>
      </c>
      <c r="E1831" s="2">
        <v>4</v>
      </c>
    </row>
    <row r="1832" spans="1:5" x14ac:dyDescent="0.25">
      <c r="A1832">
        <v>2111</v>
      </c>
      <c r="B1832" s="3">
        <v>1</v>
      </c>
      <c r="E1832" s="2">
        <v>4</v>
      </c>
    </row>
    <row r="1833" spans="1:5" x14ac:dyDescent="0.25">
      <c r="A1833">
        <v>2112</v>
      </c>
      <c r="B1833" s="3">
        <v>1</v>
      </c>
      <c r="E1833" s="2">
        <v>4</v>
      </c>
    </row>
    <row r="1834" spans="1:5" x14ac:dyDescent="0.25">
      <c r="A1834">
        <v>2113</v>
      </c>
      <c r="B1834" s="3">
        <v>1</v>
      </c>
      <c r="E1834" s="2">
        <v>4</v>
      </c>
    </row>
    <row r="1835" spans="1:5" x14ac:dyDescent="0.25">
      <c r="A1835">
        <v>2114</v>
      </c>
      <c r="D1835" s="5">
        <v>3</v>
      </c>
      <c r="E1835" s="2">
        <v>4</v>
      </c>
    </row>
    <row r="1836" spans="1:5" x14ac:dyDescent="0.25">
      <c r="A1836">
        <v>2115</v>
      </c>
      <c r="D1836" s="5">
        <v>3</v>
      </c>
      <c r="E1836" s="2">
        <v>4</v>
      </c>
    </row>
    <row r="1837" spans="1:5" x14ac:dyDescent="0.25">
      <c r="A1837">
        <v>2116</v>
      </c>
      <c r="D1837" s="5">
        <v>3</v>
      </c>
      <c r="E1837" s="2">
        <v>4</v>
      </c>
    </row>
    <row r="1838" spans="1:5" x14ac:dyDescent="0.25">
      <c r="A1838">
        <v>2117</v>
      </c>
      <c r="D1838" s="5">
        <v>3</v>
      </c>
    </row>
    <row r="1839" spans="1:5" x14ac:dyDescent="0.25">
      <c r="A1839">
        <v>2118</v>
      </c>
      <c r="D1839" s="5">
        <v>3</v>
      </c>
    </row>
    <row r="1840" spans="1:5" x14ac:dyDescent="0.25">
      <c r="A1840">
        <v>2119</v>
      </c>
      <c r="D1840" s="5">
        <v>3</v>
      </c>
    </row>
    <row r="1841" spans="1:4" x14ac:dyDescent="0.25">
      <c r="A1841">
        <v>2120</v>
      </c>
      <c r="D1841" s="5">
        <v>3</v>
      </c>
    </row>
    <row r="1842" spans="1:4" x14ac:dyDescent="0.25">
      <c r="A1842">
        <v>2121</v>
      </c>
      <c r="D1842" s="5">
        <v>3</v>
      </c>
    </row>
    <row r="1843" spans="1:4" x14ac:dyDescent="0.25">
      <c r="A1843">
        <v>2122</v>
      </c>
      <c r="D1843" s="5">
        <v>3</v>
      </c>
    </row>
    <row r="1844" spans="1:4" x14ac:dyDescent="0.25">
      <c r="A1844">
        <v>2123</v>
      </c>
    </row>
    <row r="1845" spans="1:4" x14ac:dyDescent="0.25">
      <c r="A1845">
        <v>2124</v>
      </c>
    </row>
    <row r="1846" spans="1:4" x14ac:dyDescent="0.25">
      <c r="A1846">
        <v>2125</v>
      </c>
      <c r="C1846" s="4">
        <v>2</v>
      </c>
    </row>
    <row r="1847" spans="1:4" x14ac:dyDescent="0.25">
      <c r="A1847">
        <v>2126</v>
      </c>
      <c r="C1847" s="4">
        <v>2</v>
      </c>
    </row>
    <row r="1848" spans="1:4" x14ac:dyDescent="0.25">
      <c r="A1848">
        <v>2127</v>
      </c>
      <c r="C1848" s="4">
        <v>2</v>
      </c>
    </row>
    <row r="1849" spans="1:4" x14ac:dyDescent="0.25">
      <c r="A1849">
        <v>2128</v>
      </c>
      <c r="B1849" s="3">
        <v>1</v>
      </c>
      <c r="C1849" s="4">
        <v>2</v>
      </c>
    </row>
    <row r="1850" spans="1:4" x14ac:dyDescent="0.25">
      <c r="A1850">
        <v>2129</v>
      </c>
      <c r="B1850" s="3">
        <v>1</v>
      </c>
      <c r="C1850" s="4">
        <v>2</v>
      </c>
    </row>
    <row r="1851" spans="1:4" x14ac:dyDescent="0.25">
      <c r="A1851">
        <v>2130</v>
      </c>
      <c r="B1851" s="3">
        <v>1</v>
      </c>
      <c r="C1851" s="4">
        <v>2</v>
      </c>
    </row>
    <row r="1852" spans="1:4" x14ac:dyDescent="0.25">
      <c r="A1852">
        <v>2131</v>
      </c>
      <c r="B1852" s="3">
        <v>1</v>
      </c>
      <c r="C1852" s="4">
        <v>2</v>
      </c>
    </row>
    <row r="1853" spans="1:4" x14ac:dyDescent="0.25">
      <c r="A1853">
        <v>2132</v>
      </c>
      <c r="B1853" s="3">
        <v>1</v>
      </c>
      <c r="C1853" s="4">
        <v>2</v>
      </c>
    </row>
    <row r="1854" spans="1:4" x14ac:dyDescent="0.25">
      <c r="A1854">
        <v>2133</v>
      </c>
      <c r="B1854" s="3">
        <v>1</v>
      </c>
    </row>
    <row r="1855" spans="1:4" x14ac:dyDescent="0.25">
      <c r="A1855">
        <v>2134</v>
      </c>
      <c r="B1855" s="3">
        <v>1</v>
      </c>
    </row>
    <row r="1856" spans="1:4" x14ac:dyDescent="0.25">
      <c r="A1856">
        <v>2135</v>
      </c>
      <c r="B1856" s="3">
        <v>1</v>
      </c>
    </row>
    <row r="1857" spans="1:5" x14ac:dyDescent="0.25">
      <c r="A1857">
        <v>2136</v>
      </c>
      <c r="B1857" s="3">
        <v>1</v>
      </c>
      <c r="E1857" s="2">
        <v>4</v>
      </c>
    </row>
    <row r="1858" spans="1:5" x14ac:dyDescent="0.25">
      <c r="A1858">
        <v>2137</v>
      </c>
      <c r="D1858" s="5">
        <v>3</v>
      </c>
      <c r="E1858" s="2">
        <v>4</v>
      </c>
    </row>
    <row r="1859" spans="1:5" x14ac:dyDescent="0.25">
      <c r="A1859">
        <v>2138</v>
      </c>
      <c r="D1859" s="5">
        <v>3</v>
      </c>
      <c r="E1859" s="2">
        <v>4</v>
      </c>
    </row>
    <row r="1860" spans="1:5" x14ac:dyDescent="0.25">
      <c r="A1860">
        <v>2139</v>
      </c>
      <c r="D1860" s="5">
        <v>3</v>
      </c>
      <c r="E1860" s="2">
        <v>4</v>
      </c>
    </row>
    <row r="1861" spans="1:5" x14ac:dyDescent="0.25">
      <c r="A1861">
        <v>2140</v>
      </c>
      <c r="D1861" s="5">
        <v>3</v>
      </c>
      <c r="E1861" s="2">
        <v>4</v>
      </c>
    </row>
    <row r="1862" spans="1:5" x14ac:dyDescent="0.25">
      <c r="A1862">
        <v>2141</v>
      </c>
      <c r="D1862" s="5">
        <v>3</v>
      </c>
      <c r="E1862" s="2">
        <v>4</v>
      </c>
    </row>
    <row r="1863" spans="1:5" x14ac:dyDescent="0.25">
      <c r="A1863">
        <v>2142</v>
      </c>
      <c r="D1863" s="5">
        <v>3</v>
      </c>
      <c r="E1863" s="2">
        <v>4</v>
      </c>
    </row>
    <row r="1864" spans="1:5" x14ac:dyDescent="0.25">
      <c r="A1864">
        <v>2143</v>
      </c>
      <c r="D1864" s="5">
        <v>3</v>
      </c>
      <c r="E1864" s="2">
        <v>4</v>
      </c>
    </row>
    <row r="1865" spans="1:5" x14ac:dyDescent="0.25">
      <c r="A1865">
        <v>2144</v>
      </c>
      <c r="D1865" s="5">
        <v>3</v>
      </c>
      <c r="E1865" s="2">
        <v>4</v>
      </c>
    </row>
    <row r="1866" spans="1:5" x14ac:dyDescent="0.25">
      <c r="A1866">
        <v>2145</v>
      </c>
      <c r="D1866" s="5">
        <v>3</v>
      </c>
    </row>
    <row r="1867" spans="1:5" x14ac:dyDescent="0.25">
      <c r="A1867">
        <v>2146</v>
      </c>
      <c r="C1867" s="4">
        <v>2</v>
      </c>
    </row>
    <row r="1868" spans="1:5" x14ac:dyDescent="0.25">
      <c r="A1868">
        <v>2147</v>
      </c>
      <c r="C1868" s="4">
        <v>2</v>
      </c>
    </row>
    <row r="1869" spans="1:5" x14ac:dyDescent="0.25">
      <c r="A1869">
        <v>2148</v>
      </c>
      <c r="C1869" s="4">
        <v>2</v>
      </c>
    </row>
    <row r="1870" spans="1:5" x14ac:dyDescent="0.25">
      <c r="A1870">
        <v>2149</v>
      </c>
      <c r="C1870" s="4">
        <v>2</v>
      </c>
    </row>
    <row r="1871" spans="1:5" x14ac:dyDescent="0.25">
      <c r="A1871">
        <v>2150</v>
      </c>
      <c r="B1871" s="3">
        <v>1</v>
      </c>
      <c r="C1871" s="4">
        <v>2</v>
      </c>
    </row>
    <row r="1872" spans="1:5" x14ac:dyDescent="0.25">
      <c r="A1872">
        <v>2151</v>
      </c>
      <c r="B1872" s="3">
        <v>1</v>
      </c>
      <c r="C1872" s="4">
        <v>2</v>
      </c>
    </row>
    <row r="1873" spans="1:5" x14ac:dyDescent="0.25">
      <c r="A1873">
        <v>2152</v>
      </c>
      <c r="B1873" s="3">
        <v>1</v>
      </c>
      <c r="C1873" s="4">
        <v>2</v>
      </c>
    </row>
    <row r="1874" spans="1:5" x14ac:dyDescent="0.25">
      <c r="A1874">
        <v>2153</v>
      </c>
      <c r="B1874" s="3">
        <v>1</v>
      </c>
      <c r="C1874" s="4">
        <v>2</v>
      </c>
    </row>
    <row r="1875" spans="1:5" x14ac:dyDescent="0.25">
      <c r="A1875">
        <v>2154</v>
      </c>
      <c r="B1875" s="3">
        <v>1</v>
      </c>
    </row>
    <row r="1876" spans="1:5" x14ac:dyDescent="0.25">
      <c r="A1876">
        <v>2155</v>
      </c>
      <c r="B1876" s="3">
        <v>1</v>
      </c>
    </row>
    <row r="1877" spans="1:5" x14ac:dyDescent="0.25">
      <c r="A1877">
        <v>2156</v>
      </c>
      <c r="B1877" s="3">
        <v>1</v>
      </c>
    </row>
    <row r="1878" spans="1:5" x14ac:dyDescent="0.25">
      <c r="A1878">
        <v>2157</v>
      </c>
      <c r="B1878" s="3">
        <v>1</v>
      </c>
    </row>
    <row r="1879" spans="1:5" x14ac:dyDescent="0.25">
      <c r="A1879">
        <v>2158</v>
      </c>
      <c r="D1879" s="5">
        <v>3</v>
      </c>
      <c r="E1879" s="2">
        <v>4</v>
      </c>
    </row>
    <row r="1880" spans="1:5" x14ac:dyDescent="0.25">
      <c r="A1880">
        <v>2159</v>
      </c>
      <c r="D1880" s="5">
        <v>3</v>
      </c>
      <c r="E1880" s="2">
        <v>4</v>
      </c>
    </row>
    <row r="1881" spans="1:5" x14ac:dyDescent="0.25">
      <c r="A1881">
        <v>2160</v>
      </c>
      <c r="D1881" s="5">
        <v>3</v>
      </c>
      <c r="E1881" s="2">
        <v>4</v>
      </c>
    </row>
    <row r="1882" spans="1:5" x14ac:dyDescent="0.25">
      <c r="A1882">
        <v>2161</v>
      </c>
      <c r="D1882" s="5">
        <v>3</v>
      </c>
      <c r="E1882" s="2">
        <v>4</v>
      </c>
    </row>
    <row r="1883" spans="1:5" x14ac:dyDescent="0.25">
      <c r="A1883">
        <v>2162</v>
      </c>
      <c r="D1883" s="5">
        <v>3</v>
      </c>
      <c r="E1883" s="2">
        <v>4</v>
      </c>
    </row>
    <row r="1884" spans="1:5" x14ac:dyDescent="0.25">
      <c r="A1884">
        <v>2163</v>
      </c>
      <c r="D1884" s="5">
        <v>3</v>
      </c>
      <c r="E1884" s="2">
        <v>4</v>
      </c>
    </row>
    <row r="1885" spans="1:5" x14ac:dyDescent="0.25">
      <c r="A1885">
        <v>2164</v>
      </c>
      <c r="D1885" s="5">
        <v>3</v>
      </c>
      <c r="E1885" s="2">
        <v>4</v>
      </c>
    </row>
    <row r="1886" spans="1:5" x14ac:dyDescent="0.25">
      <c r="A1886">
        <v>2165</v>
      </c>
      <c r="D1886" s="5">
        <v>3</v>
      </c>
      <c r="E1886" s="2">
        <v>4</v>
      </c>
    </row>
    <row r="1887" spans="1:5" x14ac:dyDescent="0.25">
      <c r="A1887">
        <v>2166</v>
      </c>
      <c r="D1887" s="5">
        <v>3</v>
      </c>
    </row>
    <row r="1888" spans="1:5" x14ac:dyDescent="0.25">
      <c r="A1888">
        <v>2167</v>
      </c>
    </row>
    <row r="1889" spans="1:5" x14ac:dyDescent="0.25">
      <c r="A1889">
        <v>2168</v>
      </c>
    </row>
    <row r="1890" spans="1:5" x14ac:dyDescent="0.25">
      <c r="A1890">
        <v>2169</v>
      </c>
      <c r="C1890" s="4">
        <v>2</v>
      </c>
    </row>
    <row r="1891" spans="1:5" x14ac:dyDescent="0.25">
      <c r="A1891">
        <v>2170</v>
      </c>
      <c r="C1891" s="4">
        <v>2</v>
      </c>
    </row>
    <row r="1892" spans="1:5" x14ac:dyDescent="0.25">
      <c r="A1892">
        <v>2171</v>
      </c>
      <c r="C1892" s="4">
        <v>2</v>
      </c>
    </row>
    <row r="1893" spans="1:5" x14ac:dyDescent="0.25">
      <c r="A1893">
        <v>2172</v>
      </c>
      <c r="C1893" s="4">
        <v>2</v>
      </c>
    </row>
    <row r="1894" spans="1:5" x14ac:dyDescent="0.25">
      <c r="A1894">
        <v>2173</v>
      </c>
      <c r="C1894" s="4">
        <v>2</v>
      </c>
    </row>
    <row r="1895" spans="1:5" x14ac:dyDescent="0.25">
      <c r="A1895">
        <v>2174</v>
      </c>
      <c r="B1895" s="3">
        <v>1</v>
      </c>
      <c r="C1895" s="4">
        <v>2</v>
      </c>
    </row>
    <row r="1896" spans="1:5" x14ac:dyDescent="0.25">
      <c r="A1896">
        <v>2175</v>
      </c>
      <c r="B1896" s="3">
        <v>1</v>
      </c>
      <c r="C1896" s="4">
        <v>2</v>
      </c>
    </row>
    <row r="1897" spans="1:5" x14ac:dyDescent="0.25">
      <c r="A1897">
        <v>2176</v>
      </c>
      <c r="B1897" s="3">
        <v>1</v>
      </c>
    </row>
    <row r="1898" spans="1:5" x14ac:dyDescent="0.25">
      <c r="A1898">
        <v>2177</v>
      </c>
      <c r="B1898" s="3">
        <v>1</v>
      </c>
    </row>
    <row r="1899" spans="1:5" x14ac:dyDescent="0.25">
      <c r="A1899">
        <v>2178</v>
      </c>
      <c r="B1899" s="3">
        <v>1</v>
      </c>
    </row>
    <row r="1900" spans="1:5" x14ac:dyDescent="0.25">
      <c r="A1900">
        <v>2179</v>
      </c>
      <c r="B1900" s="3">
        <v>1</v>
      </c>
    </row>
    <row r="1901" spans="1:5" x14ac:dyDescent="0.25">
      <c r="A1901">
        <v>2180</v>
      </c>
      <c r="B1901" s="3">
        <v>1</v>
      </c>
      <c r="E1901" s="2">
        <v>4</v>
      </c>
    </row>
    <row r="1902" spans="1:5" x14ac:dyDescent="0.25">
      <c r="A1902">
        <v>2181</v>
      </c>
      <c r="D1902" s="5">
        <v>3</v>
      </c>
      <c r="E1902" s="2">
        <v>4</v>
      </c>
    </row>
    <row r="1903" spans="1:5" x14ac:dyDescent="0.25">
      <c r="A1903">
        <v>2182</v>
      </c>
      <c r="D1903" s="5">
        <v>3</v>
      </c>
      <c r="E1903" s="2">
        <v>4</v>
      </c>
    </row>
    <row r="1904" spans="1:5" x14ac:dyDescent="0.25">
      <c r="A1904">
        <v>2183</v>
      </c>
      <c r="D1904" s="5">
        <v>3</v>
      </c>
      <c r="E1904" s="2">
        <v>4</v>
      </c>
    </row>
    <row r="1905" spans="1:5" x14ac:dyDescent="0.25">
      <c r="A1905">
        <v>2184</v>
      </c>
      <c r="D1905" s="5">
        <v>3</v>
      </c>
      <c r="E1905" s="2">
        <v>4</v>
      </c>
    </row>
    <row r="1906" spans="1:5" x14ac:dyDescent="0.25">
      <c r="A1906">
        <v>2185</v>
      </c>
      <c r="D1906" s="5">
        <v>3</v>
      </c>
      <c r="E1906" s="2">
        <v>4</v>
      </c>
    </row>
    <row r="1907" spans="1:5" x14ac:dyDescent="0.25">
      <c r="A1907">
        <v>2186</v>
      </c>
      <c r="D1907" s="5">
        <v>3</v>
      </c>
      <c r="E1907" s="2">
        <v>4</v>
      </c>
    </row>
    <row r="1908" spans="1:5" x14ac:dyDescent="0.25">
      <c r="A1908">
        <v>2187</v>
      </c>
      <c r="D1908" s="5">
        <v>3</v>
      </c>
      <c r="E1908" s="2">
        <v>4</v>
      </c>
    </row>
    <row r="1909" spans="1:5" x14ac:dyDescent="0.25">
      <c r="A1909">
        <v>2188</v>
      </c>
      <c r="D1909" s="5">
        <v>3</v>
      </c>
      <c r="E1909" s="2">
        <v>4</v>
      </c>
    </row>
    <row r="1910" spans="1:5" x14ac:dyDescent="0.25">
      <c r="A1910">
        <v>2189</v>
      </c>
    </row>
    <row r="1911" spans="1:5" x14ac:dyDescent="0.25">
      <c r="A1911">
        <v>2190</v>
      </c>
      <c r="C1911" s="4">
        <v>2</v>
      </c>
    </row>
    <row r="1912" spans="1:5" x14ac:dyDescent="0.25">
      <c r="A1912">
        <v>2191</v>
      </c>
      <c r="C1912" s="4">
        <v>2</v>
      </c>
    </row>
    <row r="1913" spans="1:5" x14ac:dyDescent="0.25">
      <c r="A1913">
        <v>2192</v>
      </c>
      <c r="C1913" s="4">
        <v>2</v>
      </c>
    </row>
    <row r="1914" spans="1:5" x14ac:dyDescent="0.25">
      <c r="A1914">
        <v>2193</v>
      </c>
      <c r="C1914" s="4">
        <v>2</v>
      </c>
    </row>
    <row r="1915" spans="1:5" x14ac:dyDescent="0.25">
      <c r="A1915">
        <v>2194</v>
      </c>
      <c r="C1915" s="4">
        <v>2</v>
      </c>
    </row>
    <row r="1916" spans="1:5" x14ac:dyDescent="0.25">
      <c r="A1916">
        <v>2195</v>
      </c>
      <c r="B1916" s="3">
        <v>1</v>
      </c>
      <c r="C1916" s="4">
        <v>2</v>
      </c>
    </row>
    <row r="1917" spans="1:5" x14ac:dyDescent="0.25">
      <c r="A1917">
        <v>2196</v>
      </c>
      <c r="B1917" s="3">
        <v>1</v>
      </c>
      <c r="C1917" s="4">
        <v>2</v>
      </c>
    </row>
    <row r="1918" spans="1:5" x14ac:dyDescent="0.25">
      <c r="A1918">
        <v>2197</v>
      </c>
      <c r="B1918" s="3">
        <v>1</v>
      </c>
      <c r="C1918" s="4">
        <v>2</v>
      </c>
    </row>
    <row r="1919" spans="1:5" x14ac:dyDescent="0.25">
      <c r="A1919">
        <v>2198</v>
      </c>
      <c r="B1919" s="3">
        <v>1</v>
      </c>
    </row>
    <row r="1920" spans="1:5" x14ac:dyDescent="0.25">
      <c r="A1920">
        <v>2199</v>
      </c>
      <c r="B1920" s="3">
        <v>1</v>
      </c>
    </row>
    <row r="1921" spans="1:5" x14ac:dyDescent="0.25">
      <c r="A1921">
        <v>2200</v>
      </c>
      <c r="B1921" s="3">
        <v>1</v>
      </c>
    </row>
    <row r="1922" spans="1:5" x14ac:dyDescent="0.25">
      <c r="A1922">
        <v>2201</v>
      </c>
      <c r="B1922" s="3">
        <v>1</v>
      </c>
    </row>
    <row r="1923" spans="1:5" x14ac:dyDescent="0.25">
      <c r="A1923">
        <v>2202</v>
      </c>
    </row>
    <row r="1924" spans="1:5" x14ac:dyDescent="0.25">
      <c r="A1924">
        <v>2203</v>
      </c>
    </row>
    <row r="1925" spans="1:5" x14ac:dyDescent="0.25">
      <c r="A1925">
        <v>2204</v>
      </c>
      <c r="D1925" s="5">
        <v>3</v>
      </c>
      <c r="E1925" s="2">
        <v>4</v>
      </c>
    </row>
    <row r="1926" spans="1:5" x14ac:dyDescent="0.25">
      <c r="A1926">
        <v>2205</v>
      </c>
      <c r="D1926" s="5">
        <v>3</v>
      </c>
      <c r="E1926" s="2">
        <v>4</v>
      </c>
    </row>
    <row r="1927" spans="1:5" x14ac:dyDescent="0.25">
      <c r="A1927">
        <v>2206</v>
      </c>
      <c r="D1927" s="5">
        <v>3</v>
      </c>
      <c r="E1927" s="2">
        <v>4</v>
      </c>
    </row>
    <row r="1928" spans="1:5" x14ac:dyDescent="0.25">
      <c r="A1928">
        <v>2207</v>
      </c>
      <c r="D1928" s="5">
        <v>3</v>
      </c>
      <c r="E1928" s="2">
        <v>4</v>
      </c>
    </row>
    <row r="1929" spans="1:5" x14ac:dyDescent="0.25">
      <c r="A1929">
        <v>2208</v>
      </c>
      <c r="D1929" s="5">
        <v>3</v>
      </c>
      <c r="E1929" s="2">
        <v>4</v>
      </c>
    </row>
    <row r="1930" spans="1:5" x14ac:dyDescent="0.25">
      <c r="A1930">
        <v>2209</v>
      </c>
      <c r="D1930" s="5">
        <v>3</v>
      </c>
      <c r="E1930" s="2">
        <v>4</v>
      </c>
    </row>
    <row r="1931" spans="1:5" x14ac:dyDescent="0.25">
      <c r="A1931">
        <v>2210</v>
      </c>
      <c r="D1931" s="5">
        <v>3</v>
      </c>
      <c r="E1931" s="2">
        <v>4</v>
      </c>
    </row>
    <row r="1932" spans="1:5" x14ac:dyDescent="0.25">
      <c r="A1932">
        <v>2211</v>
      </c>
      <c r="D1932" s="5">
        <v>3</v>
      </c>
    </row>
    <row r="1933" spans="1:5" x14ac:dyDescent="0.25">
      <c r="A1933">
        <v>2212</v>
      </c>
    </row>
    <row r="1934" spans="1:5" x14ac:dyDescent="0.25">
      <c r="A1934">
        <v>2213</v>
      </c>
      <c r="C1934" s="4">
        <v>2</v>
      </c>
    </row>
    <row r="1935" spans="1:5" x14ac:dyDescent="0.25">
      <c r="A1935">
        <v>2214</v>
      </c>
      <c r="C1935" s="4">
        <v>2</v>
      </c>
    </row>
    <row r="1936" spans="1:5" x14ac:dyDescent="0.25">
      <c r="A1936">
        <v>2215</v>
      </c>
      <c r="C1936" s="4">
        <v>2</v>
      </c>
    </row>
    <row r="1937" spans="1:5" x14ac:dyDescent="0.25">
      <c r="A1937">
        <v>2216</v>
      </c>
      <c r="C1937" s="4">
        <v>2</v>
      </c>
    </row>
    <row r="1938" spans="1:5" x14ac:dyDescent="0.25">
      <c r="A1938">
        <v>2217</v>
      </c>
      <c r="C1938" s="4">
        <v>2</v>
      </c>
    </row>
    <row r="1939" spans="1:5" x14ac:dyDescent="0.25">
      <c r="A1939">
        <v>2218</v>
      </c>
      <c r="B1939" s="3">
        <v>1</v>
      </c>
      <c r="C1939" s="4">
        <v>2</v>
      </c>
    </row>
    <row r="1940" spans="1:5" x14ac:dyDescent="0.25">
      <c r="A1940">
        <v>2219</v>
      </c>
      <c r="B1940" s="3">
        <v>1</v>
      </c>
      <c r="C1940" s="4">
        <v>2</v>
      </c>
    </row>
    <row r="1941" spans="1:5" x14ac:dyDescent="0.25">
      <c r="A1941">
        <v>2220</v>
      </c>
      <c r="B1941" s="3">
        <v>1</v>
      </c>
      <c r="C1941" s="4">
        <v>2</v>
      </c>
    </row>
    <row r="1942" spans="1:5" x14ac:dyDescent="0.25">
      <c r="A1942">
        <v>2221</v>
      </c>
      <c r="B1942" s="3">
        <v>1</v>
      </c>
    </row>
    <row r="1943" spans="1:5" x14ac:dyDescent="0.25">
      <c r="A1943">
        <v>2222</v>
      </c>
      <c r="B1943" s="3">
        <v>1</v>
      </c>
    </row>
    <row r="1944" spans="1:5" x14ac:dyDescent="0.25">
      <c r="A1944">
        <v>2223</v>
      </c>
      <c r="B1944" s="3">
        <v>1</v>
      </c>
    </row>
    <row r="1945" spans="1:5" x14ac:dyDescent="0.25">
      <c r="A1945">
        <v>2224</v>
      </c>
      <c r="B1945" s="3">
        <v>1</v>
      </c>
    </row>
    <row r="1946" spans="1:5" x14ac:dyDescent="0.25">
      <c r="A1946">
        <v>2225</v>
      </c>
      <c r="B1946" s="3">
        <v>1</v>
      </c>
    </row>
    <row r="1947" spans="1:5" x14ac:dyDescent="0.25">
      <c r="A1947">
        <v>2226</v>
      </c>
      <c r="E1947" s="2">
        <v>4</v>
      </c>
    </row>
    <row r="1948" spans="1:5" x14ac:dyDescent="0.25">
      <c r="A1948">
        <v>2227</v>
      </c>
      <c r="D1948" s="5">
        <v>3</v>
      </c>
      <c r="E1948" s="2">
        <v>4</v>
      </c>
    </row>
    <row r="1949" spans="1:5" x14ac:dyDescent="0.25">
      <c r="A1949">
        <v>2228</v>
      </c>
      <c r="D1949" s="5">
        <v>3</v>
      </c>
      <c r="E1949" s="2">
        <v>4</v>
      </c>
    </row>
    <row r="1950" spans="1:5" x14ac:dyDescent="0.25">
      <c r="A1950">
        <v>2229</v>
      </c>
      <c r="D1950" s="5">
        <v>3</v>
      </c>
      <c r="E1950" s="2">
        <v>4</v>
      </c>
    </row>
    <row r="1951" spans="1:5" x14ac:dyDescent="0.25">
      <c r="A1951">
        <v>2230</v>
      </c>
      <c r="D1951" s="5">
        <v>3</v>
      </c>
      <c r="E1951" s="2">
        <v>4</v>
      </c>
    </row>
    <row r="1952" spans="1:5" x14ac:dyDescent="0.25">
      <c r="A1952">
        <v>2231</v>
      </c>
      <c r="D1952" s="5">
        <v>3</v>
      </c>
      <c r="E1952" s="2">
        <v>4</v>
      </c>
    </row>
    <row r="1953" spans="1:5" x14ac:dyDescent="0.25">
      <c r="A1953">
        <v>2232</v>
      </c>
      <c r="D1953" s="5">
        <v>3</v>
      </c>
      <c r="E1953" s="2">
        <v>4</v>
      </c>
    </row>
    <row r="1954" spans="1:5" x14ac:dyDescent="0.25">
      <c r="A1954">
        <v>2233</v>
      </c>
      <c r="D1954" s="5">
        <v>3</v>
      </c>
      <c r="E1954" s="2">
        <v>4</v>
      </c>
    </row>
    <row r="1955" spans="1:5" x14ac:dyDescent="0.25">
      <c r="A1955">
        <v>2234</v>
      </c>
      <c r="D1955" s="5">
        <v>3</v>
      </c>
    </row>
    <row r="1956" spans="1:5" x14ac:dyDescent="0.25">
      <c r="A1956">
        <v>2235</v>
      </c>
      <c r="D1956" s="5">
        <v>3</v>
      </c>
    </row>
    <row r="1957" spans="1:5" x14ac:dyDescent="0.25">
      <c r="A1957">
        <v>2236</v>
      </c>
    </row>
    <row r="1958" spans="1:5" x14ac:dyDescent="0.25">
      <c r="A1958">
        <v>2237</v>
      </c>
      <c r="C1958" s="4">
        <v>2</v>
      </c>
    </row>
    <row r="1959" spans="1:5" x14ac:dyDescent="0.25">
      <c r="A1959">
        <v>2238</v>
      </c>
      <c r="C1959" s="4">
        <v>2</v>
      </c>
    </row>
    <row r="1960" spans="1:5" x14ac:dyDescent="0.25">
      <c r="A1960">
        <v>2239</v>
      </c>
      <c r="C1960" s="4">
        <v>2</v>
      </c>
    </row>
    <row r="1961" spans="1:5" x14ac:dyDescent="0.25">
      <c r="A1961">
        <v>2240</v>
      </c>
      <c r="C1961" s="4">
        <v>2</v>
      </c>
    </row>
    <row r="1962" spans="1:5" x14ac:dyDescent="0.25">
      <c r="A1962">
        <v>2241</v>
      </c>
      <c r="C1962" s="4">
        <v>2</v>
      </c>
    </row>
    <row r="1963" spans="1:5" x14ac:dyDescent="0.25">
      <c r="A1963">
        <v>2242</v>
      </c>
      <c r="B1963" s="3">
        <v>1</v>
      </c>
      <c r="C1963" s="4">
        <v>2</v>
      </c>
    </row>
    <row r="1964" spans="1:5" x14ac:dyDescent="0.25">
      <c r="A1964">
        <v>2243</v>
      </c>
      <c r="B1964" s="3">
        <v>1</v>
      </c>
      <c r="C1964" s="4">
        <v>2</v>
      </c>
    </row>
    <row r="1965" spans="1:5" x14ac:dyDescent="0.25">
      <c r="A1965">
        <v>2244</v>
      </c>
      <c r="B1965" s="3">
        <v>1</v>
      </c>
      <c r="C1965" s="4">
        <v>2</v>
      </c>
    </row>
    <row r="1966" spans="1:5" x14ac:dyDescent="0.25">
      <c r="A1966">
        <v>2245</v>
      </c>
      <c r="B1966" s="3">
        <v>1</v>
      </c>
    </row>
    <row r="1967" spans="1:5" x14ac:dyDescent="0.25">
      <c r="A1967">
        <v>2246</v>
      </c>
      <c r="B1967" s="3">
        <v>1</v>
      </c>
    </row>
    <row r="1968" spans="1:5" x14ac:dyDescent="0.25">
      <c r="A1968">
        <v>2247</v>
      </c>
      <c r="B1968" s="3">
        <v>1</v>
      </c>
    </row>
    <row r="1969" spans="1:5" x14ac:dyDescent="0.25">
      <c r="A1969">
        <v>2248</v>
      </c>
      <c r="B1969" s="3">
        <v>1</v>
      </c>
    </row>
    <row r="1970" spans="1:5" x14ac:dyDescent="0.25">
      <c r="A1970">
        <v>2249</v>
      </c>
      <c r="B1970" s="3">
        <v>1</v>
      </c>
      <c r="E1970" s="2">
        <v>4</v>
      </c>
    </row>
    <row r="1971" spans="1:5" x14ac:dyDescent="0.25">
      <c r="A1971">
        <v>2250</v>
      </c>
      <c r="E1971" s="2">
        <v>4</v>
      </c>
    </row>
    <row r="1972" spans="1:5" x14ac:dyDescent="0.25">
      <c r="A1972">
        <v>2251</v>
      </c>
      <c r="D1972" s="5">
        <v>3</v>
      </c>
      <c r="E1972" s="2">
        <v>4</v>
      </c>
    </row>
    <row r="1973" spans="1:5" x14ac:dyDescent="0.25">
      <c r="A1973">
        <v>2252</v>
      </c>
      <c r="D1973" s="5">
        <v>3</v>
      </c>
      <c r="E1973" s="2">
        <v>4</v>
      </c>
    </row>
    <row r="1974" spans="1:5" x14ac:dyDescent="0.25">
      <c r="A1974">
        <v>2253</v>
      </c>
      <c r="D1974" s="5">
        <v>3</v>
      </c>
      <c r="E1974" s="2">
        <v>4</v>
      </c>
    </row>
    <row r="1975" spans="1:5" x14ac:dyDescent="0.25">
      <c r="A1975">
        <v>2254</v>
      </c>
      <c r="D1975" s="5">
        <v>3</v>
      </c>
      <c r="E1975" s="2">
        <v>4</v>
      </c>
    </row>
    <row r="1976" spans="1:5" x14ac:dyDescent="0.25">
      <c r="A1976">
        <v>2255</v>
      </c>
      <c r="D1976" s="5">
        <v>3</v>
      </c>
      <c r="E1976" s="2">
        <v>4</v>
      </c>
    </row>
    <row r="1977" spans="1:5" x14ac:dyDescent="0.25">
      <c r="A1977">
        <v>2256</v>
      </c>
      <c r="D1977" s="5">
        <v>3</v>
      </c>
      <c r="E1977" s="2">
        <v>4</v>
      </c>
    </row>
    <row r="1978" spans="1:5" x14ac:dyDescent="0.25">
      <c r="A1978">
        <v>2257</v>
      </c>
      <c r="D1978" s="5">
        <v>3</v>
      </c>
      <c r="E1978" s="2">
        <v>4</v>
      </c>
    </row>
    <row r="1979" spans="1:5" x14ac:dyDescent="0.25">
      <c r="A1979">
        <v>2258</v>
      </c>
      <c r="D1979" s="5">
        <v>3</v>
      </c>
    </row>
    <row r="1980" spans="1:5" x14ac:dyDescent="0.25">
      <c r="A1980">
        <v>2259</v>
      </c>
      <c r="D1980" s="5">
        <v>3</v>
      </c>
    </row>
    <row r="1981" spans="1:5" x14ac:dyDescent="0.25">
      <c r="A1981">
        <v>2260</v>
      </c>
      <c r="C1981" s="4">
        <v>2</v>
      </c>
    </row>
    <row r="1982" spans="1:5" x14ac:dyDescent="0.25">
      <c r="A1982">
        <v>2261</v>
      </c>
      <c r="C1982" s="4">
        <v>2</v>
      </c>
    </row>
    <row r="1983" spans="1:5" x14ac:dyDescent="0.25">
      <c r="A1983">
        <v>2262</v>
      </c>
      <c r="C1983" s="4">
        <v>2</v>
      </c>
    </row>
    <row r="1984" spans="1:5" x14ac:dyDescent="0.25">
      <c r="A1984">
        <v>2263</v>
      </c>
      <c r="C1984" s="4">
        <v>2</v>
      </c>
    </row>
    <row r="1985" spans="1:5" x14ac:dyDescent="0.25">
      <c r="A1985">
        <v>2264</v>
      </c>
      <c r="C1985" s="4">
        <v>2</v>
      </c>
    </row>
    <row r="1986" spans="1:5" x14ac:dyDescent="0.25">
      <c r="A1986">
        <v>2265</v>
      </c>
      <c r="C1986" s="4">
        <v>2</v>
      </c>
    </row>
    <row r="1987" spans="1:5" x14ac:dyDescent="0.25">
      <c r="A1987">
        <v>2266</v>
      </c>
      <c r="B1987" s="3">
        <v>1</v>
      </c>
      <c r="C1987" s="4">
        <v>2</v>
      </c>
    </row>
    <row r="1988" spans="1:5" x14ac:dyDescent="0.25">
      <c r="A1988">
        <v>2267</v>
      </c>
      <c r="B1988" s="3">
        <v>1</v>
      </c>
      <c r="C1988" s="4">
        <v>2</v>
      </c>
    </row>
    <row r="1989" spans="1:5" x14ac:dyDescent="0.25">
      <c r="A1989">
        <v>2268</v>
      </c>
      <c r="B1989" s="3">
        <v>1</v>
      </c>
      <c r="C1989" s="4">
        <v>2</v>
      </c>
    </row>
    <row r="1990" spans="1:5" x14ac:dyDescent="0.25">
      <c r="A1990">
        <v>2269</v>
      </c>
      <c r="B1990" s="3">
        <v>1</v>
      </c>
    </row>
    <row r="1991" spans="1:5" x14ac:dyDescent="0.25">
      <c r="A1991">
        <v>2270</v>
      </c>
      <c r="B1991" s="3">
        <v>1</v>
      </c>
    </row>
    <row r="1992" spans="1:5" x14ac:dyDescent="0.25">
      <c r="A1992">
        <v>2271</v>
      </c>
      <c r="B1992" s="3">
        <v>1</v>
      </c>
    </row>
    <row r="1993" spans="1:5" x14ac:dyDescent="0.25">
      <c r="A1993">
        <v>2272</v>
      </c>
      <c r="B1993" s="3">
        <v>1</v>
      </c>
    </row>
    <row r="1994" spans="1:5" x14ac:dyDescent="0.25">
      <c r="A1994">
        <v>2273</v>
      </c>
      <c r="B1994" s="3">
        <v>1</v>
      </c>
    </row>
    <row r="1995" spans="1:5" x14ac:dyDescent="0.25">
      <c r="A1995">
        <v>2274</v>
      </c>
      <c r="E1995" s="2">
        <v>4</v>
      </c>
    </row>
    <row r="1996" spans="1:5" x14ac:dyDescent="0.25">
      <c r="A1996">
        <v>2275</v>
      </c>
      <c r="E1996" s="2">
        <v>4</v>
      </c>
    </row>
    <row r="1997" spans="1:5" x14ac:dyDescent="0.25">
      <c r="A1997">
        <v>2276</v>
      </c>
      <c r="D1997" s="5">
        <v>3</v>
      </c>
      <c r="E1997" s="2">
        <v>4</v>
      </c>
    </row>
    <row r="1998" spans="1:5" x14ac:dyDescent="0.25">
      <c r="A1998">
        <v>2277</v>
      </c>
      <c r="D1998" s="5">
        <v>3</v>
      </c>
      <c r="E1998" s="2">
        <v>4</v>
      </c>
    </row>
    <row r="1999" spans="1:5" x14ac:dyDescent="0.25">
      <c r="A1999">
        <v>2278</v>
      </c>
      <c r="D1999" s="5">
        <v>3</v>
      </c>
      <c r="E1999" s="2">
        <v>4</v>
      </c>
    </row>
    <row r="2000" spans="1:5" x14ac:dyDescent="0.25">
      <c r="A2000">
        <v>2279</v>
      </c>
      <c r="D2000" s="5">
        <v>3</v>
      </c>
      <c r="E2000" s="2">
        <v>4</v>
      </c>
    </row>
    <row r="2001" spans="1:5" x14ac:dyDescent="0.25">
      <c r="A2001">
        <v>2280</v>
      </c>
      <c r="D2001" s="5">
        <v>3</v>
      </c>
      <c r="E2001" s="2">
        <v>4</v>
      </c>
    </row>
    <row r="2002" spans="1:5" x14ac:dyDescent="0.25">
      <c r="A2002">
        <v>2281</v>
      </c>
      <c r="D2002" s="5">
        <v>3</v>
      </c>
      <c r="E2002" s="2">
        <v>4</v>
      </c>
    </row>
    <row r="2003" spans="1:5" x14ac:dyDescent="0.25">
      <c r="A2003">
        <v>2282</v>
      </c>
      <c r="D2003" s="5">
        <v>3</v>
      </c>
      <c r="E2003" s="2">
        <v>4</v>
      </c>
    </row>
    <row r="2004" spans="1:5" x14ac:dyDescent="0.25">
      <c r="A2004">
        <v>2283</v>
      </c>
      <c r="C2004" s="4">
        <v>2</v>
      </c>
      <c r="D2004" s="5">
        <v>3</v>
      </c>
    </row>
    <row r="2005" spans="1:5" x14ac:dyDescent="0.25">
      <c r="A2005">
        <v>2284</v>
      </c>
      <c r="C2005" s="4">
        <v>2</v>
      </c>
      <c r="D2005" s="5">
        <v>3</v>
      </c>
    </row>
    <row r="2006" spans="1:5" x14ac:dyDescent="0.25">
      <c r="A2006">
        <v>2285</v>
      </c>
      <c r="C2006" s="4">
        <v>2</v>
      </c>
      <c r="D2006" s="5">
        <v>3</v>
      </c>
    </row>
    <row r="2007" spans="1:5" x14ac:dyDescent="0.25">
      <c r="A2007">
        <v>2286</v>
      </c>
      <c r="C2007" s="4">
        <v>2</v>
      </c>
    </row>
    <row r="2008" spans="1:5" x14ac:dyDescent="0.25">
      <c r="A2008">
        <v>2287</v>
      </c>
      <c r="C2008" s="4">
        <v>2</v>
      </c>
    </row>
    <row r="2009" spans="1:5" x14ac:dyDescent="0.25">
      <c r="A2009">
        <v>2288</v>
      </c>
      <c r="C2009" s="4">
        <v>2</v>
      </c>
    </row>
    <row r="2010" spans="1:5" x14ac:dyDescent="0.25">
      <c r="A2010">
        <v>2289</v>
      </c>
      <c r="B2010" s="3">
        <v>1</v>
      </c>
      <c r="C2010" s="4">
        <v>2</v>
      </c>
    </row>
    <row r="2011" spans="1:5" x14ac:dyDescent="0.25">
      <c r="A2011">
        <v>2290</v>
      </c>
      <c r="B2011" s="3">
        <v>1</v>
      </c>
      <c r="C2011" s="4">
        <v>2</v>
      </c>
    </row>
    <row r="2012" spans="1:5" x14ac:dyDescent="0.25">
      <c r="A2012">
        <v>2291</v>
      </c>
      <c r="B2012" s="3">
        <v>1</v>
      </c>
      <c r="C2012" s="4">
        <v>2</v>
      </c>
    </row>
    <row r="2013" spans="1:5" x14ac:dyDescent="0.25">
      <c r="A2013">
        <v>2292</v>
      </c>
      <c r="B2013" s="3">
        <v>1</v>
      </c>
      <c r="C2013" s="4">
        <v>2</v>
      </c>
    </row>
    <row r="2014" spans="1:5" x14ac:dyDescent="0.25">
      <c r="A2014">
        <v>2293</v>
      </c>
      <c r="B2014" s="3">
        <v>1</v>
      </c>
    </row>
    <row r="2015" spans="1:5" x14ac:dyDescent="0.25">
      <c r="A2015">
        <v>2294</v>
      </c>
      <c r="B2015" s="3">
        <v>1</v>
      </c>
    </row>
    <row r="2016" spans="1:5" x14ac:dyDescent="0.25">
      <c r="A2016">
        <v>2295</v>
      </c>
      <c r="B2016" s="3">
        <v>1</v>
      </c>
    </row>
    <row r="2017" spans="1:6" x14ac:dyDescent="0.25">
      <c r="A2017">
        <v>2296</v>
      </c>
      <c r="B2017" s="3">
        <v>1</v>
      </c>
    </row>
    <row r="2018" spans="1:6" x14ac:dyDescent="0.25">
      <c r="A2018">
        <v>2297</v>
      </c>
      <c r="B2018" s="3">
        <v>1</v>
      </c>
    </row>
    <row r="2019" spans="1:6" x14ac:dyDescent="0.25">
      <c r="A2019">
        <v>2298</v>
      </c>
      <c r="B2019" s="3">
        <v>1</v>
      </c>
      <c r="E2019" s="2">
        <v>4</v>
      </c>
    </row>
    <row r="2020" spans="1:6" x14ac:dyDescent="0.25">
      <c r="A2020">
        <v>2299</v>
      </c>
      <c r="B2020" s="3">
        <v>1</v>
      </c>
      <c r="E2020" s="2">
        <v>4</v>
      </c>
    </row>
    <row r="2021" spans="1:6" x14ac:dyDescent="0.25">
      <c r="A2021">
        <v>2300</v>
      </c>
      <c r="E2021" s="2">
        <v>4</v>
      </c>
    </row>
    <row r="2022" spans="1:6" x14ac:dyDescent="0.25">
      <c r="A2022">
        <v>2301</v>
      </c>
      <c r="E2022" s="2">
        <v>4</v>
      </c>
    </row>
    <row r="2023" spans="1:6" x14ac:dyDescent="0.25">
      <c r="A2023">
        <v>2302</v>
      </c>
      <c r="D2023" s="5">
        <v>3</v>
      </c>
      <c r="E2023" s="2">
        <v>4</v>
      </c>
    </row>
    <row r="2024" spans="1:6" x14ac:dyDescent="0.25">
      <c r="A2024">
        <v>2303</v>
      </c>
      <c r="D2024" s="5">
        <v>3</v>
      </c>
      <c r="E2024" s="2">
        <v>4</v>
      </c>
    </row>
    <row r="2025" spans="1:6" x14ac:dyDescent="0.25">
      <c r="A2025">
        <v>2304</v>
      </c>
      <c r="D2025" s="5">
        <v>3</v>
      </c>
      <c r="E2025" s="2">
        <v>4</v>
      </c>
    </row>
    <row r="2026" spans="1:6" x14ac:dyDescent="0.25">
      <c r="A2026">
        <v>2305</v>
      </c>
      <c r="D2026" s="5">
        <v>3</v>
      </c>
      <c r="E2026" s="2">
        <v>4</v>
      </c>
    </row>
    <row r="2027" spans="1:6" x14ac:dyDescent="0.25">
      <c r="A2027">
        <v>2306</v>
      </c>
      <c r="D2027" s="5">
        <v>3</v>
      </c>
      <c r="E2027" s="2">
        <v>4</v>
      </c>
    </row>
    <row r="2028" spans="1:6" x14ac:dyDescent="0.25">
      <c r="A2028">
        <v>2307</v>
      </c>
      <c r="C2028" s="4">
        <v>2</v>
      </c>
      <c r="D2028" s="5">
        <v>3</v>
      </c>
      <c r="E2028" s="2">
        <v>4</v>
      </c>
    </row>
    <row r="2029" spans="1:6" x14ac:dyDescent="0.25">
      <c r="A2029">
        <v>2308</v>
      </c>
      <c r="C2029" s="4">
        <v>2</v>
      </c>
      <c r="D2029" s="5">
        <v>3</v>
      </c>
      <c r="E2029" s="2">
        <v>4</v>
      </c>
      <c r="F2029" t="s">
        <v>22</v>
      </c>
    </row>
    <row r="2030" spans="1:6" x14ac:dyDescent="0.25">
      <c r="A2030">
        <v>2339</v>
      </c>
    </row>
    <row r="2031" spans="1:6" x14ac:dyDescent="0.25">
      <c r="A2031">
        <v>2340</v>
      </c>
    </row>
    <row r="2032" spans="1:6" x14ac:dyDescent="0.25">
      <c r="A2032">
        <v>2341</v>
      </c>
      <c r="F2032" t="s">
        <v>22</v>
      </c>
    </row>
    <row r="2033" spans="1:4" x14ac:dyDescent="0.25">
      <c r="A2033">
        <v>2342</v>
      </c>
      <c r="C2033" s="4">
        <v>2</v>
      </c>
      <c r="D2033" s="5">
        <v>3</v>
      </c>
    </row>
    <row r="2034" spans="1:4" x14ac:dyDescent="0.25">
      <c r="A2034">
        <v>2343</v>
      </c>
      <c r="C2034" s="4">
        <v>2</v>
      </c>
      <c r="D2034" s="5">
        <v>3</v>
      </c>
    </row>
    <row r="2035" spans="1:4" x14ac:dyDescent="0.25">
      <c r="A2035">
        <v>2344</v>
      </c>
      <c r="C2035" s="4">
        <v>2</v>
      </c>
      <c r="D2035" s="5">
        <v>3</v>
      </c>
    </row>
    <row r="2036" spans="1:4" x14ac:dyDescent="0.25">
      <c r="A2036">
        <v>2345</v>
      </c>
      <c r="C2036" s="4">
        <v>2</v>
      </c>
      <c r="D2036" s="5">
        <v>3</v>
      </c>
    </row>
    <row r="2037" spans="1:4" x14ac:dyDescent="0.25">
      <c r="A2037">
        <v>2346</v>
      </c>
      <c r="C2037" s="4">
        <v>2</v>
      </c>
      <c r="D2037" s="5">
        <v>3</v>
      </c>
    </row>
    <row r="2038" spans="1:4" x14ac:dyDescent="0.25">
      <c r="A2038">
        <v>2347</v>
      </c>
      <c r="C2038" s="4">
        <v>2</v>
      </c>
      <c r="D2038" s="5">
        <v>3</v>
      </c>
    </row>
    <row r="2039" spans="1:4" x14ac:dyDescent="0.25">
      <c r="A2039">
        <v>2348</v>
      </c>
      <c r="C2039" s="4">
        <v>2</v>
      </c>
      <c r="D2039" s="5">
        <v>3</v>
      </c>
    </row>
    <row r="2040" spans="1:4" x14ac:dyDescent="0.25">
      <c r="A2040">
        <v>2349</v>
      </c>
      <c r="C2040" s="4">
        <v>2</v>
      </c>
      <c r="D2040" s="5">
        <v>3</v>
      </c>
    </row>
    <row r="2041" spans="1:4" x14ac:dyDescent="0.25">
      <c r="A2041">
        <v>2350</v>
      </c>
      <c r="C2041" s="4">
        <v>2</v>
      </c>
      <c r="D2041" s="5">
        <v>3</v>
      </c>
    </row>
    <row r="2042" spans="1:4" x14ac:dyDescent="0.25">
      <c r="A2042">
        <v>2351</v>
      </c>
      <c r="C2042" s="4">
        <v>2</v>
      </c>
      <c r="D2042" s="5">
        <v>3</v>
      </c>
    </row>
    <row r="2043" spans="1:4" x14ac:dyDescent="0.25">
      <c r="A2043">
        <v>2352</v>
      </c>
      <c r="C2043" s="4">
        <v>2</v>
      </c>
      <c r="D2043" s="5">
        <v>3</v>
      </c>
    </row>
    <row r="2044" spans="1:4" x14ac:dyDescent="0.25">
      <c r="A2044">
        <v>2353</v>
      </c>
      <c r="C2044" s="4">
        <v>2</v>
      </c>
      <c r="D2044" s="5">
        <v>3</v>
      </c>
    </row>
    <row r="2045" spans="1:4" x14ac:dyDescent="0.25">
      <c r="A2045">
        <v>2354</v>
      </c>
      <c r="C2045" s="4">
        <v>2</v>
      </c>
      <c r="D2045" s="5">
        <v>3</v>
      </c>
    </row>
    <row r="2046" spans="1:4" x14ac:dyDescent="0.25">
      <c r="A2046">
        <v>2355</v>
      </c>
      <c r="C2046" s="4">
        <v>2</v>
      </c>
      <c r="D2046" s="5">
        <v>3</v>
      </c>
    </row>
    <row r="2047" spans="1:4" x14ac:dyDescent="0.25">
      <c r="A2047">
        <v>2356</v>
      </c>
      <c r="C2047" s="4">
        <v>2</v>
      </c>
    </row>
    <row r="2048" spans="1:4" x14ac:dyDescent="0.25">
      <c r="A2048">
        <v>2357</v>
      </c>
      <c r="C2048" s="4">
        <v>2</v>
      </c>
    </row>
    <row r="2049" spans="1:5" x14ac:dyDescent="0.25">
      <c r="A2049">
        <v>2358</v>
      </c>
    </row>
    <row r="2050" spans="1:5" x14ac:dyDescent="0.25">
      <c r="A2050">
        <v>2359</v>
      </c>
      <c r="B2050" s="3">
        <v>1</v>
      </c>
      <c r="E2050" s="2">
        <v>4</v>
      </c>
    </row>
    <row r="2051" spans="1:5" x14ac:dyDescent="0.25">
      <c r="A2051">
        <v>2360</v>
      </c>
      <c r="B2051" s="3">
        <v>1</v>
      </c>
      <c r="E2051" s="2">
        <v>4</v>
      </c>
    </row>
    <row r="2052" spans="1:5" x14ac:dyDescent="0.25">
      <c r="A2052">
        <v>2361</v>
      </c>
      <c r="B2052" s="3">
        <v>1</v>
      </c>
      <c r="E2052" s="2">
        <v>4</v>
      </c>
    </row>
    <row r="2053" spans="1:5" x14ac:dyDescent="0.25">
      <c r="A2053">
        <v>2362</v>
      </c>
      <c r="B2053" s="3">
        <v>1</v>
      </c>
      <c r="E2053" s="2">
        <v>4</v>
      </c>
    </row>
    <row r="2054" spans="1:5" x14ac:dyDescent="0.25">
      <c r="A2054">
        <v>2363</v>
      </c>
      <c r="B2054" s="3">
        <v>1</v>
      </c>
      <c r="E2054" s="2">
        <v>4</v>
      </c>
    </row>
    <row r="2055" spans="1:5" x14ac:dyDescent="0.25">
      <c r="A2055">
        <v>2364</v>
      </c>
      <c r="B2055" s="3">
        <v>1</v>
      </c>
      <c r="E2055" s="2">
        <v>4</v>
      </c>
    </row>
    <row r="2056" spans="1:5" x14ac:dyDescent="0.25">
      <c r="A2056">
        <v>2365</v>
      </c>
      <c r="B2056" s="3">
        <v>1</v>
      </c>
      <c r="E2056" s="2">
        <v>4</v>
      </c>
    </row>
    <row r="2057" spans="1:5" x14ac:dyDescent="0.25">
      <c r="A2057">
        <v>2366</v>
      </c>
      <c r="B2057" s="3">
        <v>1</v>
      </c>
      <c r="E2057" s="2">
        <v>4</v>
      </c>
    </row>
    <row r="2058" spans="1:5" x14ac:dyDescent="0.25">
      <c r="A2058">
        <v>2367</v>
      </c>
      <c r="B2058" s="3">
        <v>1</v>
      </c>
      <c r="E2058" s="2">
        <v>4</v>
      </c>
    </row>
    <row r="2059" spans="1:5" x14ac:dyDescent="0.25">
      <c r="A2059">
        <v>2368</v>
      </c>
      <c r="B2059" s="3">
        <v>1</v>
      </c>
      <c r="E2059" s="2">
        <v>4</v>
      </c>
    </row>
    <row r="2060" spans="1:5" x14ac:dyDescent="0.25">
      <c r="A2060">
        <v>2369</v>
      </c>
      <c r="B2060" s="3">
        <v>1</v>
      </c>
      <c r="E2060" s="2">
        <v>4</v>
      </c>
    </row>
    <row r="2061" spans="1:5" x14ac:dyDescent="0.25">
      <c r="A2061">
        <v>2370</v>
      </c>
      <c r="B2061" s="3">
        <v>1</v>
      </c>
      <c r="E2061" s="2">
        <v>4</v>
      </c>
    </row>
    <row r="2062" spans="1:5" x14ac:dyDescent="0.25">
      <c r="A2062">
        <v>2371</v>
      </c>
      <c r="B2062" s="3">
        <v>1</v>
      </c>
      <c r="E2062" s="2">
        <v>4</v>
      </c>
    </row>
    <row r="2063" spans="1:5" x14ac:dyDescent="0.25">
      <c r="A2063">
        <v>2372</v>
      </c>
      <c r="E2063" s="2">
        <v>4</v>
      </c>
    </row>
    <row r="2064" spans="1:5" x14ac:dyDescent="0.25">
      <c r="A2064">
        <v>2373</v>
      </c>
      <c r="E2064" s="2">
        <v>4</v>
      </c>
    </row>
    <row r="2065" spans="1:5" x14ac:dyDescent="0.25">
      <c r="A2065">
        <v>2374</v>
      </c>
      <c r="D2065" s="5">
        <v>3</v>
      </c>
      <c r="E2065" s="2">
        <v>4</v>
      </c>
    </row>
    <row r="2066" spans="1:5" x14ac:dyDescent="0.25">
      <c r="A2066">
        <v>2375</v>
      </c>
      <c r="D2066" s="5">
        <v>3</v>
      </c>
    </row>
    <row r="2067" spans="1:5" x14ac:dyDescent="0.25">
      <c r="A2067">
        <v>2376</v>
      </c>
      <c r="C2067" s="4">
        <v>2</v>
      </c>
      <c r="D2067" s="5">
        <v>3</v>
      </c>
    </row>
    <row r="2068" spans="1:5" x14ac:dyDescent="0.25">
      <c r="A2068">
        <v>2377</v>
      </c>
      <c r="C2068" s="4">
        <v>2</v>
      </c>
      <c r="D2068" s="5">
        <v>3</v>
      </c>
    </row>
    <row r="2069" spans="1:5" x14ac:dyDescent="0.25">
      <c r="A2069">
        <v>2378</v>
      </c>
      <c r="C2069" s="4">
        <v>2</v>
      </c>
      <c r="D2069" s="5">
        <v>3</v>
      </c>
    </row>
    <row r="2070" spans="1:5" x14ac:dyDescent="0.25">
      <c r="A2070">
        <v>2379</v>
      </c>
      <c r="C2070" s="4">
        <v>2</v>
      </c>
      <c r="D2070" s="5">
        <v>3</v>
      </c>
    </row>
    <row r="2071" spans="1:5" x14ac:dyDescent="0.25">
      <c r="A2071">
        <v>2380</v>
      </c>
      <c r="C2071" s="4">
        <v>2</v>
      </c>
      <c r="D2071" s="5">
        <v>3</v>
      </c>
    </row>
    <row r="2072" spans="1:5" x14ac:dyDescent="0.25">
      <c r="A2072">
        <v>2381</v>
      </c>
      <c r="C2072" s="4">
        <v>2</v>
      </c>
      <c r="D2072" s="5">
        <v>3</v>
      </c>
    </row>
    <row r="2073" spans="1:5" x14ac:dyDescent="0.25">
      <c r="A2073">
        <v>2382</v>
      </c>
      <c r="C2073" s="4">
        <v>2</v>
      </c>
      <c r="D2073" s="5">
        <v>3</v>
      </c>
    </row>
    <row r="2074" spans="1:5" x14ac:dyDescent="0.25">
      <c r="A2074">
        <v>2383</v>
      </c>
      <c r="C2074" s="4">
        <v>2</v>
      </c>
      <c r="D2074" s="5">
        <v>3</v>
      </c>
    </row>
    <row r="2075" spans="1:5" x14ac:dyDescent="0.25">
      <c r="A2075">
        <v>2384</v>
      </c>
      <c r="C2075" s="4">
        <v>2</v>
      </c>
      <c r="D2075" s="5">
        <v>3</v>
      </c>
    </row>
    <row r="2076" spans="1:5" x14ac:dyDescent="0.25">
      <c r="A2076">
        <v>2385</v>
      </c>
      <c r="C2076" s="4">
        <v>2</v>
      </c>
      <c r="D2076" s="5">
        <v>3</v>
      </c>
    </row>
    <row r="2077" spans="1:5" x14ac:dyDescent="0.25">
      <c r="A2077">
        <v>2386</v>
      </c>
      <c r="C2077" s="4">
        <v>2</v>
      </c>
    </row>
    <row r="2078" spans="1:5" x14ac:dyDescent="0.25">
      <c r="A2078">
        <v>2387</v>
      </c>
      <c r="C2078" s="4">
        <v>2</v>
      </c>
    </row>
    <row r="2079" spans="1:5" x14ac:dyDescent="0.25">
      <c r="A2079">
        <v>2388</v>
      </c>
      <c r="B2079" s="3">
        <v>1</v>
      </c>
      <c r="C2079" s="4">
        <v>2</v>
      </c>
    </row>
    <row r="2080" spans="1:5" x14ac:dyDescent="0.25">
      <c r="A2080">
        <v>2389</v>
      </c>
      <c r="B2080" s="3">
        <v>1</v>
      </c>
      <c r="C2080" s="4">
        <v>2</v>
      </c>
    </row>
    <row r="2081" spans="1:5" x14ac:dyDescent="0.25">
      <c r="A2081">
        <v>2390</v>
      </c>
      <c r="B2081" s="3">
        <v>1</v>
      </c>
      <c r="C2081" s="4">
        <v>2</v>
      </c>
    </row>
    <row r="2082" spans="1:5" x14ac:dyDescent="0.25">
      <c r="A2082">
        <v>2391</v>
      </c>
      <c r="B2082" s="3">
        <v>1</v>
      </c>
    </row>
    <row r="2083" spans="1:5" x14ac:dyDescent="0.25">
      <c r="A2083">
        <v>2392</v>
      </c>
      <c r="B2083" s="3">
        <v>1</v>
      </c>
    </row>
    <row r="2084" spans="1:5" x14ac:dyDescent="0.25">
      <c r="A2084">
        <v>2393</v>
      </c>
      <c r="B2084" s="3">
        <v>1</v>
      </c>
    </row>
    <row r="2085" spans="1:5" x14ac:dyDescent="0.25">
      <c r="A2085">
        <v>2394</v>
      </c>
      <c r="B2085" s="3">
        <v>1</v>
      </c>
      <c r="E2085" s="2">
        <v>4</v>
      </c>
    </row>
    <row r="2086" spans="1:5" x14ac:dyDescent="0.25">
      <c r="A2086">
        <v>2395</v>
      </c>
      <c r="B2086" s="3">
        <v>1</v>
      </c>
      <c r="E2086" s="2">
        <v>4</v>
      </c>
    </row>
    <row r="2087" spans="1:5" x14ac:dyDescent="0.25">
      <c r="A2087">
        <v>2396</v>
      </c>
      <c r="B2087" s="3">
        <v>1</v>
      </c>
      <c r="E2087" s="2">
        <v>4</v>
      </c>
    </row>
    <row r="2088" spans="1:5" x14ac:dyDescent="0.25">
      <c r="A2088">
        <v>2397</v>
      </c>
      <c r="B2088" s="3">
        <v>1</v>
      </c>
      <c r="E2088" s="2">
        <v>4</v>
      </c>
    </row>
    <row r="2089" spans="1:5" x14ac:dyDescent="0.25">
      <c r="A2089">
        <v>2398</v>
      </c>
      <c r="B2089" s="3">
        <v>1</v>
      </c>
      <c r="E2089" s="2">
        <v>4</v>
      </c>
    </row>
    <row r="2090" spans="1:5" x14ac:dyDescent="0.25">
      <c r="A2090">
        <v>2399</v>
      </c>
      <c r="D2090" s="5">
        <v>3</v>
      </c>
      <c r="E2090" s="2">
        <v>4</v>
      </c>
    </row>
    <row r="2091" spans="1:5" x14ac:dyDescent="0.25">
      <c r="A2091">
        <v>2400</v>
      </c>
      <c r="D2091" s="5">
        <v>3</v>
      </c>
      <c r="E2091" s="2">
        <v>4</v>
      </c>
    </row>
    <row r="2092" spans="1:5" x14ac:dyDescent="0.25">
      <c r="A2092">
        <v>2401</v>
      </c>
      <c r="D2092" s="5">
        <v>3</v>
      </c>
      <c r="E2092" s="2">
        <v>4</v>
      </c>
    </row>
    <row r="2093" spans="1:5" x14ac:dyDescent="0.25">
      <c r="A2093">
        <v>2402</v>
      </c>
      <c r="D2093" s="5">
        <v>3</v>
      </c>
      <c r="E2093" s="2">
        <v>4</v>
      </c>
    </row>
    <row r="2094" spans="1:5" x14ac:dyDescent="0.25">
      <c r="A2094">
        <v>2403</v>
      </c>
      <c r="D2094" s="5">
        <v>3</v>
      </c>
      <c r="E2094" s="2">
        <v>4</v>
      </c>
    </row>
    <row r="2095" spans="1:5" x14ac:dyDescent="0.25">
      <c r="A2095">
        <v>2404</v>
      </c>
      <c r="D2095" s="5">
        <v>3</v>
      </c>
      <c r="E2095" s="2">
        <v>4</v>
      </c>
    </row>
    <row r="2096" spans="1:5" x14ac:dyDescent="0.25">
      <c r="A2096">
        <v>2405</v>
      </c>
      <c r="D2096" s="5">
        <v>3</v>
      </c>
    </row>
    <row r="2097" spans="1:4" x14ac:dyDescent="0.25">
      <c r="A2097">
        <v>2406</v>
      </c>
      <c r="D2097" s="5">
        <v>3</v>
      </c>
    </row>
    <row r="2098" spans="1:4" x14ac:dyDescent="0.25">
      <c r="A2098">
        <v>2407</v>
      </c>
      <c r="D2098" s="5">
        <v>3</v>
      </c>
    </row>
    <row r="2099" spans="1:4" x14ac:dyDescent="0.25">
      <c r="A2099">
        <v>2408</v>
      </c>
      <c r="C2099" s="4">
        <v>2</v>
      </c>
      <c r="D2099" s="5">
        <v>3</v>
      </c>
    </row>
    <row r="2100" spans="1:4" x14ac:dyDescent="0.25">
      <c r="A2100">
        <v>2409</v>
      </c>
      <c r="C2100" s="4">
        <v>2</v>
      </c>
      <c r="D2100" s="5">
        <v>3</v>
      </c>
    </row>
    <row r="2101" spans="1:4" x14ac:dyDescent="0.25">
      <c r="A2101">
        <v>2410</v>
      </c>
      <c r="C2101" s="4">
        <v>2</v>
      </c>
    </row>
    <row r="2102" spans="1:4" x14ac:dyDescent="0.25">
      <c r="A2102">
        <v>2411</v>
      </c>
      <c r="C2102" s="4">
        <v>2</v>
      </c>
    </row>
    <row r="2103" spans="1:4" x14ac:dyDescent="0.25">
      <c r="A2103">
        <v>2412</v>
      </c>
      <c r="C2103" s="4">
        <v>2</v>
      </c>
    </row>
    <row r="2104" spans="1:4" x14ac:dyDescent="0.25">
      <c r="A2104">
        <v>2413</v>
      </c>
      <c r="C2104" s="4">
        <v>2</v>
      </c>
    </row>
    <row r="2105" spans="1:4" x14ac:dyDescent="0.25">
      <c r="A2105">
        <v>2414</v>
      </c>
      <c r="C2105" s="4">
        <v>2</v>
      </c>
    </row>
    <row r="2106" spans="1:4" x14ac:dyDescent="0.25">
      <c r="A2106">
        <v>2415</v>
      </c>
      <c r="B2106" s="3">
        <v>1</v>
      </c>
      <c r="C2106" s="4">
        <v>2</v>
      </c>
    </row>
    <row r="2107" spans="1:4" x14ac:dyDescent="0.25">
      <c r="A2107">
        <v>2416</v>
      </c>
      <c r="B2107" s="3">
        <v>1</v>
      </c>
      <c r="C2107" s="4">
        <v>2</v>
      </c>
    </row>
    <row r="2108" spans="1:4" x14ac:dyDescent="0.25">
      <c r="A2108">
        <v>2417</v>
      </c>
      <c r="B2108" s="3">
        <v>1</v>
      </c>
    </row>
    <row r="2109" spans="1:4" x14ac:dyDescent="0.25">
      <c r="A2109">
        <v>2418</v>
      </c>
      <c r="B2109" s="3">
        <v>1</v>
      </c>
    </row>
    <row r="2110" spans="1:4" x14ac:dyDescent="0.25">
      <c r="A2110">
        <v>2419</v>
      </c>
      <c r="B2110" s="3">
        <v>1</v>
      </c>
    </row>
    <row r="2111" spans="1:4" x14ac:dyDescent="0.25">
      <c r="A2111">
        <v>2420</v>
      </c>
      <c r="B2111" s="3">
        <v>1</v>
      </c>
    </row>
    <row r="2112" spans="1:4" x14ac:dyDescent="0.25">
      <c r="A2112">
        <v>2421</v>
      </c>
      <c r="B2112" s="3">
        <v>1</v>
      </c>
    </row>
    <row r="2113" spans="1:5" x14ac:dyDescent="0.25">
      <c r="A2113">
        <v>2422</v>
      </c>
      <c r="B2113" s="3">
        <v>1</v>
      </c>
      <c r="E2113" s="2">
        <v>4</v>
      </c>
    </row>
    <row r="2114" spans="1:5" x14ac:dyDescent="0.25">
      <c r="A2114">
        <v>2423</v>
      </c>
      <c r="B2114" s="3">
        <v>1</v>
      </c>
      <c r="E2114" s="2">
        <v>4</v>
      </c>
    </row>
    <row r="2115" spans="1:5" x14ac:dyDescent="0.25">
      <c r="A2115">
        <v>2424</v>
      </c>
      <c r="E2115" s="2">
        <v>4</v>
      </c>
    </row>
    <row r="2116" spans="1:5" x14ac:dyDescent="0.25">
      <c r="A2116">
        <v>2425</v>
      </c>
      <c r="D2116" s="5">
        <v>3</v>
      </c>
      <c r="E2116" s="2">
        <v>4</v>
      </c>
    </row>
    <row r="2117" spans="1:5" x14ac:dyDescent="0.25">
      <c r="A2117">
        <v>2426</v>
      </c>
      <c r="D2117" s="5">
        <v>3</v>
      </c>
      <c r="E2117" s="2">
        <v>4</v>
      </c>
    </row>
    <row r="2118" spans="1:5" x14ac:dyDescent="0.25">
      <c r="A2118">
        <v>2427</v>
      </c>
      <c r="D2118" s="5">
        <v>3</v>
      </c>
      <c r="E2118" s="2">
        <v>4</v>
      </c>
    </row>
    <row r="2119" spans="1:5" x14ac:dyDescent="0.25">
      <c r="A2119">
        <v>2428</v>
      </c>
      <c r="D2119" s="5">
        <v>3</v>
      </c>
      <c r="E2119" s="2">
        <v>4</v>
      </c>
    </row>
    <row r="2120" spans="1:5" x14ac:dyDescent="0.25">
      <c r="A2120">
        <v>2429</v>
      </c>
      <c r="D2120" s="5">
        <v>3</v>
      </c>
      <c r="E2120" s="2">
        <v>4</v>
      </c>
    </row>
    <row r="2121" spans="1:5" x14ac:dyDescent="0.25">
      <c r="A2121">
        <v>2430</v>
      </c>
      <c r="D2121" s="5">
        <v>3</v>
      </c>
      <c r="E2121" s="2">
        <v>4</v>
      </c>
    </row>
    <row r="2122" spans="1:5" x14ac:dyDescent="0.25">
      <c r="A2122">
        <v>2431</v>
      </c>
      <c r="D2122" s="5">
        <v>3</v>
      </c>
      <c r="E2122" s="2">
        <v>4</v>
      </c>
    </row>
    <row r="2123" spans="1:5" x14ac:dyDescent="0.25">
      <c r="A2123">
        <v>2432</v>
      </c>
      <c r="C2123" s="4">
        <v>2</v>
      </c>
      <c r="D2123" s="5">
        <v>3</v>
      </c>
    </row>
    <row r="2124" spans="1:5" x14ac:dyDescent="0.25">
      <c r="A2124">
        <v>2433</v>
      </c>
      <c r="C2124" s="4">
        <v>2</v>
      </c>
      <c r="D2124" s="5">
        <v>3</v>
      </c>
    </row>
    <row r="2125" spans="1:5" x14ac:dyDescent="0.25">
      <c r="A2125">
        <v>2434</v>
      </c>
      <c r="C2125" s="4">
        <v>2</v>
      </c>
      <c r="D2125" s="5">
        <v>3</v>
      </c>
    </row>
    <row r="2126" spans="1:5" x14ac:dyDescent="0.25">
      <c r="A2126">
        <v>2435</v>
      </c>
      <c r="C2126" s="4">
        <v>2</v>
      </c>
    </row>
    <row r="2127" spans="1:5" x14ac:dyDescent="0.25">
      <c r="A2127">
        <v>2436</v>
      </c>
      <c r="C2127" s="4">
        <v>2</v>
      </c>
    </row>
    <row r="2128" spans="1:5" x14ac:dyDescent="0.25">
      <c r="A2128">
        <v>2437</v>
      </c>
      <c r="C2128" s="4">
        <v>2</v>
      </c>
    </row>
    <row r="2129" spans="1:5" x14ac:dyDescent="0.25">
      <c r="A2129">
        <v>2438</v>
      </c>
      <c r="C2129" s="4">
        <v>2</v>
      </c>
    </row>
    <row r="2130" spans="1:5" x14ac:dyDescent="0.25">
      <c r="A2130">
        <v>2439</v>
      </c>
      <c r="B2130" s="3">
        <v>1</v>
      </c>
      <c r="C2130" s="4">
        <v>2</v>
      </c>
    </row>
    <row r="2131" spans="1:5" x14ac:dyDescent="0.25">
      <c r="A2131">
        <v>2440</v>
      </c>
      <c r="B2131" s="3">
        <v>1</v>
      </c>
      <c r="C2131" s="4">
        <v>2</v>
      </c>
    </row>
    <row r="2132" spans="1:5" x14ac:dyDescent="0.25">
      <c r="A2132">
        <v>2441</v>
      </c>
      <c r="B2132" s="3">
        <v>1</v>
      </c>
      <c r="C2132" s="4">
        <v>2</v>
      </c>
    </row>
    <row r="2133" spans="1:5" x14ac:dyDescent="0.25">
      <c r="A2133">
        <v>2442</v>
      </c>
      <c r="B2133" s="3">
        <v>1</v>
      </c>
    </row>
    <row r="2134" spans="1:5" x14ac:dyDescent="0.25">
      <c r="A2134">
        <v>2443</v>
      </c>
      <c r="B2134" s="3">
        <v>1</v>
      </c>
    </row>
    <row r="2135" spans="1:5" x14ac:dyDescent="0.25">
      <c r="A2135">
        <v>2444</v>
      </c>
      <c r="B2135" s="3">
        <v>1</v>
      </c>
    </row>
    <row r="2136" spans="1:5" x14ac:dyDescent="0.25">
      <c r="A2136">
        <v>2445</v>
      </c>
      <c r="B2136" s="3">
        <v>1</v>
      </c>
    </row>
    <row r="2137" spans="1:5" x14ac:dyDescent="0.25">
      <c r="A2137">
        <v>2446</v>
      </c>
      <c r="B2137" s="3">
        <v>1</v>
      </c>
      <c r="E2137" s="2">
        <v>4</v>
      </c>
    </row>
    <row r="2138" spans="1:5" x14ac:dyDescent="0.25">
      <c r="A2138">
        <v>2447</v>
      </c>
      <c r="B2138" s="3">
        <v>1</v>
      </c>
      <c r="E2138" s="2">
        <v>4</v>
      </c>
    </row>
    <row r="2139" spans="1:5" x14ac:dyDescent="0.25">
      <c r="A2139">
        <v>2448</v>
      </c>
      <c r="D2139" s="5">
        <v>3</v>
      </c>
      <c r="E2139" s="2">
        <v>4</v>
      </c>
    </row>
    <row r="2140" spans="1:5" x14ac:dyDescent="0.25">
      <c r="A2140">
        <v>2449</v>
      </c>
      <c r="D2140" s="5">
        <v>3</v>
      </c>
      <c r="E2140" s="2">
        <v>4</v>
      </c>
    </row>
    <row r="2141" spans="1:5" x14ac:dyDescent="0.25">
      <c r="A2141">
        <v>2450</v>
      </c>
      <c r="D2141" s="5">
        <v>3</v>
      </c>
      <c r="E2141" s="2">
        <v>4</v>
      </c>
    </row>
    <row r="2142" spans="1:5" x14ac:dyDescent="0.25">
      <c r="A2142">
        <v>2451</v>
      </c>
      <c r="D2142" s="5">
        <v>3</v>
      </c>
      <c r="E2142" s="2">
        <v>4</v>
      </c>
    </row>
    <row r="2143" spans="1:5" x14ac:dyDescent="0.25">
      <c r="A2143">
        <v>2452</v>
      </c>
      <c r="D2143" s="5">
        <v>3</v>
      </c>
      <c r="E2143" s="2">
        <v>4</v>
      </c>
    </row>
    <row r="2144" spans="1:5" x14ac:dyDescent="0.25">
      <c r="A2144">
        <v>2453</v>
      </c>
      <c r="D2144" s="5">
        <v>3</v>
      </c>
      <c r="E2144" s="2">
        <v>4</v>
      </c>
    </row>
    <row r="2145" spans="1:5" x14ac:dyDescent="0.25">
      <c r="A2145">
        <v>2454</v>
      </c>
      <c r="D2145" s="5">
        <v>3</v>
      </c>
      <c r="E2145" s="2">
        <v>4</v>
      </c>
    </row>
    <row r="2146" spans="1:5" x14ac:dyDescent="0.25">
      <c r="A2146">
        <v>2455</v>
      </c>
      <c r="D2146" s="5">
        <v>3</v>
      </c>
      <c r="E2146" s="2">
        <v>4</v>
      </c>
    </row>
    <row r="2147" spans="1:5" x14ac:dyDescent="0.25">
      <c r="A2147">
        <v>2456</v>
      </c>
      <c r="D2147" s="5">
        <v>3</v>
      </c>
    </row>
    <row r="2148" spans="1:5" x14ac:dyDescent="0.25">
      <c r="A2148">
        <v>2457</v>
      </c>
    </row>
    <row r="2149" spans="1:5" x14ac:dyDescent="0.25">
      <c r="A2149">
        <v>2458</v>
      </c>
      <c r="C2149" s="4">
        <v>2</v>
      </c>
    </row>
    <row r="2150" spans="1:5" x14ac:dyDescent="0.25">
      <c r="A2150">
        <v>2459</v>
      </c>
      <c r="C2150" s="4">
        <v>2</v>
      </c>
    </row>
    <row r="2151" spans="1:5" x14ac:dyDescent="0.25">
      <c r="A2151">
        <v>2460</v>
      </c>
      <c r="C2151" s="4">
        <v>2</v>
      </c>
    </row>
    <row r="2152" spans="1:5" x14ac:dyDescent="0.25">
      <c r="A2152">
        <v>2461</v>
      </c>
      <c r="C2152" s="4">
        <v>2</v>
      </c>
    </row>
    <row r="2153" spans="1:5" x14ac:dyDescent="0.25">
      <c r="A2153">
        <v>2462</v>
      </c>
      <c r="C2153" s="4">
        <v>2</v>
      </c>
    </row>
    <row r="2154" spans="1:5" x14ac:dyDescent="0.25">
      <c r="A2154">
        <v>2463</v>
      </c>
      <c r="B2154" s="3">
        <v>1</v>
      </c>
      <c r="C2154" s="4">
        <v>2</v>
      </c>
    </row>
    <row r="2155" spans="1:5" x14ac:dyDescent="0.25">
      <c r="A2155">
        <v>2464</v>
      </c>
      <c r="B2155" s="3">
        <v>1</v>
      </c>
      <c r="C2155" s="4">
        <v>2</v>
      </c>
    </row>
    <row r="2156" spans="1:5" x14ac:dyDescent="0.25">
      <c r="A2156">
        <v>2465</v>
      </c>
      <c r="B2156" s="3">
        <v>1</v>
      </c>
      <c r="C2156" s="4">
        <v>2</v>
      </c>
    </row>
    <row r="2157" spans="1:5" x14ac:dyDescent="0.25">
      <c r="A2157">
        <v>2466</v>
      </c>
      <c r="B2157" s="3">
        <v>1</v>
      </c>
      <c r="C2157" s="4">
        <v>2</v>
      </c>
    </row>
    <row r="2158" spans="1:5" x14ac:dyDescent="0.25">
      <c r="A2158">
        <v>2467</v>
      </c>
      <c r="B2158" s="3">
        <v>1</v>
      </c>
    </row>
    <row r="2159" spans="1:5" x14ac:dyDescent="0.25">
      <c r="A2159">
        <v>2468</v>
      </c>
      <c r="B2159" s="3">
        <v>1</v>
      </c>
    </row>
    <row r="2160" spans="1:5" x14ac:dyDescent="0.25">
      <c r="A2160">
        <v>2469</v>
      </c>
      <c r="B2160" s="3">
        <v>1</v>
      </c>
    </row>
    <row r="2161" spans="1:5" x14ac:dyDescent="0.25">
      <c r="A2161">
        <v>2470</v>
      </c>
      <c r="B2161" s="3">
        <v>1</v>
      </c>
      <c r="E2161" s="2">
        <v>4</v>
      </c>
    </row>
    <row r="2162" spans="1:5" x14ac:dyDescent="0.25">
      <c r="A2162">
        <v>2471</v>
      </c>
      <c r="D2162" s="5">
        <v>3</v>
      </c>
      <c r="E2162" s="2">
        <v>4</v>
      </c>
    </row>
    <row r="2163" spans="1:5" x14ac:dyDescent="0.25">
      <c r="A2163">
        <v>2472</v>
      </c>
      <c r="D2163" s="5">
        <v>3</v>
      </c>
      <c r="E2163" s="2">
        <v>4</v>
      </c>
    </row>
    <row r="2164" spans="1:5" x14ac:dyDescent="0.25">
      <c r="A2164">
        <v>2473</v>
      </c>
      <c r="D2164" s="5">
        <v>3</v>
      </c>
      <c r="E2164" s="2">
        <v>4</v>
      </c>
    </row>
    <row r="2165" spans="1:5" x14ac:dyDescent="0.25">
      <c r="A2165">
        <v>2474</v>
      </c>
      <c r="D2165" s="5">
        <v>3</v>
      </c>
      <c r="E2165" s="2">
        <v>4</v>
      </c>
    </row>
    <row r="2166" spans="1:5" x14ac:dyDescent="0.25">
      <c r="A2166">
        <v>2475</v>
      </c>
      <c r="D2166" s="5">
        <v>3</v>
      </c>
      <c r="E2166" s="2">
        <v>4</v>
      </c>
    </row>
    <row r="2167" spans="1:5" x14ac:dyDescent="0.25">
      <c r="A2167">
        <v>2476</v>
      </c>
      <c r="D2167" s="5">
        <v>3</v>
      </c>
      <c r="E2167" s="2">
        <v>4</v>
      </c>
    </row>
    <row r="2168" spans="1:5" x14ac:dyDescent="0.25">
      <c r="A2168">
        <v>2477</v>
      </c>
      <c r="D2168" s="5">
        <v>3</v>
      </c>
      <c r="E2168" s="2">
        <v>4</v>
      </c>
    </row>
    <row r="2169" spans="1:5" x14ac:dyDescent="0.25">
      <c r="A2169">
        <v>2478</v>
      </c>
      <c r="D2169" s="5">
        <v>3</v>
      </c>
      <c r="E2169" s="2">
        <v>4</v>
      </c>
    </row>
    <row r="2170" spans="1:5" x14ac:dyDescent="0.25">
      <c r="A2170">
        <v>2479</v>
      </c>
      <c r="D2170" s="5">
        <v>3</v>
      </c>
      <c r="E2170" s="2">
        <v>4</v>
      </c>
    </row>
    <row r="2171" spans="1:5" x14ac:dyDescent="0.25">
      <c r="A2171">
        <v>2480</v>
      </c>
      <c r="D2171" s="5">
        <v>3</v>
      </c>
    </row>
    <row r="2172" spans="1:5" x14ac:dyDescent="0.25">
      <c r="A2172">
        <v>2481</v>
      </c>
    </row>
    <row r="2173" spans="1:5" x14ac:dyDescent="0.25">
      <c r="A2173">
        <v>2482</v>
      </c>
    </row>
    <row r="2174" spans="1:5" x14ac:dyDescent="0.25">
      <c r="A2174">
        <v>2483</v>
      </c>
      <c r="C2174" s="4">
        <v>2</v>
      </c>
    </row>
    <row r="2175" spans="1:5" x14ac:dyDescent="0.25">
      <c r="A2175">
        <v>2484</v>
      </c>
      <c r="C2175" s="4">
        <v>2</v>
      </c>
    </row>
    <row r="2176" spans="1:5" x14ac:dyDescent="0.25">
      <c r="A2176">
        <v>2485</v>
      </c>
      <c r="C2176" s="4">
        <v>2</v>
      </c>
    </row>
    <row r="2177" spans="1:5" x14ac:dyDescent="0.25">
      <c r="A2177">
        <v>2486</v>
      </c>
      <c r="B2177" s="3">
        <v>1</v>
      </c>
      <c r="C2177" s="4">
        <v>2</v>
      </c>
    </row>
    <row r="2178" spans="1:5" x14ac:dyDescent="0.25">
      <c r="A2178">
        <v>2487</v>
      </c>
      <c r="B2178" s="3">
        <v>1</v>
      </c>
      <c r="C2178" s="4">
        <v>2</v>
      </c>
    </row>
    <row r="2179" spans="1:5" x14ac:dyDescent="0.25">
      <c r="A2179">
        <v>2488</v>
      </c>
      <c r="B2179" s="3">
        <v>1</v>
      </c>
      <c r="C2179" s="4">
        <v>2</v>
      </c>
    </row>
    <row r="2180" spans="1:5" x14ac:dyDescent="0.25">
      <c r="A2180">
        <v>2489</v>
      </c>
      <c r="B2180" s="3">
        <v>1</v>
      </c>
      <c r="C2180" s="4">
        <v>2</v>
      </c>
    </row>
    <row r="2181" spans="1:5" x14ac:dyDescent="0.25">
      <c r="A2181">
        <v>2490</v>
      </c>
      <c r="B2181" s="3">
        <v>1</v>
      </c>
      <c r="C2181" s="4">
        <v>2</v>
      </c>
    </row>
    <row r="2182" spans="1:5" x14ac:dyDescent="0.25">
      <c r="A2182">
        <v>2491</v>
      </c>
      <c r="B2182" s="3">
        <v>1</v>
      </c>
    </row>
    <row r="2183" spans="1:5" x14ac:dyDescent="0.25">
      <c r="A2183">
        <v>2492</v>
      </c>
      <c r="B2183" s="3">
        <v>1</v>
      </c>
    </row>
    <row r="2184" spans="1:5" x14ac:dyDescent="0.25">
      <c r="A2184">
        <v>2493</v>
      </c>
      <c r="B2184" s="3">
        <v>1</v>
      </c>
    </row>
    <row r="2185" spans="1:5" x14ac:dyDescent="0.25">
      <c r="A2185">
        <v>2494</v>
      </c>
      <c r="B2185" s="3">
        <v>1</v>
      </c>
    </row>
    <row r="2186" spans="1:5" x14ac:dyDescent="0.25">
      <c r="A2186">
        <v>2495</v>
      </c>
      <c r="D2186" s="5">
        <v>3</v>
      </c>
      <c r="E2186" s="2">
        <v>4</v>
      </c>
    </row>
    <row r="2187" spans="1:5" x14ac:dyDescent="0.25">
      <c r="A2187">
        <v>2496</v>
      </c>
      <c r="D2187" s="5">
        <v>3</v>
      </c>
      <c r="E2187" s="2">
        <v>4</v>
      </c>
    </row>
    <row r="2188" spans="1:5" x14ac:dyDescent="0.25">
      <c r="A2188">
        <v>2497</v>
      </c>
      <c r="D2188" s="5">
        <v>3</v>
      </c>
      <c r="E2188" s="2">
        <v>4</v>
      </c>
    </row>
    <row r="2189" spans="1:5" x14ac:dyDescent="0.25">
      <c r="A2189">
        <v>2498</v>
      </c>
      <c r="D2189" s="5">
        <v>3</v>
      </c>
      <c r="E2189" s="2">
        <v>4</v>
      </c>
    </row>
    <row r="2190" spans="1:5" x14ac:dyDescent="0.25">
      <c r="A2190">
        <v>2499</v>
      </c>
      <c r="D2190" s="5">
        <v>3</v>
      </c>
      <c r="E2190" s="2">
        <v>4</v>
      </c>
    </row>
    <row r="2191" spans="1:5" x14ac:dyDescent="0.25">
      <c r="A2191">
        <v>2500</v>
      </c>
      <c r="D2191" s="5">
        <v>3</v>
      </c>
      <c r="E2191" s="2">
        <v>4</v>
      </c>
    </row>
    <row r="2192" spans="1:5" x14ac:dyDescent="0.25">
      <c r="A2192">
        <v>2501</v>
      </c>
      <c r="D2192" s="5">
        <v>3</v>
      </c>
      <c r="E2192" s="2">
        <v>4</v>
      </c>
    </row>
    <row r="2193" spans="1:5" x14ac:dyDescent="0.25">
      <c r="A2193">
        <v>2502</v>
      </c>
      <c r="D2193" s="5">
        <v>3</v>
      </c>
      <c r="E2193" s="2">
        <v>4</v>
      </c>
    </row>
    <row r="2194" spans="1:5" x14ac:dyDescent="0.25">
      <c r="A2194">
        <v>2503</v>
      </c>
      <c r="D2194" s="5">
        <v>3</v>
      </c>
      <c r="E2194" s="2">
        <v>4</v>
      </c>
    </row>
    <row r="2195" spans="1:5" x14ac:dyDescent="0.25">
      <c r="A2195">
        <v>2504</v>
      </c>
    </row>
    <row r="2196" spans="1:5" x14ac:dyDescent="0.25">
      <c r="A2196">
        <v>2505</v>
      </c>
    </row>
    <row r="2197" spans="1:5" x14ac:dyDescent="0.25">
      <c r="A2197">
        <v>2506</v>
      </c>
    </row>
    <row r="2198" spans="1:5" x14ac:dyDescent="0.25">
      <c r="A2198">
        <v>2507</v>
      </c>
    </row>
    <row r="2199" spans="1:5" x14ac:dyDescent="0.25">
      <c r="A2199">
        <v>2508</v>
      </c>
    </row>
    <row r="2200" spans="1:5" x14ac:dyDescent="0.25">
      <c r="A2200">
        <v>2509</v>
      </c>
      <c r="C2200" s="4">
        <v>2</v>
      </c>
    </row>
    <row r="2201" spans="1:5" x14ac:dyDescent="0.25">
      <c r="A2201">
        <v>2510</v>
      </c>
      <c r="C2201" s="4">
        <v>2</v>
      </c>
    </row>
    <row r="2202" spans="1:5" x14ac:dyDescent="0.25">
      <c r="A2202">
        <v>2511</v>
      </c>
      <c r="C2202" s="4">
        <v>2</v>
      </c>
    </row>
    <row r="2203" spans="1:5" x14ac:dyDescent="0.25">
      <c r="A2203">
        <v>2512</v>
      </c>
      <c r="B2203" s="3">
        <v>1</v>
      </c>
      <c r="C2203" s="4">
        <v>2</v>
      </c>
    </row>
    <row r="2204" spans="1:5" x14ac:dyDescent="0.25">
      <c r="A2204">
        <v>2513</v>
      </c>
      <c r="B2204" s="3">
        <v>1</v>
      </c>
      <c r="C2204" s="4">
        <v>2</v>
      </c>
    </row>
    <row r="2205" spans="1:5" x14ac:dyDescent="0.25">
      <c r="A2205">
        <v>2514</v>
      </c>
      <c r="B2205" s="3">
        <v>1</v>
      </c>
      <c r="C2205" s="4">
        <v>2</v>
      </c>
    </row>
    <row r="2206" spans="1:5" x14ac:dyDescent="0.25">
      <c r="A2206">
        <v>2515</v>
      </c>
      <c r="B2206" s="3">
        <v>1</v>
      </c>
      <c r="C2206" s="4">
        <v>2</v>
      </c>
    </row>
    <row r="2207" spans="1:5" x14ac:dyDescent="0.25">
      <c r="A2207">
        <v>2516</v>
      </c>
      <c r="B2207" s="3">
        <v>1</v>
      </c>
      <c r="C2207" s="4">
        <v>2</v>
      </c>
    </row>
    <row r="2208" spans="1:5" x14ac:dyDescent="0.25">
      <c r="A2208">
        <v>2517</v>
      </c>
      <c r="B2208" s="3">
        <v>1</v>
      </c>
    </row>
    <row r="2209" spans="1:5" x14ac:dyDescent="0.25">
      <c r="A2209">
        <v>2518</v>
      </c>
      <c r="B2209" s="3">
        <v>1</v>
      </c>
    </row>
    <row r="2210" spans="1:5" x14ac:dyDescent="0.25">
      <c r="A2210">
        <v>2519</v>
      </c>
      <c r="D2210" s="5">
        <v>3</v>
      </c>
      <c r="E2210" s="2">
        <v>4</v>
      </c>
    </row>
    <row r="2211" spans="1:5" x14ac:dyDescent="0.25">
      <c r="A2211">
        <v>2520</v>
      </c>
      <c r="D2211" s="5">
        <v>3</v>
      </c>
      <c r="E2211" s="2">
        <v>4</v>
      </c>
    </row>
    <row r="2212" spans="1:5" x14ac:dyDescent="0.25">
      <c r="A2212">
        <v>2521</v>
      </c>
      <c r="D2212" s="5">
        <v>3</v>
      </c>
      <c r="E2212" s="2">
        <v>4</v>
      </c>
    </row>
    <row r="2213" spans="1:5" x14ac:dyDescent="0.25">
      <c r="A2213">
        <v>2522</v>
      </c>
      <c r="D2213" s="5">
        <v>3</v>
      </c>
      <c r="E2213" s="2">
        <v>4</v>
      </c>
    </row>
    <row r="2214" spans="1:5" x14ac:dyDescent="0.25">
      <c r="A2214">
        <v>2523</v>
      </c>
      <c r="D2214" s="5">
        <v>3</v>
      </c>
      <c r="E2214" s="2">
        <v>4</v>
      </c>
    </row>
    <row r="2215" spans="1:5" x14ac:dyDescent="0.25">
      <c r="A2215">
        <v>2524</v>
      </c>
      <c r="D2215" s="5">
        <v>3</v>
      </c>
      <c r="E2215" s="2">
        <v>4</v>
      </c>
    </row>
    <row r="2216" spans="1:5" x14ac:dyDescent="0.25">
      <c r="A2216">
        <v>2525</v>
      </c>
      <c r="D2216" s="5">
        <v>3</v>
      </c>
      <c r="E2216" s="2">
        <v>4</v>
      </c>
    </row>
    <row r="2217" spans="1:5" x14ac:dyDescent="0.25">
      <c r="A2217">
        <v>2526</v>
      </c>
      <c r="D2217" s="5">
        <v>3</v>
      </c>
      <c r="E2217" s="2">
        <v>4</v>
      </c>
    </row>
    <row r="2218" spans="1:5" x14ac:dyDescent="0.25">
      <c r="A2218">
        <v>2527</v>
      </c>
      <c r="D2218" s="5">
        <v>3</v>
      </c>
      <c r="E2218" s="2">
        <v>4</v>
      </c>
    </row>
    <row r="2219" spans="1:5" x14ac:dyDescent="0.25">
      <c r="A2219">
        <v>2528</v>
      </c>
    </row>
    <row r="2220" spans="1:5" x14ac:dyDescent="0.25">
      <c r="A2220">
        <v>2529</v>
      </c>
    </row>
    <row r="2221" spans="1:5" x14ac:dyDescent="0.25">
      <c r="A2221">
        <v>2530</v>
      </c>
    </row>
    <row r="2222" spans="1:5" x14ac:dyDescent="0.25">
      <c r="A2222">
        <v>2531</v>
      </c>
    </row>
    <row r="2223" spans="1:5" x14ac:dyDescent="0.25">
      <c r="A2223">
        <v>2532</v>
      </c>
    </row>
    <row r="2224" spans="1:5" x14ac:dyDescent="0.25">
      <c r="A2224">
        <v>2533</v>
      </c>
      <c r="C2224" s="4">
        <v>2</v>
      </c>
    </row>
    <row r="2225" spans="1:5" x14ac:dyDescent="0.25">
      <c r="A2225">
        <v>2534</v>
      </c>
      <c r="C2225" s="4">
        <v>2</v>
      </c>
    </row>
    <row r="2226" spans="1:5" x14ac:dyDescent="0.25">
      <c r="A2226">
        <v>2535</v>
      </c>
      <c r="C2226" s="4">
        <v>2</v>
      </c>
    </row>
    <row r="2227" spans="1:5" x14ac:dyDescent="0.25">
      <c r="A2227">
        <v>2536</v>
      </c>
      <c r="B2227" s="3">
        <v>1</v>
      </c>
      <c r="C2227" s="4">
        <v>2</v>
      </c>
    </row>
    <row r="2228" spans="1:5" x14ac:dyDescent="0.25">
      <c r="A2228">
        <v>2537</v>
      </c>
      <c r="B2228" s="3">
        <v>1</v>
      </c>
      <c r="C2228" s="4">
        <v>2</v>
      </c>
    </row>
    <row r="2229" spans="1:5" x14ac:dyDescent="0.25">
      <c r="A2229">
        <v>2538</v>
      </c>
      <c r="B2229" s="3">
        <v>1</v>
      </c>
      <c r="C2229" s="4">
        <v>2</v>
      </c>
    </row>
    <row r="2230" spans="1:5" x14ac:dyDescent="0.25">
      <c r="A2230">
        <v>2539</v>
      </c>
      <c r="B2230" s="3">
        <v>1</v>
      </c>
      <c r="C2230" s="4">
        <v>2</v>
      </c>
    </row>
    <row r="2231" spans="1:5" x14ac:dyDescent="0.25">
      <c r="A2231">
        <v>2540</v>
      </c>
      <c r="B2231" s="3">
        <v>1</v>
      </c>
    </row>
    <row r="2232" spans="1:5" x14ac:dyDescent="0.25">
      <c r="A2232">
        <v>2541</v>
      </c>
      <c r="B2232" s="3">
        <v>1</v>
      </c>
    </row>
    <row r="2233" spans="1:5" x14ac:dyDescent="0.25">
      <c r="A2233">
        <v>2542</v>
      </c>
      <c r="B2233" s="3">
        <v>1</v>
      </c>
    </row>
    <row r="2234" spans="1:5" x14ac:dyDescent="0.25">
      <c r="A2234">
        <v>2543</v>
      </c>
      <c r="B2234" s="3">
        <v>1</v>
      </c>
    </row>
    <row r="2235" spans="1:5" x14ac:dyDescent="0.25">
      <c r="A2235">
        <v>2544</v>
      </c>
      <c r="D2235" s="5">
        <v>3</v>
      </c>
      <c r="E2235" s="2">
        <v>4</v>
      </c>
    </row>
    <row r="2236" spans="1:5" x14ac:dyDescent="0.25">
      <c r="A2236">
        <v>2545</v>
      </c>
      <c r="D2236" s="5">
        <v>3</v>
      </c>
      <c r="E2236" s="2">
        <v>4</v>
      </c>
    </row>
    <row r="2237" spans="1:5" x14ac:dyDescent="0.25">
      <c r="A2237">
        <v>2546</v>
      </c>
      <c r="D2237" s="5">
        <v>3</v>
      </c>
      <c r="E2237" s="2">
        <v>4</v>
      </c>
    </row>
    <row r="2238" spans="1:5" x14ac:dyDescent="0.25">
      <c r="A2238">
        <v>2547</v>
      </c>
      <c r="D2238" s="5">
        <v>3</v>
      </c>
      <c r="E2238" s="2">
        <v>4</v>
      </c>
    </row>
    <row r="2239" spans="1:5" x14ac:dyDescent="0.25">
      <c r="A2239">
        <v>2548</v>
      </c>
      <c r="D2239" s="5">
        <v>3</v>
      </c>
      <c r="E2239" s="2">
        <v>4</v>
      </c>
    </row>
    <row r="2240" spans="1:5" x14ac:dyDescent="0.25">
      <c r="A2240">
        <v>2549</v>
      </c>
      <c r="D2240" s="5">
        <v>3</v>
      </c>
      <c r="E2240" s="2">
        <v>4</v>
      </c>
    </row>
    <row r="2241" spans="1:5" x14ac:dyDescent="0.25">
      <c r="A2241">
        <v>2550</v>
      </c>
      <c r="D2241" s="5">
        <v>3</v>
      </c>
      <c r="E2241" s="2">
        <v>4</v>
      </c>
    </row>
    <row r="2242" spans="1:5" x14ac:dyDescent="0.25">
      <c r="A2242">
        <v>2551</v>
      </c>
      <c r="D2242" s="5">
        <v>3</v>
      </c>
      <c r="E2242" s="2">
        <v>4</v>
      </c>
    </row>
    <row r="2243" spans="1:5" x14ac:dyDescent="0.25">
      <c r="A2243">
        <v>2552</v>
      </c>
      <c r="D2243" s="5">
        <v>3</v>
      </c>
      <c r="E2243" s="2">
        <v>4</v>
      </c>
    </row>
    <row r="2244" spans="1:5" x14ac:dyDescent="0.25">
      <c r="A2244">
        <v>2553</v>
      </c>
      <c r="D2244" s="5">
        <v>3</v>
      </c>
    </row>
    <row r="2245" spans="1:5" x14ac:dyDescent="0.25">
      <c r="A2245">
        <v>2554</v>
      </c>
    </row>
    <row r="2246" spans="1:5" x14ac:dyDescent="0.25">
      <c r="A2246">
        <v>2555</v>
      </c>
      <c r="C2246" s="4">
        <v>2</v>
      </c>
    </row>
    <row r="2247" spans="1:5" x14ac:dyDescent="0.25">
      <c r="A2247">
        <v>2556</v>
      </c>
      <c r="C2247" s="4">
        <v>2</v>
      </c>
    </row>
    <row r="2248" spans="1:5" x14ac:dyDescent="0.25">
      <c r="A2248">
        <v>2557</v>
      </c>
      <c r="C2248" s="4">
        <v>2</v>
      </c>
    </row>
    <row r="2249" spans="1:5" x14ac:dyDescent="0.25">
      <c r="A2249">
        <v>2558</v>
      </c>
      <c r="C2249" s="4">
        <v>2</v>
      </c>
    </row>
    <row r="2250" spans="1:5" x14ac:dyDescent="0.25">
      <c r="A2250">
        <v>2559</v>
      </c>
      <c r="C2250" s="4">
        <v>2</v>
      </c>
    </row>
    <row r="2251" spans="1:5" x14ac:dyDescent="0.25">
      <c r="A2251">
        <v>2560</v>
      </c>
      <c r="B2251" s="3">
        <v>1</v>
      </c>
      <c r="C2251" s="4">
        <v>2</v>
      </c>
    </row>
    <row r="2252" spans="1:5" x14ac:dyDescent="0.25">
      <c r="A2252">
        <v>2561</v>
      </c>
      <c r="B2252" s="3">
        <v>1</v>
      </c>
      <c r="C2252" s="4">
        <v>2</v>
      </c>
    </row>
    <row r="2253" spans="1:5" x14ac:dyDescent="0.25">
      <c r="A2253">
        <v>2562</v>
      </c>
      <c r="B2253" s="3">
        <v>1</v>
      </c>
      <c r="C2253" s="4">
        <v>2</v>
      </c>
    </row>
    <row r="2254" spans="1:5" x14ac:dyDescent="0.25">
      <c r="A2254">
        <v>2563</v>
      </c>
      <c r="B2254" s="3">
        <v>1</v>
      </c>
      <c r="C2254" s="4">
        <v>2</v>
      </c>
    </row>
    <row r="2255" spans="1:5" x14ac:dyDescent="0.25">
      <c r="A2255">
        <v>2564</v>
      </c>
      <c r="B2255" s="3">
        <v>1</v>
      </c>
    </row>
    <row r="2256" spans="1:5" x14ac:dyDescent="0.25">
      <c r="A2256">
        <v>2565</v>
      </c>
      <c r="B2256" s="3">
        <v>1</v>
      </c>
    </row>
    <row r="2257" spans="1:5" x14ac:dyDescent="0.25">
      <c r="A2257">
        <v>2566</v>
      </c>
      <c r="B2257" s="3">
        <v>1</v>
      </c>
    </row>
    <row r="2258" spans="1:5" x14ac:dyDescent="0.25">
      <c r="A2258">
        <v>2567</v>
      </c>
      <c r="B2258" s="3">
        <v>1</v>
      </c>
      <c r="E2258" s="2">
        <v>4</v>
      </c>
    </row>
    <row r="2259" spans="1:5" x14ac:dyDescent="0.25">
      <c r="A2259">
        <v>2568</v>
      </c>
      <c r="B2259" s="3">
        <v>1</v>
      </c>
      <c r="E2259" s="2">
        <v>4</v>
      </c>
    </row>
    <row r="2260" spans="1:5" x14ac:dyDescent="0.25">
      <c r="A2260">
        <v>2569</v>
      </c>
      <c r="D2260" s="5">
        <v>3</v>
      </c>
      <c r="E2260" s="2">
        <v>4</v>
      </c>
    </row>
    <row r="2261" spans="1:5" x14ac:dyDescent="0.25">
      <c r="A2261">
        <v>2570</v>
      </c>
      <c r="D2261" s="5">
        <v>3</v>
      </c>
      <c r="E2261" s="2">
        <v>4</v>
      </c>
    </row>
    <row r="2262" spans="1:5" x14ac:dyDescent="0.25">
      <c r="A2262">
        <v>2571</v>
      </c>
      <c r="D2262" s="5">
        <v>3</v>
      </c>
      <c r="E2262" s="2">
        <v>4</v>
      </c>
    </row>
    <row r="2263" spans="1:5" x14ac:dyDescent="0.25">
      <c r="A2263">
        <v>2572</v>
      </c>
      <c r="D2263" s="5">
        <v>3</v>
      </c>
      <c r="E2263" s="2">
        <v>4</v>
      </c>
    </row>
    <row r="2264" spans="1:5" x14ac:dyDescent="0.25">
      <c r="A2264">
        <v>2573</v>
      </c>
      <c r="D2264" s="5">
        <v>3</v>
      </c>
      <c r="E2264" s="2">
        <v>4</v>
      </c>
    </row>
    <row r="2265" spans="1:5" x14ac:dyDescent="0.25">
      <c r="A2265">
        <v>2574</v>
      </c>
      <c r="D2265" s="5">
        <v>3</v>
      </c>
      <c r="E2265" s="2">
        <v>4</v>
      </c>
    </row>
    <row r="2266" spans="1:5" x14ac:dyDescent="0.25">
      <c r="A2266">
        <v>2575</v>
      </c>
      <c r="D2266" s="5">
        <v>3</v>
      </c>
      <c r="E2266" s="2">
        <v>4</v>
      </c>
    </row>
    <row r="2267" spans="1:5" x14ac:dyDescent="0.25">
      <c r="A2267">
        <v>2576</v>
      </c>
      <c r="D2267" s="5">
        <v>3</v>
      </c>
      <c r="E2267" s="2">
        <v>4</v>
      </c>
    </row>
    <row r="2268" spans="1:5" x14ac:dyDescent="0.25">
      <c r="A2268">
        <v>2577</v>
      </c>
      <c r="C2268" s="4">
        <v>2</v>
      </c>
      <c r="D2268" s="5">
        <v>3</v>
      </c>
      <c r="E2268" s="2">
        <v>4</v>
      </c>
    </row>
    <row r="2269" spans="1:5" x14ac:dyDescent="0.25">
      <c r="A2269">
        <v>2578</v>
      </c>
      <c r="C2269" s="4">
        <v>2</v>
      </c>
      <c r="D2269" s="5">
        <v>3</v>
      </c>
    </row>
    <row r="2270" spans="1:5" x14ac:dyDescent="0.25">
      <c r="A2270">
        <v>2579</v>
      </c>
      <c r="C2270" s="4">
        <v>2</v>
      </c>
      <c r="D2270" s="5">
        <v>3</v>
      </c>
    </row>
    <row r="2271" spans="1:5" x14ac:dyDescent="0.25">
      <c r="A2271">
        <v>2580</v>
      </c>
      <c r="C2271" s="4">
        <v>2</v>
      </c>
      <c r="D2271" s="5">
        <v>3</v>
      </c>
    </row>
    <row r="2272" spans="1:5" x14ac:dyDescent="0.25">
      <c r="A2272">
        <v>2581</v>
      </c>
      <c r="C2272" s="4">
        <v>2</v>
      </c>
      <c r="D2272" s="5">
        <v>3</v>
      </c>
    </row>
    <row r="2273" spans="1:5" x14ac:dyDescent="0.25">
      <c r="A2273">
        <v>2582</v>
      </c>
      <c r="C2273" s="4">
        <v>2</v>
      </c>
    </row>
    <row r="2274" spans="1:5" x14ac:dyDescent="0.25">
      <c r="A2274">
        <v>2583</v>
      </c>
      <c r="C2274" s="4">
        <v>2</v>
      </c>
    </row>
    <row r="2275" spans="1:5" x14ac:dyDescent="0.25">
      <c r="A2275">
        <v>2584</v>
      </c>
      <c r="B2275" s="3">
        <v>1</v>
      </c>
      <c r="C2275" s="4">
        <v>2</v>
      </c>
    </row>
    <row r="2276" spans="1:5" x14ac:dyDescent="0.25">
      <c r="A2276">
        <v>2585</v>
      </c>
      <c r="B2276" s="3">
        <v>1</v>
      </c>
      <c r="C2276" s="4">
        <v>2</v>
      </c>
    </row>
    <row r="2277" spans="1:5" x14ac:dyDescent="0.25">
      <c r="A2277">
        <v>2586</v>
      </c>
      <c r="B2277" s="3">
        <v>1</v>
      </c>
      <c r="C2277" s="4">
        <v>2</v>
      </c>
    </row>
    <row r="2278" spans="1:5" x14ac:dyDescent="0.25">
      <c r="A2278">
        <v>2587</v>
      </c>
      <c r="B2278" s="3">
        <v>1</v>
      </c>
      <c r="C2278" s="4">
        <v>2</v>
      </c>
    </row>
    <row r="2279" spans="1:5" x14ac:dyDescent="0.25">
      <c r="A2279">
        <v>2588</v>
      </c>
      <c r="B2279" s="3">
        <v>1</v>
      </c>
      <c r="C2279" s="4">
        <v>2</v>
      </c>
    </row>
    <row r="2280" spans="1:5" x14ac:dyDescent="0.25">
      <c r="A2280">
        <v>2589</v>
      </c>
      <c r="B2280" s="3">
        <v>1</v>
      </c>
      <c r="C2280" s="4">
        <v>2</v>
      </c>
    </row>
    <row r="2281" spans="1:5" x14ac:dyDescent="0.25">
      <c r="A2281">
        <v>2590</v>
      </c>
      <c r="B2281" s="3">
        <v>1</v>
      </c>
    </row>
    <row r="2282" spans="1:5" x14ac:dyDescent="0.25">
      <c r="A2282">
        <v>2591</v>
      </c>
      <c r="B2282" s="3">
        <v>1</v>
      </c>
    </row>
    <row r="2283" spans="1:5" x14ac:dyDescent="0.25">
      <c r="A2283">
        <v>2592</v>
      </c>
      <c r="B2283" s="3">
        <v>1</v>
      </c>
      <c r="E2283" s="2">
        <v>4</v>
      </c>
    </row>
    <row r="2284" spans="1:5" x14ac:dyDescent="0.25">
      <c r="A2284">
        <v>2593</v>
      </c>
      <c r="B2284" s="3">
        <v>1</v>
      </c>
      <c r="E2284" s="2">
        <v>4</v>
      </c>
    </row>
    <row r="2285" spans="1:5" x14ac:dyDescent="0.25">
      <c r="A2285">
        <v>2594</v>
      </c>
      <c r="B2285" s="3">
        <v>1</v>
      </c>
      <c r="E2285" s="2">
        <v>4</v>
      </c>
    </row>
    <row r="2286" spans="1:5" x14ac:dyDescent="0.25">
      <c r="A2286">
        <v>2595</v>
      </c>
      <c r="B2286" s="3">
        <v>1</v>
      </c>
      <c r="E2286" s="2">
        <v>4</v>
      </c>
    </row>
    <row r="2287" spans="1:5" x14ac:dyDescent="0.25">
      <c r="A2287">
        <v>2596</v>
      </c>
      <c r="B2287" s="3">
        <v>1</v>
      </c>
      <c r="E2287" s="2">
        <v>4</v>
      </c>
    </row>
    <row r="2288" spans="1:5" x14ac:dyDescent="0.25">
      <c r="A2288">
        <v>2597</v>
      </c>
      <c r="D2288" s="5">
        <v>3</v>
      </c>
      <c r="E2288" s="2">
        <v>4</v>
      </c>
    </row>
    <row r="2289" spans="1:6" x14ac:dyDescent="0.25">
      <c r="A2289">
        <v>2598</v>
      </c>
      <c r="D2289" s="5">
        <v>3</v>
      </c>
      <c r="E2289" s="2">
        <v>4</v>
      </c>
      <c r="F2289" t="s">
        <v>22</v>
      </c>
    </row>
    <row r="2290" spans="1:6" x14ac:dyDescent="0.25">
      <c r="A2290">
        <v>2630</v>
      </c>
    </row>
    <row r="2291" spans="1:6" x14ac:dyDescent="0.25">
      <c r="A2291">
        <v>2631</v>
      </c>
    </row>
    <row r="2292" spans="1:6" x14ac:dyDescent="0.25">
      <c r="A2292">
        <v>2632</v>
      </c>
      <c r="F2292" t="s">
        <v>22</v>
      </c>
    </row>
    <row r="2293" spans="1:6" x14ac:dyDescent="0.25">
      <c r="A2293">
        <v>2633</v>
      </c>
      <c r="C2293" s="4">
        <v>2</v>
      </c>
    </row>
    <row r="2294" spans="1:6" x14ac:dyDescent="0.25">
      <c r="A2294">
        <v>2634</v>
      </c>
      <c r="C2294" s="4">
        <v>2</v>
      </c>
    </row>
    <row r="2295" spans="1:6" x14ac:dyDescent="0.25">
      <c r="A2295">
        <v>2635</v>
      </c>
      <c r="C2295" s="4">
        <v>2</v>
      </c>
    </row>
    <row r="2296" spans="1:6" x14ac:dyDescent="0.25">
      <c r="A2296">
        <v>2636</v>
      </c>
      <c r="C2296" s="4">
        <v>2</v>
      </c>
    </row>
    <row r="2297" spans="1:6" x14ac:dyDescent="0.25">
      <c r="A2297">
        <v>2637</v>
      </c>
      <c r="C2297" s="4">
        <v>2</v>
      </c>
    </row>
    <row r="2298" spans="1:6" x14ac:dyDescent="0.25">
      <c r="A2298">
        <v>2638</v>
      </c>
      <c r="C2298" s="4">
        <v>2</v>
      </c>
    </row>
    <row r="2299" spans="1:6" x14ac:dyDescent="0.25">
      <c r="A2299">
        <v>2639</v>
      </c>
      <c r="C2299" s="4">
        <v>2</v>
      </c>
    </row>
    <row r="2300" spans="1:6" x14ac:dyDescent="0.25">
      <c r="A2300">
        <v>2640</v>
      </c>
      <c r="B2300" s="3">
        <v>1</v>
      </c>
      <c r="C2300" s="4">
        <v>2</v>
      </c>
    </row>
    <row r="2301" spans="1:6" x14ac:dyDescent="0.25">
      <c r="A2301">
        <v>2641</v>
      </c>
      <c r="B2301" s="3">
        <v>1</v>
      </c>
      <c r="C2301" s="4">
        <v>2</v>
      </c>
    </row>
    <row r="2302" spans="1:6" x14ac:dyDescent="0.25">
      <c r="A2302">
        <v>2642</v>
      </c>
      <c r="B2302" s="3">
        <v>1</v>
      </c>
    </row>
    <row r="2303" spans="1:6" x14ac:dyDescent="0.25">
      <c r="A2303">
        <v>2643</v>
      </c>
      <c r="B2303" s="3">
        <v>1</v>
      </c>
    </row>
    <row r="2304" spans="1:6" x14ac:dyDescent="0.25">
      <c r="A2304">
        <v>2644</v>
      </c>
      <c r="B2304" s="3">
        <v>1</v>
      </c>
    </row>
    <row r="2305" spans="1:5" x14ac:dyDescent="0.25">
      <c r="A2305">
        <v>2645</v>
      </c>
      <c r="B2305" s="3">
        <v>1</v>
      </c>
    </row>
    <row r="2306" spans="1:5" x14ac:dyDescent="0.25">
      <c r="A2306">
        <v>2646</v>
      </c>
      <c r="B2306" s="3">
        <v>1</v>
      </c>
      <c r="E2306" s="2">
        <v>4</v>
      </c>
    </row>
    <row r="2307" spans="1:5" x14ac:dyDescent="0.25">
      <c r="A2307">
        <v>2647</v>
      </c>
      <c r="B2307" s="3">
        <v>1</v>
      </c>
      <c r="E2307" s="2">
        <v>4</v>
      </c>
    </row>
    <row r="2308" spans="1:5" x14ac:dyDescent="0.25">
      <c r="A2308">
        <v>2648</v>
      </c>
      <c r="E2308" s="2">
        <v>4</v>
      </c>
    </row>
    <row r="2309" spans="1:5" x14ac:dyDescent="0.25">
      <c r="A2309">
        <v>2649</v>
      </c>
      <c r="D2309" s="5">
        <v>3</v>
      </c>
      <c r="E2309" s="2">
        <v>4</v>
      </c>
    </row>
    <row r="2310" spans="1:5" x14ac:dyDescent="0.25">
      <c r="A2310">
        <v>2650</v>
      </c>
      <c r="D2310" s="5">
        <v>3</v>
      </c>
      <c r="E2310" s="2">
        <v>4</v>
      </c>
    </row>
    <row r="2311" spans="1:5" x14ac:dyDescent="0.25">
      <c r="A2311">
        <v>2651</v>
      </c>
      <c r="D2311" s="5">
        <v>3</v>
      </c>
      <c r="E2311" s="2">
        <v>4</v>
      </c>
    </row>
    <row r="2312" spans="1:5" x14ac:dyDescent="0.25">
      <c r="A2312">
        <v>2652</v>
      </c>
      <c r="D2312" s="5">
        <v>3</v>
      </c>
      <c r="E2312" s="2">
        <v>4</v>
      </c>
    </row>
    <row r="2313" spans="1:5" x14ac:dyDescent="0.25">
      <c r="A2313">
        <v>2653</v>
      </c>
      <c r="D2313" s="5">
        <v>3</v>
      </c>
      <c r="E2313" s="2">
        <v>4</v>
      </c>
    </row>
    <row r="2314" spans="1:5" x14ac:dyDescent="0.25">
      <c r="A2314">
        <v>2654</v>
      </c>
      <c r="D2314" s="5">
        <v>3</v>
      </c>
      <c r="E2314" s="2">
        <v>4</v>
      </c>
    </row>
    <row r="2315" spans="1:5" x14ac:dyDescent="0.25">
      <c r="A2315">
        <v>2655</v>
      </c>
      <c r="D2315" s="5">
        <v>3</v>
      </c>
    </row>
    <row r="2316" spans="1:5" x14ac:dyDescent="0.25">
      <c r="A2316">
        <v>2656</v>
      </c>
      <c r="D2316" s="5">
        <v>3</v>
      </c>
    </row>
    <row r="2317" spans="1:5" x14ac:dyDescent="0.25">
      <c r="A2317">
        <v>2657</v>
      </c>
    </row>
    <row r="2318" spans="1:5" x14ac:dyDescent="0.25">
      <c r="A2318">
        <v>2658</v>
      </c>
      <c r="C2318" s="4">
        <v>2</v>
      </c>
    </row>
    <row r="2319" spans="1:5" x14ac:dyDescent="0.25">
      <c r="A2319">
        <v>2659</v>
      </c>
      <c r="C2319" s="4">
        <v>2</v>
      </c>
    </row>
    <row r="2320" spans="1:5" x14ac:dyDescent="0.25">
      <c r="A2320">
        <v>2660</v>
      </c>
      <c r="C2320" s="4">
        <v>2</v>
      </c>
    </row>
    <row r="2321" spans="1:5" x14ac:dyDescent="0.25">
      <c r="A2321">
        <v>2661</v>
      </c>
      <c r="C2321" s="4">
        <v>2</v>
      </c>
    </row>
    <row r="2322" spans="1:5" x14ac:dyDescent="0.25">
      <c r="A2322">
        <v>2662</v>
      </c>
      <c r="C2322" s="4">
        <v>2</v>
      </c>
    </row>
    <row r="2323" spans="1:5" x14ac:dyDescent="0.25">
      <c r="A2323">
        <v>2663</v>
      </c>
      <c r="C2323" s="4">
        <v>2</v>
      </c>
    </row>
    <row r="2324" spans="1:5" x14ac:dyDescent="0.25">
      <c r="A2324">
        <v>2664</v>
      </c>
      <c r="B2324" s="3">
        <v>1</v>
      </c>
      <c r="C2324" s="4">
        <v>2</v>
      </c>
    </row>
    <row r="2325" spans="1:5" x14ac:dyDescent="0.25">
      <c r="A2325">
        <v>2665</v>
      </c>
      <c r="B2325" s="3">
        <v>1</v>
      </c>
      <c r="C2325" s="4">
        <v>2</v>
      </c>
    </row>
    <row r="2326" spans="1:5" x14ac:dyDescent="0.25">
      <c r="A2326">
        <v>2666</v>
      </c>
      <c r="B2326" s="3">
        <v>1</v>
      </c>
    </row>
    <row r="2327" spans="1:5" x14ac:dyDescent="0.25">
      <c r="A2327">
        <v>2667</v>
      </c>
      <c r="B2327" s="3">
        <v>1</v>
      </c>
    </row>
    <row r="2328" spans="1:5" x14ac:dyDescent="0.25">
      <c r="A2328">
        <v>2668</v>
      </c>
      <c r="B2328" s="3">
        <v>1</v>
      </c>
    </row>
    <row r="2329" spans="1:5" x14ac:dyDescent="0.25">
      <c r="A2329">
        <v>2669</v>
      </c>
      <c r="B2329" s="3">
        <v>1</v>
      </c>
      <c r="E2329" s="2">
        <v>4</v>
      </c>
    </row>
    <row r="2330" spans="1:5" x14ac:dyDescent="0.25">
      <c r="A2330">
        <v>2670</v>
      </c>
      <c r="D2330" s="5">
        <v>3</v>
      </c>
      <c r="E2330" s="2">
        <v>4</v>
      </c>
    </row>
    <row r="2331" spans="1:5" x14ac:dyDescent="0.25">
      <c r="A2331">
        <v>2671</v>
      </c>
      <c r="D2331" s="5">
        <v>3</v>
      </c>
      <c r="E2331" s="2">
        <v>4</v>
      </c>
    </row>
    <row r="2332" spans="1:5" x14ac:dyDescent="0.25">
      <c r="A2332">
        <v>2672</v>
      </c>
      <c r="D2332" s="5">
        <v>3</v>
      </c>
      <c r="E2332" s="2">
        <v>4</v>
      </c>
    </row>
    <row r="2333" spans="1:5" x14ac:dyDescent="0.25">
      <c r="A2333">
        <v>2673</v>
      </c>
      <c r="D2333" s="5">
        <v>3</v>
      </c>
      <c r="E2333" s="2">
        <v>4</v>
      </c>
    </row>
    <row r="2334" spans="1:5" x14ac:dyDescent="0.25">
      <c r="A2334">
        <v>2674</v>
      </c>
      <c r="D2334" s="5">
        <v>3</v>
      </c>
      <c r="E2334" s="2">
        <v>4</v>
      </c>
    </row>
    <row r="2335" spans="1:5" x14ac:dyDescent="0.25">
      <c r="A2335">
        <v>2675</v>
      </c>
      <c r="D2335" s="5">
        <v>3</v>
      </c>
      <c r="E2335" s="2">
        <v>4</v>
      </c>
    </row>
    <row r="2336" spans="1:5" x14ac:dyDescent="0.25">
      <c r="A2336">
        <v>2676</v>
      </c>
      <c r="D2336" s="5">
        <v>3</v>
      </c>
      <c r="E2336" s="2">
        <v>4</v>
      </c>
    </row>
    <row r="2337" spans="1:5" x14ac:dyDescent="0.25">
      <c r="A2337">
        <v>2677</v>
      </c>
      <c r="D2337" s="5">
        <v>3</v>
      </c>
      <c r="E2337" s="2">
        <v>4</v>
      </c>
    </row>
    <row r="2338" spans="1:5" x14ac:dyDescent="0.25">
      <c r="A2338">
        <v>2678</v>
      </c>
    </row>
    <row r="2339" spans="1:5" x14ac:dyDescent="0.25">
      <c r="A2339">
        <v>2679</v>
      </c>
    </row>
    <row r="2340" spans="1:5" x14ac:dyDescent="0.25">
      <c r="A2340">
        <v>2680</v>
      </c>
    </row>
    <row r="2341" spans="1:5" x14ac:dyDescent="0.25">
      <c r="A2341">
        <v>2681</v>
      </c>
      <c r="C2341" s="4">
        <v>2</v>
      </c>
    </row>
    <row r="2342" spans="1:5" x14ac:dyDescent="0.25">
      <c r="A2342">
        <v>2682</v>
      </c>
      <c r="C2342" s="4">
        <v>2</v>
      </c>
    </row>
    <row r="2343" spans="1:5" x14ac:dyDescent="0.25">
      <c r="A2343">
        <v>2683</v>
      </c>
      <c r="C2343" s="4">
        <v>2</v>
      </c>
    </row>
    <row r="2344" spans="1:5" x14ac:dyDescent="0.25">
      <c r="A2344">
        <v>2684</v>
      </c>
      <c r="C2344" s="4">
        <v>2</v>
      </c>
    </row>
    <row r="2345" spans="1:5" x14ac:dyDescent="0.25">
      <c r="A2345">
        <v>2685</v>
      </c>
      <c r="C2345" s="4">
        <v>2</v>
      </c>
    </row>
    <row r="2346" spans="1:5" x14ac:dyDescent="0.25">
      <c r="A2346">
        <v>2686</v>
      </c>
      <c r="C2346" s="4">
        <v>2</v>
      </c>
    </row>
    <row r="2347" spans="1:5" x14ac:dyDescent="0.25">
      <c r="A2347">
        <v>2687</v>
      </c>
      <c r="B2347" s="3">
        <v>1</v>
      </c>
      <c r="C2347" s="4">
        <v>2</v>
      </c>
    </row>
    <row r="2348" spans="1:5" x14ac:dyDescent="0.25">
      <c r="A2348">
        <v>2688</v>
      </c>
      <c r="B2348" s="3">
        <v>1</v>
      </c>
      <c r="C2348" s="4">
        <v>2</v>
      </c>
    </row>
    <row r="2349" spans="1:5" x14ac:dyDescent="0.25">
      <c r="A2349">
        <v>2689</v>
      </c>
      <c r="B2349" s="3">
        <v>1</v>
      </c>
    </row>
    <row r="2350" spans="1:5" x14ac:dyDescent="0.25">
      <c r="A2350">
        <v>2690</v>
      </c>
      <c r="B2350" s="3">
        <v>1</v>
      </c>
    </row>
    <row r="2351" spans="1:5" x14ac:dyDescent="0.25">
      <c r="A2351">
        <v>2691</v>
      </c>
      <c r="B2351" s="3">
        <v>1</v>
      </c>
    </row>
    <row r="2352" spans="1:5" x14ac:dyDescent="0.25">
      <c r="A2352">
        <v>2692</v>
      </c>
      <c r="B2352" s="3">
        <v>1</v>
      </c>
      <c r="E2352" s="2">
        <v>4</v>
      </c>
    </row>
    <row r="2353" spans="1:5" x14ac:dyDescent="0.25">
      <c r="A2353">
        <v>2693</v>
      </c>
      <c r="D2353" s="5">
        <v>3</v>
      </c>
      <c r="E2353" s="2">
        <v>4</v>
      </c>
    </row>
    <row r="2354" spans="1:5" x14ac:dyDescent="0.25">
      <c r="A2354">
        <v>2694</v>
      </c>
      <c r="D2354" s="5">
        <v>3</v>
      </c>
      <c r="E2354" s="2">
        <v>4</v>
      </c>
    </row>
    <row r="2355" spans="1:5" x14ac:dyDescent="0.25">
      <c r="A2355">
        <v>2695</v>
      </c>
      <c r="D2355" s="5">
        <v>3</v>
      </c>
      <c r="E2355" s="2">
        <v>4</v>
      </c>
    </row>
    <row r="2356" spans="1:5" x14ac:dyDescent="0.25">
      <c r="A2356">
        <v>2696</v>
      </c>
      <c r="D2356" s="5">
        <v>3</v>
      </c>
      <c r="E2356" s="2">
        <v>4</v>
      </c>
    </row>
    <row r="2357" spans="1:5" x14ac:dyDescent="0.25">
      <c r="A2357">
        <v>2697</v>
      </c>
      <c r="D2357" s="5">
        <v>3</v>
      </c>
      <c r="E2357" s="2">
        <v>4</v>
      </c>
    </row>
    <row r="2358" spans="1:5" x14ac:dyDescent="0.25">
      <c r="A2358">
        <v>2698</v>
      </c>
      <c r="D2358" s="5">
        <v>3</v>
      </c>
      <c r="E2358" s="2">
        <v>4</v>
      </c>
    </row>
    <row r="2359" spans="1:5" x14ac:dyDescent="0.25">
      <c r="A2359">
        <v>2699</v>
      </c>
      <c r="D2359" s="5">
        <v>3</v>
      </c>
      <c r="E2359" s="2">
        <v>4</v>
      </c>
    </row>
    <row r="2360" spans="1:5" x14ac:dyDescent="0.25">
      <c r="A2360">
        <v>2700</v>
      </c>
      <c r="D2360" s="5">
        <v>3</v>
      </c>
      <c r="E2360" s="2">
        <v>4</v>
      </c>
    </row>
    <row r="2361" spans="1:5" x14ac:dyDescent="0.25">
      <c r="A2361">
        <v>2701</v>
      </c>
    </row>
    <row r="2362" spans="1:5" x14ac:dyDescent="0.25">
      <c r="A2362">
        <v>2702</v>
      </c>
    </row>
    <row r="2363" spans="1:5" x14ac:dyDescent="0.25">
      <c r="A2363">
        <v>2703</v>
      </c>
    </row>
    <row r="2364" spans="1:5" x14ac:dyDescent="0.25">
      <c r="A2364">
        <v>2704</v>
      </c>
      <c r="C2364" s="4">
        <v>2</v>
      </c>
    </row>
    <row r="2365" spans="1:5" x14ac:dyDescent="0.25">
      <c r="A2365">
        <v>2705</v>
      </c>
      <c r="C2365" s="4">
        <v>2</v>
      </c>
    </row>
    <row r="2366" spans="1:5" x14ac:dyDescent="0.25">
      <c r="A2366">
        <v>2706</v>
      </c>
      <c r="C2366" s="4">
        <v>2</v>
      </c>
    </row>
    <row r="2367" spans="1:5" x14ac:dyDescent="0.25">
      <c r="A2367">
        <v>2707</v>
      </c>
      <c r="C2367" s="4">
        <v>2</v>
      </c>
    </row>
    <row r="2368" spans="1:5" x14ac:dyDescent="0.25">
      <c r="A2368">
        <v>2708</v>
      </c>
      <c r="B2368" s="3">
        <v>1</v>
      </c>
      <c r="C2368" s="4">
        <v>2</v>
      </c>
    </row>
    <row r="2369" spans="1:5" x14ac:dyDescent="0.25">
      <c r="A2369">
        <v>2709</v>
      </c>
      <c r="B2369" s="3">
        <v>1</v>
      </c>
      <c r="C2369" s="4">
        <v>2</v>
      </c>
    </row>
    <row r="2370" spans="1:5" x14ac:dyDescent="0.25">
      <c r="A2370">
        <v>2710</v>
      </c>
      <c r="B2370" s="3">
        <v>1</v>
      </c>
      <c r="C2370" s="4">
        <v>2</v>
      </c>
    </row>
    <row r="2371" spans="1:5" x14ac:dyDescent="0.25">
      <c r="A2371">
        <v>2711</v>
      </c>
      <c r="B2371" s="3">
        <v>1</v>
      </c>
      <c r="C2371" s="4">
        <v>2</v>
      </c>
    </row>
    <row r="2372" spans="1:5" x14ac:dyDescent="0.25">
      <c r="A2372">
        <v>2712</v>
      </c>
      <c r="B2372" s="3">
        <v>1</v>
      </c>
    </row>
    <row r="2373" spans="1:5" x14ac:dyDescent="0.25">
      <c r="A2373">
        <v>2713</v>
      </c>
      <c r="B2373" s="3">
        <v>1</v>
      </c>
    </row>
    <row r="2374" spans="1:5" x14ac:dyDescent="0.25">
      <c r="A2374">
        <v>2714</v>
      </c>
      <c r="B2374" s="3">
        <v>1</v>
      </c>
    </row>
    <row r="2375" spans="1:5" x14ac:dyDescent="0.25">
      <c r="A2375">
        <v>2715</v>
      </c>
      <c r="E2375" s="2">
        <v>4</v>
      </c>
    </row>
    <row r="2376" spans="1:5" x14ac:dyDescent="0.25">
      <c r="A2376">
        <v>2716</v>
      </c>
      <c r="D2376" s="5">
        <v>3</v>
      </c>
      <c r="E2376" s="2">
        <v>4</v>
      </c>
    </row>
    <row r="2377" spans="1:5" x14ac:dyDescent="0.25">
      <c r="A2377">
        <v>2717</v>
      </c>
      <c r="D2377" s="5">
        <v>3</v>
      </c>
      <c r="E2377" s="2">
        <v>4</v>
      </c>
    </row>
    <row r="2378" spans="1:5" x14ac:dyDescent="0.25">
      <c r="A2378">
        <v>2718</v>
      </c>
      <c r="D2378" s="5">
        <v>3</v>
      </c>
      <c r="E2378" s="2">
        <v>4</v>
      </c>
    </row>
    <row r="2379" spans="1:5" x14ac:dyDescent="0.25">
      <c r="A2379">
        <v>2719</v>
      </c>
      <c r="D2379" s="5">
        <v>3</v>
      </c>
      <c r="E2379" s="2">
        <v>4</v>
      </c>
    </row>
    <row r="2380" spans="1:5" x14ac:dyDescent="0.25">
      <c r="A2380">
        <v>2720</v>
      </c>
      <c r="D2380" s="5">
        <v>3</v>
      </c>
      <c r="E2380" s="2">
        <v>4</v>
      </c>
    </row>
    <row r="2381" spans="1:5" x14ac:dyDescent="0.25">
      <c r="A2381">
        <v>2721</v>
      </c>
      <c r="D2381" s="5">
        <v>3</v>
      </c>
      <c r="E2381" s="2">
        <v>4</v>
      </c>
    </row>
    <row r="2382" spans="1:5" x14ac:dyDescent="0.25">
      <c r="A2382">
        <v>2722</v>
      </c>
      <c r="D2382" s="5">
        <v>3</v>
      </c>
      <c r="E2382" s="2">
        <v>4</v>
      </c>
    </row>
    <row r="2383" spans="1:5" x14ac:dyDescent="0.25">
      <c r="A2383">
        <v>2723</v>
      </c>
      <c r="D2383" s="5">
        <v>3</v>
      </c>
      <c r="E2383" s="2">
        <v>4</v>
      </c>
    </row>
    <row r="2384" spans="1:5" x14ac:dyDescent="0.25">
      <c r="A2384">
        <v>2724</v>
      </c>
    </row>
    <row r="2385" spans="1:5" x14ac:dyDescent="0.25">
      <c r="A2385">
        <v>2725</v>
      </c>
    </row>
    <row r="2386" spans="1:5" x14ac:dyDescent="0.25">
      <c r="A2386">
        <v>2726</v>
      </c>
    </row>
    <row r="2387" spans="1:5" x14ac:dyDescent="0.25">
      <c r="A2387">
        <v>2727</v>
      </c>
      <c r="C2387" s="4">
        <v>2</v>
      </c>
    </row>
    <row r="2388" spans="1:5" x14ac:dyDescent="0.25">
      <c r="A2388">
        <v>2728</v>
      </c>
      <c r="C2388" s="4">
        <v>2</v>
      </c>
    </row>
    <row r="2389" spans="1:5" x14ac:dyDescent="0.25">
      <c r="A2389">
        <v>2729</v>
      </c>
      <c r="C2389" s="4">
        <v>2</v>
      </c>
    </row>
    <row r="2390" spans="1:5" x14ac:dyDescent="0.25">
      <c r="A2390">
        <v>2730</v>
      </c>
      <c r="C2390" s="4">
        <v>2</v>
      </c>
    </row>
    <row r="2391" spans="1:5" x14ac:dyDescent="0.25">
      <c r="A2391">
        <v>2731</v>
      </c>
      <c r="B2391" s="3">
        <v>1</v>
      </c>
      <c r="C2391" s="4">
        <v>2</v>
      </c>
    </row>
    <row r="2392" spans="1:5" x14ac:dyDescent="0.25">
      <c r="A2392">
        <v>2732</v>
      </c>
      <c r="B2392" s="3">
        <v>1</v>
      </c>
      <c r="C2392" s="4">
        <v>2</v>
      </c>
    </row>
    <row r="2393" spans="1:5" x14ac:dyDescent="0.25">
      <c r="A2393">
        <v>2733</v>
      </c>
      <c r="B2393" s="3">
        <v>1</v>
      </c>
      <c r="C2393" s="4">
        <v>2</v>
      </c>
    </row>
    <row r="2394" spans="1:5" x14ac:dyDescent="0.25">
      <c r="A2394">
        <v>2734</v>
      </c>
      <c r="B2394" s="3">
        <v>1</v>
      </c>
      <c r="C2394" s="4">
        <v>2</v>
      </c>
    </row>
    <row r="2395" spans="1:5" x14ac:dyDescent="0.25">
      <c r="A2395">
        <v>2735</v>
      </c>
      <c r="B2395" s="3">
        <v>1</v>
      </c>
    </row>
    <row r="2396" spans="1:5" x14ac:dyDescent="0.25">
      <c r="A2396">
        <v>2736</v>
      </c>
      <c r="B2396" s="3">
        <v>1</v>
      </c>
    </row>
    <row r="2397" spans="1:5" x14ac:dyDescent="0.25">
      <c r="A2397">
        <v>2737</v>
      </c>
      <c r="B2397" s="3">
        <v>1</v>
      </c>
    </row>
    <row r="2398" spans="1:5" x14ac:dyDescent="0.25">
      <c r="A2398">
        <v>2738</v>
      </c>
      <c r="B2398" s="3">
        <v>1</v>
      </c>
    </row>
    <row r="2399" spans="1:5" x14ac:dyDescent="0.25">
      <c r="A2399">
        <v>2739</v>
      </c>
      <c r="E2399" s="2">
        <v>4</v>
      </c>
    </row>
    <row r="2400" spans="1:5" x14ac:dyDescent="0.25">
      <c r="A2400">
        <v>2740</v>
      </c>
      <c r="D2400" s="5">
        <v>3</v>
      </c>
      <c r="E2400" s="2">
        <v>4</v>
      </c>
    </row>
    <row r="2401" spans="1:5" x14ac:dyDescent="0.25">
      <c r="A2401">
        <v>2741</v>
      </c>
      <c r="D2401" s="5">
        <v>3</v>
      </c>
      <c r="E2401" s="2">
        <v>4</v>
      </c>
    </row>
    <row r="2402" spans="1:5" x14ac:dyDescent="0.25">
      <c r="A2402">
        <v>2742</v>
      </c>
      <c r="D2402" s="5">
        <v>3</v>
      </c>
      <c r="E2402" s="2">
        <v>4</v>
      </c>
    </row>
    <row r="2403" spans="1:5" x14ac:dyDescent="0.25">
      <c r="A2403">
        <v>2743</v>
      </c>
      <c r="D2403" s="5">
        <v>3</v>
      </c>
      <c r="E2403" s="2">
        <v>4</v>
      </c>
    </row>
    <row r="2404" spans="1:5" x14ac:dyDescent="0.25">
      <c r="A2404">
        <v>2744</v>
      </c>
      <c r="D2404" s="5">
        <v>3</v>
      </c>
      <c r="E2404" s="2">
        <v>4</v>
      </c>
    </row>
    <row r="2405" spans="1:5" x14ac:dyDescent="0.25">
      <c r="A2405">
        <v>2745</v>
      </c>
      <c r="D2405" s="5">
        <v>3</v>
      </c>
      <c r="E2405" s="2">
        <v>4</v>
      </c>
    </row>
    <row r="2406" spans="1:5" x14ac:dyDescent="0.25">
      <c r="A2406">
        <v>2746</v>
      </c>
      <c r="D2406" s="5">
        <v>3</v>
      </c>
      <c r="E2406" s="2">
        <v>4</v>
      </c>
    </row>
    <row r="2407" spans="1:5" x14ac:dyDescent="0.25">
      <c r="A2407">
        <v>2747</v>
      </c>
      <c r="D2407" s="5">
        <v>3</v>
      </c>
      <c r="E2407" s="2">
        <v>4</v>
      </c>
    </row>
    <row r="2408" spans="1:5" x14ac:dyDescent="0.25">
      <c r="A2408">
        <v>2748</v>
      </c>
    </row>
    <row r="2409" spans="1:5" x14ac:dyDescent="0.25">
      <c r="A2409">
        <v>2749</v>
      </c>
      <c r="C2409" s="4">
        <v>2</v>
      </c>
    </row>
    <row r="2410" spans="1:5" x14ac:dyDescent="0.25">
      <c r="A2410">
        <v>2750</v>
      </c>
      <c r="C2410" s="4">
        <v>2</v>
      </c>
    </row>
    <row r="2411" spans="1:5" x14ac:dyDescent="0.25">
      <c r="A2411">
        <v>2751</v>
      </c>
      <c r="C2411" s="4">
        <v>2</v>
      </c>
    </row>
    <row r="2412" spans="1:5" x14ac:dyDescent="0.25">
      <c r="A2412">
        <v>2752</v>
      </c>
      <c r="C2412" s="4">
        <v>2</v>
      </c>
    </row>
    <row r="2413" spans="1:5" x14ac:dyDescent="0.25">
      <c r="A2413">
        <v>2753</v>
      </c>
      <c r="C2413" s="4">
        <v>2</v>
      </c>
    </row>
    <row r="2414" spans="1:5" x14ac:dyDescent="0.25">
      <c r="A2414">
        <v>2754</v>
      </c>
      <c r="C2414" s="4">
        <v>2</v>
      </c>
    </row>
    <row r="2415" spans="1:5" x14ac:dyDescent="0.25">
      <c r="A2415">
        <v>2755</v>
      </c>
      <c r="C2415" s="4">
        <v>2</v>
      </c>
    </row>
    <row r="2416" spans="1:5" x14ac:dyDescent="0.25">
      <c r="A2416">
        <v>2756</v>
      </c>
      <c r="B2416" s="3">
        <v>1</v>
      </c>
      <c r="C2416" s="4">
        <v>2</v>
      </c>
    </row>
    <row r="2417" spans="1:5" x14ac:dyDescent="0.25">
      <c r="A2417">
        <v>2757</v>
      </c>
      <c r="B2417" s="3">
        <v>1</v>
      </c>
      <c r="C2417" s="4">
        <v>2</v>
      </c>
    </row>
    <row r="2418" spans="1:5" x14ac:dyDescent="0.25">
      <c r="A2418">
        <v>2758</v>
      </c>
      <c r="B2418" s="3">
        <v>1</v>
      </c>
    </row>
    <row r="2419" spans="1:5" x14ac:dyDescent="0.25">
      <c r="A2419">
        <v>2759</v>
      </c>
      <c r="B2419" s="3">
        <v>1</v>
      </c>
    </row>
    <row r="2420" spans="1:5" x14ac:dyDescent="0.25">
      <c r="A2420">
        <v>2760</v>
      </c>
      <c r="B2420" s="3">
        <v>1</v>
      </c>
    </row>
    <row r="2421" spans="1:5" x14ac:dyDescent="0.25">
      <c r="A2421">
        <v>2761</v>
      </c>
      <c r="B2421" s="3">
        <v>1</v>
      </c>
    </row>
    <row r="2422" spans="1:5" x14ac:dyDescent="0.25">
      <c r="A2422">
        <v>2762</v>
      </c>
      <c r="B2422" s="3">
        <v>1</v>
      </c>
    </row>
    <row r="2423" spans="1:5" x14ac:dyDescent="0.25">
      <c r="A2423">
        <v>2763</v>
      </c>
      <c r="B2423" s="3">
        <v>1</v>
      </c>
      <c r="E2423" s="2">
        <v>4</v>
      </c>
    </row>
    <row r="2424" spans="1:5" x14ac:dyDescent="0.25">
      <c r="A2424">
        <v>2764</v>
      </c>
      <c r="D2424" s="5">
        <v>3</v>
      </c>
      <c r="E2424" s="2">
        <v>4</v>
      </c>
    </row>
    <row r="2425" spans="1:5" x14ac:dyDescent="0.25">
      <c r="A2425">
        <v>2765</v>
      </c>
      <c r="D2425" s="5">
        <v>3</v>
      </c>
      <c r="E2425" s="2">
        <v>4</v>
      </c>
    </row>
    <row r="2426" spans="1:5" x14ac:dyDescent="0.25">
      <c r="A2426">
        <v>2766</v>
      </c>
      <c r="D2426" s="5">
        <v>3</v>
      </c>
      <c r="E2426" s="2">
        <v>4</v>
      </c>
    </row>
    <row r="2427" spans="1:5" x14ac:dyDescent="0.25">
      <c r="A2427">
        <v>2767</v>
      </c>
      <c r="D2427" s="5">
        <v>3</v>
      </c>
      <c r="E2427" s="2">
        <v>4</v>
      </c>
    </row>
    <row r="2428" spans="1:5" x14ac:dyDescent="0.25">
      <c r="A2428">
        <v>2768</v>
      </c>
      <c r="D2428" s="5">
        <v>3</v>
      </c>
      <c r="E2428" s="2">
        <v>4</v>
      </c>
    </row>
    <row r="2429" spans="1:5" x14ac:dyDescent="0.25">
      <c r="A2429">
        <v>2769</v>
      </c>
      <c r="D2429" s="5">
        <v>3</v>
      </c>
      <c r="E2429" s="2">
        <v>4</v>
      </c>
    </row>
    <row r="2430" spans="1:5" x14ac:dyDescent="0.25">
      <c r="A2430">
        <v>2770</v>
      </c>
      <c r="D2430" s="5">
        <v>3</v>
      </c>
      <c r="E2430" s="2">
        <v>4</v>
      </c>
    </row>
    <row r="2431" spans="1:5" x14ac:dyDescent="0.25">
      <c r="A2431">
        <v>2771</v>
      </c>
      <c r="D2431" s="5">
        <v>3</v>
      </c>
      <c r="E2431" s="2">
        <v>4</v>
      </c>
    </row>
    <row r="2432" spans="1:5" x14ac:dyDescent="0.25">
      <c r="A2432">
        <v>2772</v>
      </c>
      <c r="D2432" s="5">
        <v>3</v>
      </c>
    </row>
    <row r="2433" spans="1:5" x14ac:dyDescent="0.25">
      <c r="A2433">
        <v>2773</v>
      </c>
    </row>
    <row r="2434" spans="1:5" x14ac:dyDescent="0.25">
      <c r="A2434">
        <v>2774</v>
      </c>
      <c r="C2434" s="4">
        <v>2</v>
      </c>
    </row>
    <row r="2435" spans="1:5" x14ac:dyDescent="0.25">
      <c r="A2435">
        <v>2775</v>
      </c>
      <c r="C2435" s="4">
        <v>2</v>
      </c>
    </row>
    <row r="2436" spans="1:5" x14ac:dyDescent="0.25">
      <c r="A2436">
        <v>2776</v>
      </c>
      <c r="C2436" s="4">
        <v>2</v>
      </c>
    </row>
    <row r="2437" spans="1:5" x14ac:dyDescent="0.25">
      <c r="A2437">
        <v>2777</v>
      </c>
      <c r="C2437" s="4">
        <v>2</v>
      </c>
    </row>
    <row r="2438" spans="1:5" x14ac:dyDescent="0.25">
      <c r="A2438">
        <v>2778</v>
      </c>
      <c r="C2438" s="4">
        <v>2</v>
      </c>
    </row>
    <row r="2439" spans="1:5" x14ac:dyDescent="0.25">
      <c r="A2439">
        <v>2779</v>
      </c>
      <c r="C2439" s="4">
        <v>2</v>
      </c>
    </row>
    <row r="2440" spans="1:5" x14ac:dyDescent="0.25">
      <c r="A2440">
        <v>2780</v>
      </c>
      <c r="C2440" s="4">
        <v>2</v>
      </c>
    </row>
    <row r="2441" spans="1:5" x14ac:dyDescent="0.25">
      <c r="A2441">
        <v>2781</v>
      </c>
      <c r="B2441" s="3">
        <v>1</v>
      </c>
      <c r="C2441" s="4">
        <v>2</v>
      </c>
    </row>
    <row r="2442" spans="1:5" x14ac:dyDescent="0.25">
      <c r="A2442">
        <v>2782</v>
      </c>
      <c r="B2442" s="3">
        <v>1</v>
      </c>
      <c r="C2442" s="4">
        <v>2</v>
      </c>
    </row>
    <row r="2443" spans="1:5" x14ac:dyDescent="0.25">
      <c r="A2443">
        <v>2783</v>
      </c>
      <c r="B2443" s="3">
        <v>1</v>
      </c>
    </row>
    <row r="2444" spans="1:5" x14ac:dyDescent="0.25">
      <c r="A2444">
        <v>2784</v>
      </c>
      <c r="B2444" s="3">
        <v>1</v>
      </c>
    </row>
    <row r="2445" spans="1:5" x14ac:dyDescent="0.25">
      <c r="A2445">
        <v>2785</v>
      </c>
      <c r="B2445" s="3">
        <v>1</v>
      </c>
    </row>
    <row r="2446" spans="1:5" x14ac:dyDescent="0.25">
      <c r="A2446">
        <v>2786</v>
      </c>
      <c r="B2446" s="3">
        <v>1</v>
      </c>
    </row>
    <row r="2447" spans="1:5" x14ac:dyDescent="0.25">
      <c r="A2447">
        <v>2787</v>
      </c>
      <c r="B2447" s="3">
        <v>1</v>
      </c>
      <c r="E2447" s="2">
        <v>4</v>
      </c>
    </row>
    <row r="2448" spans="1:5" x14ac:dyDescent="0.25">
      <c r="A2448">
        <v>2788</v>
      </c>
      <c r="B2448" s="3">
        <v>1</v>
      </c>
      <c r="E2448" s="2">
        <v>4</v>
      </c>
    </row>
    <row r="2449" spans="1:5" x14ac:dyDescent="0.25">
      <c r="A2449">
        <v>2789</v>
      </c>
      <c r="E2449" s="2">
        <v>4</v>
      </c>
    </row>
    <row r="2450" spans="1:5" x14ac:dyDescent="0.25">
      <c r="A2450">
        <v>2790</v>
      </c>
      <c r="E2450" s="2">
        <v>4</v>
      </c>
    </row>
    <row r="2451" spans="1:5" x14ac:dyDescent="0.25">
      <c r="A2451">
        <v>2791</v>
      </c>
      <c r="D2451" s="5">
        <v>3</v>
      </c>
      <c r="E2451" s="2">
        <v>4</v>
      </c>
    </row>
    <row r="2452" spans="1:5" x14ac:dyDescent="0.25">
      <c r="A2452">
        <v>2792</v>
      </c>
      <c r="D2452" s="5">
        <v>3</v>
      </c>
      <c r="E2452" s="2">
        <v>4</v>
      </c>
    </row>
    <row r="2453" spans="1:5" x14ac:dyDescent="0.25">
      <c r="A2453">
        <v>2793</v>
      </c>
      <c r="D2453" s="5">
        <v>3</v>
      </c>
      <c r="E2453" s="2">
        <v>4</v>
      </c>
    </row>
    <row r="2454" spans="1:5" x14ac:dyDescent="0.25">
      <c r="A2454">
        <v>2794</v>
      </c>
      <c r="D2454" s="5">
        <v>3</v>
      </c>
      <c r="E2454" s="2">
        <v>4</v>
      </c>
    </row>
    <row r="2455" spans="1:5" x14ac:dyDescent="0.25">
      <c r="A2455">
        <v>2795</v>
      </c>
      <c r="D2455" s="5">
        <v>3</v>
      </c>
      <c r="E2455" s="2">
        <v>4</v>
      </c>
    </row>
    <row r="2456" spans="1:5" x14ac:dyDescent="0.25">
      <c r="A2456">
        <v>2796</v>
      </c>
      <c r="C2456" s="4">
        <v>2</v>
      </c>
      <c r="D2456" s="5">
        <v>3</v>
      </c>
      <c r="E2456" s="2">
        <v>4</v>
      </c>
    </row>
    <row r="2457" spans="1:5" x14ac:dyDescent="0.25">
      <c r="A2457">
        <v>2797</v>
      </c>
      <c r="C2457" s="4">
        <v>2</v>
      </c>
      <c r="D2457" s="5">
        <v>3</v>
      </c>
      <c r="E2457" s="2">
        <v>4</v>
      </c>
    </row>
    <row r="2458" spans="1:5" x14ac:dyDescent="0.25">
      <c r="A2458">
        <v>2798</v>
      </c>
      <c r="C2458" s="4">
        <v>2</v>
      </c>
      <c r="D2458" s="5">
        <v>3</v>
      </c>
      <c r="E2458" s="2">
        <v>4</v>
      </c>
    </row>
    <row r="2459" spans="1:5" x14ac:dyDescent="0.25">
      <c r="A2459">
        <v>2799</v>
      </c>
      <c r="C2459" s="4">
        <v>2</v>
      </c>
      <c r="D2459" s="5">
        <v>3</v>
      </c>
    </row>
    <row r="2460" spans="1:5" x14ac:dyDescent="0.25">
      <c r="A2460">
        <v>2800</v>
      </c>
      <c r="C2460" s="4">
        <v>2</v>
      </c>
      <c r="D2460" s="5">
        <v>3</v>
      </c>
    </row>
    <row r="2461" spans="1:5" x14ac:dyDescent="0.25">
      <c r="A2461">
        <v>2801</v>
      </c>
      <c r="C2461" s="4">
        <v>2</v>
      </c>
      <c r="D2461" s="5">
        <v>3</v>
      </c>
    </row>
    <row r="2462" spans="1:5" x14ac:dyDescent="0.25">
      <c r="A2462">
        <v>2802</v>
      </c>
      <c r="C2462" s="4">
        <v>2</v>
      </c>
      <c r="D2462" s="5">
        <v>3</v>
      </c>
    </row>
    <row r="2463" spans="1:5" x14ac:dyDescent="0.25">
      <c r="A2463">
        <v>2803</v>
      </c>
      <c r="C2463" s="4">
        <v>2</v>
      </c>
    </row>
    <row r="2464" spans="1:5" x14ac:dyDescent="0.25">
      <c r="A2464">
        <v>2804</v>
      </c>
      <c r="C2464" s="4">
        <v>2</v>
      </c>
    </row>
    <row r="2465" spans="1:6" x14ac:dyDescent="0.25">
      <c r="A2465">
        <v>2805</v>
      </c>
      <c r="B2465" s="3">
        <v>1</v>
      </c>
      <c r="C2465" s="4">
        <v>2</v>
      </c>
    </row>
    <row r="2466" spans="1:6" x14ac:dyDescent="0.25">
      <c r="A2466">
        <v>2806</v>
      </c>
      <c r="B2466" s="3">
        <v>1</v>
      </c>
      <c r="C2466" s="4">
        <v>2</v>
      </c>
    </row>
    <row r="2467" spans="1:6" x14ac:dyDescent="0.25">
      <c r="A2467">
        <v>2807</v>
      </c>
      <c r="B2467" s="3">
        <v>1</v>
      </c>
      <c r="C2467" s="4">
        <v>2</v>
      </c>
    </row>
    <row r="2468" spans="1:6" x14ac:dyDescent="0.25">
      <c r="A2468">
        <v>2808</v>
      </c>
      <c r="B2468" s="3">
        <v>1</v>
      </c>
      <c r="C2468" s="4">
        <v>2</v>
      </c>
    </row>
    <row r="2469" spans="1:6" x14ac:dyDescent="0.25">
      <c r="A2469">
        <v>2809</v>
      </c>
      <c r="B2469" s="3">
        <v>1</v>
      </c>
      <c r="C2469" s="4">
        <v>2</v>
      </c>
    </row>
    <row r="2470" spans="1:6" x14ac:dyDescent="0.25">
      <c r="A2470">
        <v>2810</v>
      </c>
      <c r="B2470" s="3">
        <v>1</v>
      </c>
    </row>
    <row r="2471" spans="1:6" x14ac:dyDescent="0.25">
      <c r="A2471">
        <v>2811</v>
      </c>
      <c r="B2471" s="3">
        <v>1</v>
      </c>
    </row>
    <row r="2472" spans="1:6" x14ac:dyDescent="0.25">
      <c r="A2472">
        <v>2812</v>
      </c>
      <c r="B2472" s="3">
        <v>1</v>
      </c>
      <c r="E2472" s="2">
        <v>4</v>
      </c>
    </row>
    <row r="2473" spans="1:6" x14ac:dyDescent="0.25">
      <c r="A2473">
        <v>2813</v>
      </c>
      <c r="B2473" s="3">
        <v>1</v>
      </c>
      <c r="E2473" s="2">
        <v>4</v>
      </c>
    </row>
    <row r="2474" spans="1:6" x14ac:dyDescent="0.25">
      <c r="A2474">
        <v>2814</v>
      </c>
      <c r="B2474" s="3">
        <v>1</v>
      </c>
      <c r="E2474" s="2">
        <v>4</v>
      </c>
    </row>
    <row r="2475" spans="1:6" x14ac:dyDescent="0.25">
      <c r="A2475">
        <v>2815</v>
      </c>
      <c r="B2475" s="3">
        <v>1</v>
      </c>
      <c r="E2475" s="2">
        <v>4</v>
      </c>
    </row>
    <row r="2476" spans="1:6" x14ac:dyDescent="0.25">
      <c r="A2476">
        <v>2816</v>
      </c>
      <c r="B2476" s="3">
        <v>1</v>
      </c>
      <c r="E2476" s="2">
        <v>4</v>
      </c>
    </row>
    <row r="2477" spans="1:6" x14ac:dyDescent="0.25">
      <c r="A2477">
        <v>2817</v>
      </c>
      <c r="B2477" s="3">
        <v>1</v>
      </c>
      <c r="D2477" s="5">
        <v>3</v>
      </c>
      <c r="E2477" s="2">
        <v>4</v>
      </c>
    </row>
    <row r="2478" spans="1:6" x14ac:dyDescent="0.25">
      <c r="A2478">
        <v>2818</v>
      </c>
      <c r="B2478" s="3">
        <v>1</v>
      </c>
      <c r="D2478" s="5">
        <v>3</v>
      </c>
      <c r="E2478" s="2">
        <v>4</v>
      </c>
    </row>
    <row r="2479" spans="1:6" x14ac:dyDescent="0.25">
      <c r="A2479">
        <v>2819</v>
      </c>
      <c r="D2479" s="5">
        <v>3</v>
      </c>
      <c r="E2479" s="2">
        <v>4</v>
      </c>
    </row>
    <row r="2480" spans="1:6" x14ac:dyDescent="0.25">
      <c r="A2480">
        <v>2820</v>
      </c>
      <c r="D2480" s="5">
        <v>3</v>
      </c>
      <c r="E2480" s="2">
        <v>4</v>
      </c>
      <c r="F2480" t="s">
        <v>22</v>
      </c>
    </row>
    <row r="2481" spans="1:6" x14ac:dyDescent="0.25">
      <c r="A2481">
        <v>2849</v>
      </c>
    </row>
    <row r="2482" spans="1:6" x14ac:dyDescent="0.25">
      <c r="A2482">
        <v>2850</v>
      </c>
    </row>
    <row r="2483" spans="1:6" x14ac:dyDescent="0.25">
      <c r="A2483">
        <v>2851</v>
      </c>
      <c r="F2483" t="s">
        <v>22</v>
      </c>
    </row>
    <row r="2484" spans="1:6" x14ac:dyDescent="0.25">
      <c r="A2484">
        <v>2852</v>
      </c>
      <c r="B2484" s="3">
        <v>1</v>
      </c>
      <c r="E2484" s="2">
        <v>4</v>
      </c>
    </row>
    <row r="2485" spans="1:6" x14ac:dyDescent="0.25">
      <c r="A2485">
        <v>2853</v>
      </c>
      <c r="B2485" s="3">
        <v>1</v>
      </c>
      <c r="E2485" s="2">
        <v>4</v>
      </c>
    </row>
    <row r="2486" spans="1:6" x14ac:dyDescent="0.25">
      <c r="A2486">
        <v>2854</v>
      </c>
      <c r="B2486" s="3">
        <v>1</v>
      </c>
      <c r="E2486" s="2">
        <v>4</v>
      </c>
    </row>
    <row r="2487" spans="1:6" x14ac:dyDescent="0.25">
      <c r="A2487">
        <v>2855</v>
      </c>
      <c r="B2487" s="3">
        <v>1</v>
      </c>
      <c r="E2487" s="2">
        <v>4</v>
      </c>
    </row>
    <row r="2488" spans="1:6" x14ac:dyDescent="0.25">
      <c r="A2488">
        <v>2856</v>
      </c>
      <c r="B2488" s="3">
        <v>1</v>
      </c>
      <c r="E2488" s="2">
        <v>4</v>
      </c>
    </row>
    <row r="2489" spans="1:6" x14ac:dyDescent="0.25">
      <c r="A2489">
        <v>2857</v>
      </c>
      <c r="B2489" s="3">
        <v>1</v>
      </c>
      <c r="E2489" s="2">
        <v>4</v>
      </c>
    </row>
    <row r="2490" spans="1:6" x14ac:dyDescent="0.25">
      <c r="A2490">
        <v>2858</v>
      </c>
      <c r="B2490" s="3">
        <v>1</v>
      </c>
      <c r="E2490" s="2">
        <v>4</v>
      </c>
    </row>
    <row r="2491" spans="1:6" x14ac:dyDescent="0.25">
      <c r="A2491">
        <v>2859</v>
      </c>
      <c r="B2491" s="3">
        <v>1</v>
      </c>
      <c r="E2491" s="2">
        <v>4</v>
      </c>
    </row>
    <row r="2492" spans="1:6" x14ac:dyDescent="0.25">
      <c r="A2492">
        <v>2860</v>
      </c>
      <c r="B2492" s="3">
        <v>1</v>
      </c>
      <c r="E2492" s="2">
        <v>4</v>
      </c>
    </row>
    <row r="2493" spans="1:6" x14ac:dyDescent="0.25">
      <c r="A2493">
        <v>2861</v>
      </c>
      <c r="B2493" s="3">
        <v>1</v>
      </c>
      <c r="E2493" s="2">
        <v>4</v>
      </c>
    </row>
    <row r="2494" spans="1:6" x14ac:dyDescent="0.25">
      <c r="A2494">
        <v>2862</v>
      </c>
      <c r="B2494" s="3">
        <v>1</v>
      </c>
      <c r="E2494" s="2">
        <v>4</v>
      </c>
    </row>
    <row r="2495" spans="1:6" x14ac:dyDescent="0.25">
      <c r="A2495">
        <v>2863</v>
      </c>
      <c r="B2495" s="3">
        <v>1</v>
      </c>
    </row>
    <row r="2496" spans="1:6" x14ac:dyDescent="0.25">
      <c r="A2496">
        <v>2864</v>
      </c>
      <c r="B2496" s="3">
        <v>1</v>
      </c>
    </row>
    <row r="2497" spans="1:4" x14ac:dyDescent="0.25">
      <c r="A2497">
        <v>2865</v>
      </c>
    </row>
    <row r="2498" spans="1:4" x14ac:dyDescent="0.25">
      <c r="A2498">
        <v>2866</v>
      </c>
    </row>
    <row r="2499" spans="1:4" x14ac:dyDescent="0.25">
      <c r="A2499">
        <v>2867</v>
      </c>
      <c r="D2499" s="5">
        <v>3</v>
      </c>
    </row>
    <row r="2500" spans="1:4" x14ac:dyDescent="0.25">
      <c r="A2500">
        <v>2868</v>
      </c>
      <c r="C2500" s="4">
        <v>2</v>
      </c>
      <c r="D2500" s="5">
        <v>3</v>
      </c>
    </row>
    <row r="2501" spans="1:4" x14ac:dyDescent="0.25">
      <c r="A2501">
        <v>2869</v>
      </c>
      <c r="C2501" s="4">
        <v>2</v>
      </c>
      <c r="D2501" s="5">
        <v>3</v>
      </c>
    </row>
    <row r="2502" spans="1:4" x14ac:dyDescent="0.25">
      <c r="A2502">
        <v>2870</v>
      </c>
      <c r="C2502" s="4">
        <v>2</v>
      </c>
      <c r="D2502" s="5">
        <v>3</v>
      </c>
    </row>
    <row r="2503" spans="1:4" x14ac:dyDescent="0.25">
      <c r="A2503">
        <v>2871</v>
      </c>
      <c r="C2503" s="4">
        <v>2</v>
      </c>
      <c r="D2503" s="5">
        <v>3</v>
      </c>
    </row>
    <row r="2504" spans="1:4" x14ac:dyDescent="0.25">
      <c r="A2504">
        <v>2872</v>
      </c>
      <c r="C2504" s="4">
        <v>2</v>
      </c>
      <c r="D2504" s="5">
        <v>3</v>
      </c>
    </row>
    <row r="2505" spans="1:4" x14ac:dyDescent="0.25">
      <c r="A2505">
        <v>2873</v>
      </c>
      <c r="C2505" s="4">
        <v>2</v>
      </c>
      <c r="D2505" s="5">
        <v>3</v>
      </c>
    </row>
    <row r="2506" spans="1:4" x14ac:dyDescent="0.25">
      <c r="A2506">
        <v>2874</v>
      </c>
      <c r="C2506" s="4">
        <v>2</v>
      </c>
      <c r="D2506" s="5">
        <v>3</v>
      </c>
    </row>
    <row r="2507" spans="1:4" x14ac:dyDescent="0.25">
      <c r="A2507">
        <v>2875</v>
      </c>
      <c r="C2507" s="4">
        <v>2</v>
      </c>
      <c r="D2507" s="5">
        <v>3</v>
      </c>
    </row>
    <row r="2508" spans="1:4" x14ac:dyDescent="0.25">
      <c r="A2508">
        <v>2876</v>
      </c>
      <c r="C2508" s="4">
        <v>2</v>
      </c>
      <c r="D2508" s="5">
        <v>3</v>
      </c>
    </row>
    <row r="2509" spans="1:4" x14ac:dyDescent="0.25">
      <c r="A2509">
        <v>2877</v>
      </c>
      <c r="C2509" s="4">
        <v>2</v>
      </c>
      <c r="D2509" s="5">
        <v>3</v>
      </c>
    </row>
    <row r="2510" spans="1:4" x14ac:dyDescent="0.25">
      <c r="A2510">
        <v>2878</v>
      </c>
    </row>
    <row r="2511" spans="1:4" x14ac:dyDescent="0.25">
      <c r="A2511">
        <v>2879</v>
      </c>
      <c r="B2511" s="3">
        <v>1</v>
      </c>
    </row>
    <row r="2512" spans="1:4" x14ac:dyDescent="0.25">
      <c r="A2512">
        <v>2880</v>
      </c>
      <c r="B2512" s="3">
        <v>1</v>
      </c>
    </row>
    <row r="2513" spans="1:5" x14ac:dyDescent="0.25">
      <c r="A2513">
        <v>2881</v>
      </c>
      <c r="B2513" s="3">
        <v>1</v>
      </c>
    </row>
    <row r="2514" spans="1:5" x14ac:dyDescent="0.25">
      <c r="A2514">
        <v>2882</v>
      </c>
      <c r="B2514" s="3">
        <v>1</v>
      </c>
    </row>
    <row r="2515" spans="1:5" x14ac:dyDescent="0.25">
      <c r="A2515">
        <v>2883</v>
      </c>
      <c r="B2515" s="3">
        <v>1</v>
      </c>
      <c r="E2515" s="2">
        <v>4</v>
      </c>
    </row>
    <row r="2516" spans="1:5" x14ac:dyDescent="0.25">
      <c r="A2516">
        <v>2884</v>
      </c>
      <c r="B2516" s="3">
        <v>1</v>
      </c>
      <c r="E2516" s="2">
        <v>4</v>
      </c>
    </row>
    <row r="2517" spans="1:5" x14ac:dyDescent="0.25">
      <c r="A2517">
        <v>2885</v>
      </c>
      <c r="B2517" s="3">
        <v>1</v>
      </c>
      <c r="E2517" s="2">
        <v>4</v>
      </c>
    </row>
    <row r="2518" spans="1:5" x14ac:dyDescent="0.25">
      <c r="A2518">
        <v>2886</v>
      </c>
      <c r="B2518" s="3">
        <v>1</v>
      </c>
      <c r="E2518" s="2">
        <v>4</v>
      </c>
    </row>
    <row r="2519" spans="1:5" x14ac:dyDescent="0.25">
      <c r="A2519">
        <v>2887</v>
      </c>
      <c r="B2519" s="3">
        <v>1</v>
      </c>
      <c r="E2519" s="2">
        <v>4</v>
      </c>
    </row>
    <row r="2520" spans="1:5" x14ac:dyDescent="0.25">
      <c r="A2520">
        <v>2888</v>
      </c>
      <c r="B2520" s="3">
        <v>1</v>
      </c>
      <c r="E2520" s="2">
        <v>4</v>
      </c>
    </row>
    <row r="2521" spans="1:5" x14ac:dyDescent="0.25">
      <c r="A2521">
        <v>2889</v>
      </c>
      <c r="B2521" s="3">
        <v>1</v>
      </c>
      <c r="E2521" s="2">
        <v>4</v>
      </c>
    </row>
    <row r="2522" spans="1:5" x14ac:dyDescent="0.25">
      <c r="A2522">
        <v>2890</v>
      </c>
      <c r="B2522" s="3">
        <v>1</v>
      </c>
      <c r="E2522" s="2">
        <v>4</v>
      </c>
    </row>
    <row r="2523" spans="1:5" x14ac:dyDescent="0.25">
      <c r="A2523">
        <v>2891</v>
      </c>
      <c r="E2523" s="2">
        <v>4</v>
      </c>
    </row>
    <row r="2524" spans="1:5" x14ac:dyDescent="0.25">
      <c r="A2524">
        <v>2892</v>
      </c>
      <c r="D2524" s="5">
        <v>3</v>
      </c>
      <c r="E2524" s="2">
        <v>4</v>
      </c>
    </row>
    <row r="2525" spans="1:5" x14ac:dyDescent="0.25">
      <c r="A2525">
        <v>2893</v>
      </c>
      <c r="D2525" s="5">
        <v>3</v>
      </c>
    </row>
    <row r="2526" spans="1:5" x14ac:dyDescent="0.25">
      <c r="A2526">
        <v>2894</v>
      </c>
      <c r="D2526" s="5">
        <v>3</v>
      </c>
    </row>
    <row r="2527" spans="1:5" x14ac:dyDescent="0.25">
      <c r="A2527">
        <v>2895</v>
      </c>
      <c r="C2527" s="4">
        <v>2</v>
      </c>
      <c r="D2527" s="5">
        <v>3</v>
      </c>
    </row>
    <row r="2528" spans="1:5" x14ac:dyDescent="0.25">
      <c r="A2528">
        <v>2896</v>
      </c>
      <c r="C2528" s="4">
        <v>2</v>
      </c>
      <c r="D2528" s="5">
        <v>3</v>
      </c>
    </row>
    <row r="2529" spans="1:5" x14ac:dyDescent="0.25">
      <c r="A2529">
        <v>2897</v>
      </c>
      <c r="C2529" s="4">
        <v>2</v>
      </c>
      <c r="D2529" s="5">
        <v>3</v>
      </c>
    </row>
    <row r="2530" spans="1:5" x14ac:dyDescent="0.25">
      <c r="A2530">
        <v>2898</v>
      </c>
      <c r="C2530" s="4">
        <v>2</v>
      </c>
      <c r="D2530" s="5">
        <v>3</v>
      </c>
    </row>
    <row r="2531" spans="1:5" x14ac:dyDescent="0.25">
      <c r="A2531">
        <v>2899</v>
      </c>
      <c r="C2531" s="4">
        <v>2</v>
      </c>
      <c r="D2531" s="5">
        <v>3</v>
      </c>
    </row>
    <row r="2532" spans="1:5" x14ac:dyDescent="0.25">
      <c r="A2532">
        <v>2900</v>
      </c>
      <c r="C2532" s="4">
        <v>2</v>
      </c>
      <c r="D2532" s="5">
        <v>3</v>
      </c>
    </row>
    <row r="2533" spans="1:5" x14ac:dyDescent="0.25">
      <c r="A2533">
        <v>2901</v>
      </c>
      <c r="C2533" s="4">
        <v>2</v>
      </c>
    </row>
    <row r="2534" spans="1:5" x14ac:dyDescent="0.25">
      <c r="A2534">
        <v>2902</v>
      </c>
      <c r="C2534" s="4">
        <v>2</v>
      </c>
    </row>
    <row r="2535" spans="1:5" x14ac:dyDescent="0.25">
      <c r="A2535">
        <v>2903</v>
      </c>
      <c r="C2535" s="4">
        <v>2</v>
      </c>
    </row>
    <row r="2536" spans="1:5" x14ac:dyDescent="0.25">
      <c r="A2536">
        <v>2904</v>
      </c>
      <c r="B2536" s="3">
        <v>1</v>
      </c>
      <c r="C2536" s="4">
        <v>2</v>
      </c>
    </row>
    <row r="2537" spans="1:5" x14ac:dyDescent="0.25">
      <c r="A2537">
        <v>2905</v>
      </c>
      <c r="B2537" s="3">
        <v>1</v>
      </c>
      <c r="C2537" s="4">
        <v>2</v>
      </c>
    </row>
    <row r="2538" spans="1:5" x14ac:dyDescent="0.25">
      <c r="A2538">
        <v>2906</v>
      </c>
      <c r="B2538" s="3">
        <v>1</v>
      </c>
    </row>
    <row r="2539" spans="1:5" x14ac:dyDescent="0.25">
      <c r="A2539">
        <v>2907</v>
      </c>
      <c r="B2539" s="3">
        <v>1</v>
      </c>
    </row>
    <row r="2540" spans="1:5" x14ac:dyDescent="0.25">
      <c r="A2540">
        <v>2908</v>
      </c>
      <c r="B2540" s="3">
        <v>1</v>
      </c>
    </row>
    <row r="2541" spans="1:5" x14ac:dyDescent="0.25">
      <c r="A2541">
        <v>2909</v>
      </c>
      <c r="B2541" s="3">
        <v>1</v>
      </c>
      <c r="E2541" s="2">
        <v>4</v>
      </c>
    </row>
    <row r="2542" spans="1:5" x14ac:dyDescent="0.25">
      <c r="A2542">
        <v>2910</v>
      </c>
      <c r="B2542" s="3">
        <v>1</v>
      </c>
      <c r="E2542" s="2">
        <v>4</v>
      </c>
    </row>
    <row r="2543" spans="1:5" x14ac:dyDescent="0.25">
      <c r="A2543">
        <v>2911</v>
      </c>
      <c r="B2543" s="3">
        <v>1</v>
      </c>
      <c r="E2543" s="2">
        <v>4</v>
      </c>
    </row>
    <row r="2544" spans="1:5" x14ac:dyDescent="0.25">
      <c r="A2544">
        <v>2912</v>
      </c>
      <c r="E2544" s="2">
        <v>4</v>
      </c>
    </row>
    <row r="2545" spans="1:5" x14ac:dyDescent="0.25">
      <c r="A2545">
        <v>2913</v>
      </c>
      <c r="E2545" s="2">
        <v>4</v>
      </c>
    </row>
    <row r="2546" spans="1:5" x14ac:dyDescent="0.25">
      <c r="A2546">
        <v>2914</v>
      </c>
      <c r="D2546" s="5">
        <v>3</v>
      </c>
      <c r="E2546" s="2">
        <v>4</v>
      </c>
    </row>
    <row r="2547" spans="1:5" x14ac:dyDescent="0.25">
      <c r="A2547">
        <v>2915</v>
      </c>
      <c r="D2547" s="5">
        <v>3</v>
      </c>
      <c r="E2547" s="2">
        <v>4</v>
      </c>
    </row>
    <row r="2548" spans="1:5" x14ac:dyDescent="0.25">
      <c r="A2548">
        <v>2916</v>
      </c>
      <c r="D2548" s="5">
        <v>3</v>
      </c>
      <c r="E2548" s="2">
        <v>4</v>
      </c>
    </row>
    <row r="2549" spans="1:5" x14ac:dyDescent="0.25">
      <c r="A2549">
        <v>2917</v>
      </c>
      <c r="D2549" s="5">
        <v>3</v>
      </c>
      <c r="E2549" s="2">
        <v>4</v>
      </c>
    </row>
    <row r="2550" spans="1:5" x14ac:dyDescent="0.25">
      <c r="A2550">
        <v>2918</v>
      </c>
      <c r="D2550" s="5">
        <v>3</v>
      </c>
      <c r="E2550" s="2">
        <v>4</v>
      </c>
    </row>
    <row r="2551" spans="1:5" x14ac:dyDescent="0.25">
      <c r="A2551">
        <v>2919</v>
      </c>
      <c r="C2551" s="4">
        <v>2</v>
      </c>
      <c r="D2551" s="5">
        <v>3</v>
      </c>
    </row>
    <row r="2552" spans="1:5" x14ac:dyDescent="0.25">
      <c r="A2552">
        <v>2920</v>
      </c>
      <c r="C2552" s="4">
        <v>2</v>
      </c>
      <c r="D2552" s="5">
        <v>3</v>
      </c>
    </row>
    <row r="2553" spans="1:5" x14ac:dyDescent="0.25">
      <c r="A2553">
        <v>2921</v>
      </c>
      <c r="C2553" s="4">
        <v>2</v>
      </c>
      <c r="D2553" s="5">
        <v>3</v>
      </c>
    </row>
    <row r="2554" spans="1:5" x14ac:dyDescent="0.25">
      <c r="A2554">
        <v>2922</v>
      </c>
      <c r="C2554" s="4">
        <v>2</v>
      </c>
    </row>
    <row r="2555" spans="1:5" x14ac:dyDescent="0.25">
      <c r="A2555">
        <v>2923</v>
      </c>
      <c r="C2555" s="4">
        <v>2</v>
      </c>
    </row>
    <row r="2556" spans="1:5" x14ac:dyDescent="0.25">
      <c r="A2556">
        <v>2924</v>
      </c>
      <c r="C2556" s="4">
        <v>2</v>
      </c>
    </row>
    <row r="2557" spans="1:5" x14ac:dyDescent="0.25">
      <c r="A2557">
        <v>2925</v>
      </c>
      <c r="C2557" s="4">
        <v>2</v>
      </c>
    </row>
    <row r="2558" spans="1:5" x14ac:dyDescent="0.25">
      <c r="A2558">
        <v>2926</v>
      </c>
      <c r="C2558" s="4">
        <v>2</v>
      </c>
    </row>
    <row r="2559" spans="1:5" x14ac:dyDescent="0.25">
      <c r="A2559">
        <v>2927</v>
      </c>
      <c r="B2559" s="3">
        <v>1</v>
      </c>
      <c r="C2559" s="4">
        <v>2</v>
      </c>
    </row>
    <row r="2560" spans="1:5" x14ac:dyDescent="0.25">
      <c r="A2560">
        <v>2928</v>
      </c>
      <c r="B2560" s="3">
        <v>1</v>
      </c>
      <c r="C2560" s="4">
        <v>2</v>
      </c>
    </row>
    <row r="2561" spans="1:5" x14ac:dyDescent="0.25">
      <c r="A2561">
        <v>2929</v>
      </c>
      <c r="B2561" s="3">
        <v>1</v>
      </c>
    </row>
    <row r="2562" spans="1:5" x14ac:dyDescent="0.25">
      <c r="A2562">
        <v>2930</v>
      </c>
      <c r="B2562" s="3">
        <v>1</v>
      </c>
    </row>
    <row r="2563" spans="1:5" x14ac:dyDescent="0.25">
      <c r="A2563">
        <v>2931</v>
      </c>
      <c r="B2563" s="3">
        <v>1</v>
      </c>
    </row>
    <row r="2564" spans="1:5" x14ac:dyDescent="0.25">
      <c r="A2564">
        <v>2932</v>
      </c>
      <c r="B2564" s="3">
        <v>1</v>
      </c>
    </row>
    <row r="2565" spans="1:5" x14ac:dyDescent="0.25">
      <c r="A2565">
        <v>2933</v>
      </c>
      <c r="B2565" s="3">
        <v>1</v>
      </c>
    </row>
    <row r="2566" spans="1:5" x14ac:dyDescent="0.25">
      <c r="A2566">
        <v>2934</v>
      </c>
      <c r="B2566" s="3">
        <v>1</v>
      </c>
      <c r="E2566" s="2">
        <v>4</v>
      </c>
    </row>
    <row r="2567" spans="1:5" x14ac:dyDescent="0.25">
      <c r="A2567">
        <v>2935</v>
      </c>
      <c r="D2567" s="5">
        <v>3</v>
      </c>
      <c r="E2567" s="2">
        <v>4</v>
      </c>
    </row>
    <row r="2568" spans="1:5" x14ac:dyDescent="0.25">
      <c r="A2568">
        <v>2936</v>
      </c>
      <c r="D2568" s="5">
        <v>3</v>
      </c>
      <c r="E2568" s="2">
        <v>4</v>
      </c>
    </row>
    <row r="2569" spans="1:5" x14ac:dyDescent="0.25">
      <c r="A2569">
        <v>2937</v>
      </c>
      <c r="D2569" s="5">
        <v>3</v>
      </c>
      <c r="E2569" s="2">
        <v>4</v>
      </c>
    </row>
    <row r="2570" spans="1:5" x14ac:dyDescent="0.25">
      <c r="A2570">
        <v>2938</v>
      </c>
      <c r="D2570" s="5">
        <v>3</v>
      </c>
      <c r="E2570" s="2">
        <v>4</v>
      </c>
    </row>
    <row r="2571" spans="1:5" x14ac:dyDescent="0.25">
      <c r="A2571">
        <v>2939</v>
      </c>
      <c r="D2571" s="5">
        <v>3</v>
      </c>
      <c r="E2571" s="2">
        <v>4</v>
      </c>
    </row>
    <row r="2572" spans="1:5" x14ac:dyDescent="0.25">
      <c r="A2572">
        <v>2940</v>
      </c>
      <c r="D2572" s="5">
        <v>3</v>
      </c>
      <c r="E2572" s="2">
        <v>4</v>
      </c>
    </row>
    <row r="2573" spans="1:5" x14ac:dyDescent="0.25">
      <c r="A2573">
        <v>2941</v>
      </c>
      <c r="D2573" s="5">
        <v>3</v>
      </c>
      <c r="E2573" s="2">
        <v>4</v>
      </c>
    </row>
    <row r="2574" spans="1:5" x14ac:dyDescent="0.25">
      <c r="A2574">
        <v>2942</v>
      </c>
      <c r="C2574" s="4">
        <v>2</v>
      </c>
      <c r="D2574" s="5">
        <v>3</v>
      </c>
      <c r="E2574" s="2">
        <v>4</v>
      </c>
    </row>
    <row r="2575" spans="1:5" x14ac:dyDescent="0.25">
      <c r="A2575">
        <v>2943</v>
      </c>
      <c r="C2575" s="4">
        <v>2</v>
      </c>
      <c r="D2575" s="5">
        <v>3</v>
      </c>
    </row>
    <row r="2576" spans="1:5" x14ac:dyDescent="0.25">
      <c r="A2576">
        <v>2944</v>
      </c>
      <c r="C2576" s="4">
        <v>2</v>
      </c>
    </row>
    <row r="2577" spans="1:5" x14ac:dyDescent="0.25">
      <c r="A2577">
        <v>2945</v>
      </c>
      <c r="C2577" s="4">
        <v>2</v>
      </c>
    </row>
    <row r="2578" spans="1:5" x14ac:dyDescent="0.25">
      <c r="A2578">
        <v>2946</v>
      </c>
      <c r="C2578" s="4">
        <v>2</v>
      </c>
    </row>
    <row r="2579" spans="1:5" x14ac:dyDescent="0.25">
      <c r="A2579">
        <v>2947</v>
      </c>
      <c r="C2579" s="4">
        <v>2</v>
      </c>
    </row>
    <row r="2580" spans="1:5" x14ac:dyDescent="0.25">
      <c r="A2580">
        <v>2948</v>
      </c>
      <c r="B2580" s="3">
        <v>1</v>
      </c>
      <c r="C2580" s="4">
        <v>2</v>
      </c>
    </row>
    <row r="2581" spans="1:5" x14ac:dyDescent="0.25">
      <c r="A2581">
        <v>2949</v>
      </c>
      <c r="B2581" s="3">
        <v>1</v>
      </c>
      <c r="C2581" s="4">
        <v>2</v>
      </c>
    </row>
    <row r="2582" spans="1:5" x14ac:dyDescent="0.25">
      <c r="A2582">
        <v>2950</v>
      </c>
      <c r="B2582" s="3">
        <v>1</v>
      </c>
      <c r="C2582" s="4">
        <v>2</v>
      </c>
    </row>
    <row r="2583" spans="1:5" x14ac:dyDescent="0.25">
      <c r="A2583">
        <v>2951</v>
      </c>
      <c r="B2583" s="3">
        <v>1</v>
      </c>
    </row>
    <row r="2584" spans="1:5" x14ac:dyDescent="0.25">
      <c r="A2584">
        <v>2952</v>
      </c>
      <c r="B2584" s="3">
        <v>1</v>
      </c>
    </row>
    <row r="2585" spans="1:5" x14ac:dyDescent="0.25">
      <c r="A2585">
        <v>2953</v>
      </c>
      <c r="B2585" s="3">
        <v>1</v>
      </c>
    </row>
    <row r="2586" spans="1:5" x14ac:dyDescent="0.25">
      <c r="A2586">
        <v>2954</v>
      </c>
      <c r="B2586" s="3">
        <v>1</v>
      </c>
    </row>
    <row r="2587" spans="1:5" x14ac:dyDescent="0.25">
      <c r="A2587">
        <v>2955</v>
      </c>
      <c r="B2587" s="3">
        <v>1</v>
      </c>
    </row>
    <row r="2588" spans="1:5" x14ac:dyDescent="0.25">
      <c r="A2588">
        <v>2956</v>
      </c>
      <c r="B2588" s="3">
        <v>1</v>
      </c>
      <c r="E2588" s="2">
        <v>4</v>
      </c>
    </row>
    <row r="2589" spans="1:5" x14ac:dyDescent="0.25">
      <c r="A2589">
        <v>2957</v>
      </c>
      <c r="D2589" s="5">
        <v>3</v>
      </c>
      <c r="E2589" s="2">
        <v>4</v>
      </c>
    </row>
    <row r="2590" spans="1:5" x14ac:dyDescent="0.25">
      <c r="A2590">
        <v>2958</v>
      </c>
      <c r="D2590" s="5">
        <v>3</v>
      </c>
      <c r="E2590" s="2">
        <v>4</v>
      </c>
    </row>
    <row r="2591" spans="1:5" x14ac:dyDescent="0.25">
      <c r="A2591">
        <v>2959</v>
      </c>
      <c r="D2591" s="5">
        <v>3</v>
      </c>
      <c r="E2591" s="2">
        <v>4</v>
      </c>
    </row>
    <row r="2592" spans="1:5" x14ac:dyDescent="0.25">
      <c r="A2592">
        <v>2960</v>
      </c>
      <c r="D2592" s="5">
        <v>3</v>
      </c>
      <c r="E2592" s="2">
        <v>4</v>
      </c>
    </row>
    <row r="2593" spans="1:5" x14ac:dyDescent="0.25">
      <c r="A2593">
        <v>2961</v>
      </c>
      <c r="D2593" s="5">
        <v>3</v>
      </c>
      <c r="E2593" s="2">
        <v>4</v>
      </c>
    </row>
    <row r="2594" spans="1:5" x14ac:dyDescent="0.25">
      <c r="A2594">
        <v>2962</v>
      </c>
      <c r="D2594" s="5">
        <v>3</v>
      </c>
      <c r="E2594" s="2">
        <v>4</v>
      </c>
    </row>
    <row r="2595" spans="1:5" x14ac:dyDescent="0.25">
      <c r="A2595">
        <v>2963</v>
      </c>
      <c r="D2595" s="5">
        <v>3</v>
      </c>
      <c r="E2595" s="2">
        <v>4</v>
      </c>
    </row>
    <row r="2596" spans="1:5" x14ac:dyDescent="0.25">
      <c r="A2596">
        <v>2964</v>
      </c>
      <c r="D2596" s="5">
        <v>3</v>
      </c>
      <c r="E2596" s="2">
        <v>4</v>
      </c>
    </row>
    <row r="2597" spans="1:5" x14ac:dyDescent="0.25">
      <c r="A2597">
        <v>2965</v>
      </c>
      <c r="D2597" s="5">
        <v>3</v>
      </c>
    </row>
    <row r="2598" spans="1:5" x14ac:dyDescent="0.25">
      <c r="A2598">
        <v>2966</v>
      </c>
      <c r="D2598" s="5">
        <v>3</v>
      </c>
    </row>
    <row r="2599" spans="1:5" x14ac:dyDescent="0.25">
      <c r="A2599">
        <v>2967</v>
      </c>
      <c r="C2599" s="4">
        <v>2</v>
      </c>
    </row>
    <row r="2600" spans="1:5" x14ac:dyDescent="0.25">
      <c r="A2600">
        <v>2968</v>
      </c>
      <c r="C2600" s="4">
        <v>2</v>
      </c>
    </row>
    <row r="2601" spans="1:5" x14ac:dyDescent="0.25">
      <c r="A2601">
        <v>2969</v>
      </c>
      <c r="C2601" s="4">
        <v>2</v>
      </c>
    </row>
    <row r="2602" spans="1:5" x14ac:dyDescent="0.25">
      <c r="A2602">
        <v>2970</v>
      </c>
      <c r="C2602" s="4">
        <v>2</v>
      </c>
    </row>
    <row r="2603" spans="1:5" x14ac:dyDescent="0.25">
      <c r="A2603">
        <v>2971</v>
      </c>
      <c r="C2603" s="4">
        <v>2</v>
      </c>
    </row>
    <row r="2604" spans="1:5" x14ac:dyDescent="0.25">
      <c r="A2604">
        <v>2972</v>
      </c>
      <c r="B2604" s="3">
        <v>1</v>
      </c>
      <c r="C2604" s="4">
        <v>2</v>
      </c>
    </row>
    <row r="2605" spans="1:5" x14ac:dyDescent="0.25">
      <c r="A2605">
        <v>2973</v>
      </c>
      <c r="B2605" s="3">
        <v>1</v>
      </c>
      <c r="C2605" s="4">
        <v>2</v>
      </c>
    </row>
    <row r="2606" spans="1:5" x14ac:dyDescent="0.25">
      <c r="A2606">
        <v>2974</v>
      </c>
      <c r="B2606" s="3">
        <v>1</v>
      </c>
      <c r="C2606" s="4">
        <v>2</v>
      </c>
    </row>
    <row r="2607" spans="1:5" x14ac:dyDescent="0.25">
      <c r="A2607">
        <v>2975</v>
      </c>
      <c r="B2607" s="3">
        <v>1</v>
      </c>
      <c r="C2607" s="4">
        <v>2</v>
      </c>
    </row>
    <row r="2608" spans="1:5" x14ac:dyDescent="0.25">
      <c r="A2608">
        <v>2976</v>
      </c>
      <c r="B2608" s="3">
        <v>1</v>
      </c>
    </row>
    <row r="2609" spans="1:5" x14ac:dyDescent="0.25">
      <c r="A2609">
        <v>2977</v>
      </c>
      <c r="B2609" s="3">
        <v>1</v>
      </c>
    </row>
    <row r="2610" spans="1:5" x14ac:dyDescent="0.25">
      <c r="A2610">
        <v>2978</v>
      </c>
      <c r="B2610" s="3">
        <v>1</v>
      </c>
    </row>
    <row r="2611" spans="1:5" x14ac:dyDescent="0.25">
      <c r="A2611">
        <v>2979</v>
      </c>
      <c r="B2611" s="3">
        <v>1</v>
      </c>
    </row>
    <row r="2612" spans="1:5" x14ac:dyDescent="0.25">
      <c r="A2612">
        <v>2980</v>
      </c>
      <c r="B2612" s="3">
        <v>1</v>
      </c>
      <c r="E2612" s="2">
        <v>4</v>
      </c>
    </row>
    <row r="2613" spans="1:5" x14ac:dyDescent="0.25">
      <c r="A2613">
        <v>2981</v>
      </c>
      <c r="B2613" s="3">
        <v>1</v>
      </c>
      <c r="E2613" s="2">
        <v>4</v>
      </c>
    </row>
    <row r="2614" spans="1:5" x14ac:dyDescent="0.25">
      <c r="A2614">
        <v>2982</v>
      </c>
      <c r="D2614" s="5">
        <v>3</v>
      </c>
      <c r="E2614" s="2">
        <v>4</v>
      </c>
    </row>
    <row r="2615" spans="1:5" x14ac:dyDescent="0.25">
      <c r="A2615">
        <v>2983</v>
      </c>
      <c r="D2615" s="5">
        <v>3</v>
      </c>
      <c r="E2615" s="2">
        <v>4</v>
      </c>
    </row>
    <row r="2616" spans="1:5" x14ac:dyDescent="0.25">
      <c r="A2616">
        <v>2984</v>
      </c>
      <c r="D2616" s="5">
        <v>3</v>
      </c>
      <c r="E2616" s="2">
        <v>4</v>
      </c>
    </row>
    <row r="2617" spans="1:5" x14ac:dyDescent="0.25">
      <c r="A2617">
        <v>2985</v>
      </c>
      <c r="D2617" s="5">
        <v>3</v>
      </c>
      <c r="E2617" s="2">
        <v>4</v>
      </c>
    </row>
    <row r="2618" spans="1:5" x14ac:dyDescent="0.25">
      <c r="A2618">
        <v>2986</v>
      </c>
      <c r="D2618" s="5">
        <v>3</v>
      </c>
      <c r="E2618" s="2">
        <v>4</v>
      </c>
    </row>
    <row r="2619" spans="1:5" x14ac:dyDescent="0.25">
      <c r="A2619">
        <v>2987</v>
      </c>
      <c r="D2619" s="5">
        <v>3</v>
      </c>
      <c r="E2619" s="2">
        <v>4</v>
      </c>
    </row>
    <row r="2620" spans="1:5" x14ac:dyDescent="0.25">
      <c r="A2620">
        <v>2988</v>
      </c>
      <c r="D2620" s="5">
        <v>3</v>
      </c>
      <c r="E2620" s="2">
        <v>4</v>
      </c>
    </row>
    <row r="2621" spans="1:5" x14ac:dyDescent="0.25">
      <c r="A2621">
        <v>2989</v>
      </c>
      <c r="D2621" s="5">
        <v>3</v>
      </c>
      <c r="E2621" s="2">
        <v>4</v>
      </c>
    </row>
    <row r="2622" spans="1:5" x14ac:dyDescent="0.25">
      <c r="A2622">
        <v>2990</v>
      </c>
      <c r="C2622" s="4">
        <v>2</v>
      </c>
      <c r="D2622" s="5">
        <v>3</v>
      </c>
    </row>
    <row r="2623" spans="1:5" x14ac:dyDescent="0.25">
      <c r="A2623">
        <v>2991</v>
      </c>
      <c r="C2623" s="4">
        <v>2</v>
      </c>
      <c r="D2623" s="5">
        <v>3</v>
      </c>
    </row>
    <row r="2624" spans="1:5" x14ac:dyDescent="0.25">
      <c r="A2624">
        <v>2992</v>
      </c>
      <c r="C2624" s="4">
        <v>2</v>
      </c>
    </row>
    <row r="2625" spans="1:5" x14ac:dyDescent="0.25">
      <c r="A2625">
        <v>2993</v>
      </c>
      <c r="C2625" s="4">
        <v>2</v>
      </c>
    </row>
    <row r="2626" spans="1:5" x14ac:dyDescent="0.25">
      <c r="A2626">
        <v>2994</v>
      </c>
      <c r="C2626" s="4">
        <v>2</v>
      </c>
    </row>
    <row r="2627" spans="1:5" x14ac:dyDescent="0.25">
      <c r="A2627">
        <v>2995</v>
      </c>
      <c r="C2627" s="4">
        <v>2</v>
      </c>
    </row>
    <row r="2628" spans="1:5" x14ac:dyDescent="0.25">
      <c r="A2628">
        <v>2996</v>
      </c>
      <c r="C2628" s="4">
        <v>2</v>
      </c>
    </row>
    <row r="2629" spans="1:5" x14ac:dyDescent="0.25">
      <c r="A2629">
        <v>2997</v>
      </c>
      <c r="B2629" s="3">
        <v>1</v>
      </c>
      <c r="C2629" s="4">
        <v>2</v>
      </c>
    </row>
    <row r="2630" spans="1:5" x14ac:dyDescent="0.25">
      <c r="A2630">
        <v>2998</v>
      </c>
      <c r="B2630" s="3">
        <v>1</v>
      </c>
      <c r="C2630" s="4">
        <v>2</v>
      </c>
    </row>
    <row r="2631" spans="1:5" x14ac:dyDescent="0.25">
      <c r="A2631">
        <v>2999</v>
      </c>
      <c r="B2631" s="3">
        <v>1</v>
      </c>
      <c r="C2631" s="4">
        <v>2</v>
      </c>
    </row>
    <row r="2632" spans="1:5" x14ac:dyDescent="0.25">
      <c r="A2632">
        <v>3000</v>
      </c>
      <c r="B2632" s="3">
        <v>1</v>
      </c>
    </row>
    <row r="2633" spans="1:5" x14ac:dyDescent="0.25">
      <c r="A2633">
        <v>3001</v>
      </c>
      <c r="B2633" s="3">
        <v>1</v>
      </c>
    </row>
    <row r="2634" spans="1:5" x14ac:dyDescent="0.25">
      <c r="A2634">
        <v>3002</v>
      </c>
      <c r="B2634" s="3">
        <v>1</v>
      </c>
    </row>
    <row r="2635" spans="1:5" x14ac:dyDescent="0.25">
      <c r="A2635">
        <v>3003</v>
      </c>
      <c r="B2635" s="3">
        <v>1</v>
      </c>
      <c r="E2635" s="2">
        <v>4</v>
      </c>
    </row>
    <row r="2636" spans="1:5" x14ac:dyDescent="0.25">
      <c r="A2636">
        <v>3004</v>
      </c>
      <c r="B2636" s="3">
        <v>1</v>
      </c>
      <c r="E2636" s="2">
        <v>4</v>
      </c>
    </row>
    <row r="2637" spans="1:5" x14ac:dyDescent="0.25">
      <c r="A2637">
        <v>3005</v>
      </c>
      <c r="B2637" s="3">
        <v>1</v>
      </c>
      <c r="E2637" s="2">
        <v>4</v>
      </c>
    </row>
    <row r="2638" spans="1:5" x14ac:dyDescent="0.25">
      <c r="A2638">
        <v>3006</v>
      </c>
      <c r="D2638" s="5">
        <v>3</v>
      </c>
      <c r="E2638" s="2">
        <v>4</v>
      </c>
    </row>
    <row r="2639" spans="1:5" x14ac:dyDescent="0.25">
      <c r="A2639">
        <v>3007</v>
      </c>
      <c r="D2639" s="5">
        <v>3</v>
      </c>
      <c r="E2639" s="2">
        <v>4</v>
      </c>
    </row>
    <row r="2640" spans="1:5" x14ac:dyDescent="0.25">
      <c r="A2640">
        <v>3008</v>
      </c>
      <c r="D2640" s="5">
        <v>3</v>
      </c>
      <c r="E2640" s="2">
        <v>4</v>
      </c>
    </row>
    <row r="2641" spans="1:5" x14ac:dyDescent="0.25">
      <c r="A2641">
        <v>3009</v>
      </c>
      <c r="D2641" s="5">
        <v>3</v>
      </c>
      <c r="E2641" s="2">
        <v>4</v>
      </c>
    </row>
    <row r="2642" spans="1:5" x14ac:dyDescent="0.25">
      <c r="A2642">
        <v>3010</v>
      </c>
      <c r="D2642" s="5">
        <v>3</v>
      </c>
      <c r="E2642" s="2">
        <v>4</v>
      </c>
    </row>
    <row r="2643" spans="1:5" x14ac:dyDescent="0.25">
      <c r="A2643">
        <v>3011</v>
      </c>
      <c r="D2643" s="5">
        <v>3</v>
      </c>
      <c r="E2643" s="2">
        <v>4</v>
      </c>
    </row>
    <row r="2644" spans="1:5" x14ac:dyDescent="0.25">
      <c r="A2644">
        <v>3012</v>
      </c>
      <c r="D2644" s="5">
        <v>3</v>
      </c>
      <c r="E2644" s="2">
        <v>4</v>
      </c>
    </row>
    <row r="2645" spans="1:5" x14ac:dyDescent="0.25">
      <c r="A2645">
        <v>3013</v>
      </c>
      <c r="C2645" s="4">
        <v>2</v>
      </c>
      <c r="D2645" s="5">
        <v>3</v>
      </c>
    </row>
    <row r="2646" spans="1:5" x14ac:dyDescent="0.25">
      <c r="A2646">
        <v>3014</v>
      </c>
      <c r="C2646" s="4">
        <v>2</v>
      </c>
      <c r="D2646" s="5">
        <v>3</v>
      </c>
    </row>
    <row r="2647" spans="1:5" x14ac:dyDescent="0.25">
      <c r="A2647">
        <v>3015</v>
      </c>
      <c r="C2647" s="4">
        <v>2</v>
      </c>
    </row>
    <row r="2648" spans="1:5" x14ac:dyDescent="0.25">
      <c r="A2648">
        <v>3016</v>
      </c>
      <c r="C2648" s="4">
        <v>2</v>
      </c>
    </row>
    <row r="2649" spans="1:5" x14ac:dyDescent="0.25">
      <c r="A2649">
        <v>3017</v>
      </c>
      <c r="C2649" s="4">
        <v>2</v>
      </c>
    </row>
    <row r="2650" spans="1:5" x14ac:dyDescent="0.25">
      <c r="A2650">
        <v>3018</v>
      </c>
      <c r="C2650" s="4">
        <v>2</v>
      </c>
    </row>
    <row r="2651" spans="1:5" x14ac:dyDescent="0.25">
      <c r="A2651">
        <v>3019</v>
      </c>
      <c r="C2651" s="4">
        <v>2</v>
      </c>
    </row>
    <row r="2652" spans="1:5" x14ac:dyDescent="0.25">
      <c r="A2652">
        <v>3020</v>
      </c>
      <c r="B2652" s="3">
        <v>1</v>
      </c>
      <c r="C2652" s="4">
        <v>2</v>
      </c>
    </row>
    <row r="2653" spans="1:5" x14ac:dyDescent="0.25">
      <c r="A2653">
        <v>3021</v>
      </c>
      <c r="B2653" s="3">
        <v>1</v>
      </c>
      <c r="C2653" s="4">
        <v>2</v>
      </c>
    </row>
    <row r="2654" spans="1:5" x14ac:dyDescent="0.25">
      <c r="A2654">
        <v>3022</v>
      </c>
      <c r="B2654" s="3">
        <v>1</v>
      </c>
      <c r="C2654" s="4">
        <v>2</v>
      </c>
    </row>
    <row r="2655" spans="1:5" x14ac:dyDescent="0.25">
      <c r="A2655">
        <v>3023</v>
      </c>
      <c r="B2655" s="3">
        <v>1</v>
      </c>
    </row>
    <row r="2656" spans="1:5" x14ac:dyDescent="0.25">
      <c r="A2656">
        <v>3024</v>
      </c>
      <c r="B2656" s="3">
        <v>1</v>
      </c>
    </row>
    <row r="2657" spans="1:5" x14ac:dyDescent="0.25">
      <c r="A2657">
        <v>3025</v>
      </c>
      <c r="B2657" s="3">
        <v>1</v>
      </c>
    </row>
    <row r="2658" spans="1:5" x14ac:dyDescent="0.25">
      <c r="A2658">
        <v>3026</v>
      </c>
      <c r="B2658" s="3">
        <v>1</v>
      </c>
    </row>
    <row r="2659" spans="1:5" x14ac:dyDescent="0.25">
      <c r="A2659">
        <v>3027</v>
      </c>
      <c r="B2659" s="3">
        <v>1</v>
      </c>
    </row>
    <row r="2660" spans="1:5" x14ac:dyDescent="0.25">
      <c r="A2660">
        <v>3028</v>
      </c>
      <c r="B2660" s="3">
        <v>1</v>
      </c>
      <c r="E2660" s="2">
        <v>4</v>
      </c>
    </row>
    <row r="2661" spans="1:5" x14ac:dyDescent="0.25">
      <c r="A2661">
        <v>3029</v>
      </c>
      <c r="B2661" s="3">
        <v>1</v>
      </c>
      <c r="E2661" s="2">
        <v>4</v>
      </c>
    </row>
    <row r="2662" spans="1:5" x14ac:dyDescent="0.25">
      <c r="A2662">
        <v>3030</v>
      </c>
      <c r="D2662" s="5">
        <v>3</v>
      </c>
      <c r="E2662" s="2">
        <v>4</v>
      </c>
    </row>
    <row r="2663" spans="1:5" x14ac:dyDescent="0.25">
      <c r="A2663">
        <v>3031</v>
      </c>
      <c r="D2663" s="5">
        <v>3</v>
      </c>
      <c r="E2663" s="2">
        <v>4</v>
      </c>
    </row>
    <row r="2664" spans="1:5" x14ac:dyDescent="0.25">
      <c r="A2664">
        <v>3032</v>
      </c>
      <c r="D2664" s="5">
        <v>3</v>
      </c>
      <c r="E2664" s="2">
        <v>4</v>
      </c>
    </row>
    <row r="2665" spans="1:5" x14ac:dyDescent="0.25">
      <c r="A2665">
        <v>3033</v>
      </c>
      <c r="D2665" s="5">
        <v>3</v>
      </c>
      <c r="E2665" s="2">
        <v>4</v>
      </c>
    </row>
    <row r="2666" spans="1:5" x14ac:dyDescent="0.25">
      <c r="A2666">
        <v>3034</v>
      </c>
      <c r="D2666" s="5">
        <v>3</v>
      </c>
      <c r="E2666" s="2">
        <v>4</v>
      </c>
    </row>
    <row r="2667" spans="1:5" x14ac:dyDescent="0.25">
      <c r="A2667">
        <v>3035</v>
      </c>
      <c r="D2667" s="5">
        <v>3</v>
      </c>
      <c r="E2667" s="2">
        <v>4</v>
      </c>
    </row>
    <row r="2668" spans="1:5" x14ac:dyDescent="0.25">
      <c r="A2668">
        <v>3036</v>
      </c>
      <c r="C2668" s="4">
        <v>2</v>
      </c>
      <c r="D2668" s="5">
        <v>3</v>
      </c>
      <c r="E2668" s="2">
        <v>4</v>
      </c>
    </row>
    <row r="2669" spans="1:5" x14ac:dyDescent="0.25">
      <c r="A2669">
        <v>3037</v>
      </c>
      <c r="C2669" s="4">
        <v>2</v>
      </c>
      <c r="D2669" s="5">
        <v>3</v>
      </c>
      <c r="E2669" s="2">
        <v>4</v>
      </c>
    </row>
    <row r="2670" spans="1:5" x14ac:dyDescent="0.25">
      <c r="A2670">
        <v>3038</v>
      </c>
      <c r="C2670" s="4">
        <v>2</v>
      </c>
      <c r="D2670" s="5">
        <v>3</v>
      </c>
    </row>
    <row r="2671" spans="1:5" x14ac:dyDescent="0.25">
      <c r="A2671">
        <v>3039</v>
      </c>
      <c r="C2671" s="4">
        <v>2</v>
      </c>
      <c r="D2671" s="5">
        <v>3</v>
      </c>
    </row>
    <row r="2672" spans="1:5" x14ac:dyDescent="0.25">
      <c r="A2672">
        <v>3040</v>
      </c>
      <c r="C2672" s="4">
        <v>2</v>
      </c>
      <c r="D2672" s="5">
        <v>3</v>
      </c>
    </row>
    <row r="2673" spans="1:5" x14ac:dyDescent="0.25">
      <c r="A2673">
        <v>3041</v>
      </c>
      <c r="C2673" s="4">
        <v>2</v>
      </c>
    </row>
    <row r="2674" spans="1:5" x14ac:dyDescent="0.25">
      <c r="A2674">
        <v>3042</v>
      </c>
      <c r="C2674" s="4">
        <v>2</v>
      </c>
    </row>
    <row r="2675" spans="1:5" x14ac:dyDescent="0.25">
      <c r="A2675">
        <v>3043</v>
      </c>
      <c r="B2675" s="3">
        <v>1</v>
      </c>
      <c r="C2675" s="4">
        <v>2</v>
      </c>
    </row>
    <row r="2676" spans="1:5" x14ac:dyDescent="0.25">
      <c r="A2676">
        <v>3044</v>
      </c>
      <c r="B2676" s="3">
        <v>1</v>
      </c>
      <c r="C2676" s="4">
        <v>2</v>
      </c>
    </row>
    <row r="2677" spans="1:5" x14ac:dyDescent="0.25">
      <c r="A2677">
        <v>3045</v>
      </c>
      <c r="B2677" s="3">
        <v>1</v>
      </c>
      <c r="C2677" s="4">
        <v>2</v>
      </c>
    </row>
    <row r="2678" spans="1:5" x14ac:dyDescent="0.25">
      <c r="A2678">
        <v>3046</v>
      </c>
      <c r="B2678" s="3">
        <v>1</v>
      </c>
    </row>
    <row r="2679" spans="1:5" x14ac:dyDescent="0.25">
      <c r="A2679">
        <v>3047</v>
      </c>
      <c r="B2679" s="3">
        <v>1</v>
      </c>
    </row>
    <row r="2680" spans="1:5" x14ac:dyDescent="0.25">
      <c r="A2680">
        <v>3048</v>
      </c>
      <c r="B2680" s="3">
        <v>1</v>
      </c>
    </row>
    <row r="2681" spans="1:5" x14ac:dyDescent="0.25">
      <c r="A2681">
        <v>3049</v>
      </c>
      <c r="B2681" s="3">
        <v>1</v>
      </c>
    </row>
    <row r="2682" spans="1:5" x14ac:dyDescent="0.25">
      <c r="A2682">
        <v>3050</v>
      </c>
      <c r="B2682" s="3">
        <v>1</v>
      </c>
    </row>
    <row r="2683" spans="1:5" x14ac:dyDescent="0.25">
      <c r="A2683">
        <v>3051</v>
      </c>
      <c r="B2683" s="3">
        <v>1</v>
      </c>
    </row>
    <row r="2684" spans="1:5" x14ac:dyDescent="0.25">
      <c r="A2684">
        <v>3052</v>
      </c>
      <c r="B2684" s="3">
        <v>1</v>
      </c>
      <c r="E2684" s="2">
        <v>4</v>
      </c>
    </row>
    <row r="2685" spans="1:5" x14ac:dyDescent="0.25">
      <c r="A2685">
        <v>3053</v>
      </c>
      <c r="B2685" s="3">
        <v>1</v>
      </c>
      <c r="E2685" s="2">
        <v>4</v>
      </c>
    </row>
    <row r="2686" spans="1:5" x14ac:dyDescent="0.25">
      <c r="A2686">
        <v>3054</v>
      </c>
      <c r="B2686" s="3">
        <v>1</v>
      </c>
      <c r="E2686" s="2">
        <v>4</v>
      </c>
    </row>
    <row r="2687" spans="1:5" x14ac:dyDescent="0.25">
      <c r="A2687">
        <v>3055</v>
      </c>
      <c r="D2687" s="5">
        <v>3</v>
      </c>
      <c r="E2687" s="2">
        <v>4</v>
      </c>
    </row>
    <row r="2688" spans="1:5" x14ac:dyDescent="0.25">
      <c r="A2688">
        <v>3056</v>
      </c>
      <c r="D2688" s="5">
        <v>3</v>
      </c>
      <c r="E2688" s="2">
        <v>4</v>
      </c>
    </row>
    <row r="2689" spans="1:6" x14ac:dyDescent="0.25">
      <c r="A2689">
        <v>3057</v>
      </c>
      <c r="D2689" s="5">
        <v>3</v>
      </c>
      <c r="E2689" s="2">
        <v>4</v>
      </c>
    </row>
    <row r="2690" spans="1:6" x14ac:dyDescent="0.25">
      <c r="A2690">
        <v>3058</v>
      </c>
      <c r="C2690" s="4">
        <v>2</v>
      </c>
      <c r="D2690" s="5">
        <v>3</v>
      </c>
      <c r="E2690" s="2">
        <v>4</v>
      </c>
    </row>
    <row r="2691" spans="1:6" x14ac:dyDescent="0.25">
      <c r="A2691">
        <v>3059</v>
      </c>
      <c r="C2691" s="4">
        <v>2</v>
      </c>
      <c r="D2691" s="5">
        <v>3</v>
      </c>
      <c r="E2691" s="2">
        <v>4</v>
      </c>
    </row>
    <row r="2692" spans="1:6" x14ac:dyDescent="0.25">
      <c r="A2692">
        <v>3060</v>
      </c>
      <c r="C2692" s="4">
        <v>2</v>
      </c>
      <c r="D2692" s="5">
        <v>3</v>
      </c>
      <c r="E2692" s="2">
        <v>4</v>
      </c>
    </row>
    <row r="2693" spans="1:6" x14ac:dyDescent="0.25">
      <c r="A2693">
        <v>3061</v>
      </c>
      <c r="C2693" s="4">
        <v>2</v>
      </c>
      <c r="D2693" s="5">
        <v>3</v>
      </c>
      <c r="E2693" s="2">
        <v>4</v>
      </c>
      <c r="F2693" t="s">
        <v>22</v>
      </c>
    </row>
    <row r="2694" spans="1:6" x14ac:dyDescent="0.25">
      <c r="A2694">
        <v>3092</v>
      </c>
    </row>
    <row r="2695" spans="1:6" x14ac:dyDescent="0.25">
      <c r="A2695">
        <v>3093</v>
      </c>
    </row>
    <row r="2696" spans="1:6" x14ac:dyDescent="0.25">
      <c r="A2696">
        <v>3094</v>
      </c>
      <c r="F2696" t="s">
        <v>22</v>
      </c>
    </row>
    <row r="2697" spans="1:6" x14ac:dyDescent="0.25">
      <c r="A2697">
        <v>3095</v>
      </c>
      <c r="B2697" s="3">
        <v>1</v>
      </c>
    </row>
    <row r="2698" spans="1:6" x14ac:dyDescent="0.25">
      <c r="A2698">
        <v>3096</v>
      </c>
      <c r="B2698" s="3">
        <v>1</v>
      </c>
    </row>
    <row r="2699" spans="1:6" x14ac:dyDescent="0.25">
      <c r="A2699">
        <v>3097</v>
      </c>
      <c r="B2699" s="3">
        <v>1</v>
      </c>
    </row>
    <row r="2700" spans="1:6" x14ac:dyDescent="0.25">
      <c r="A2700">
        <v>3098</v>
      </c>
      <c r="B2700" s="3">
        <v>1</v>
      </c>
      <c r="E2700" s="2">
        <v>4</v>
      </c>
    </row>
    <row r="2701" spans="1:6" x14ac:dyDescent="0.25">
      <c r="A2701">
        <v>3099</v>
      </c>
      <c r="B2701" s="3">
        <v>1</v>
      </c>
      <c r="E2701" s="2">
        <v>4</v>
      </c>
    </row>
    <row r="2702" spans="1:6" x14ac:dyDescent="0.25">
      <c r="A2702">
        <v>3100</v>
      </c>
      <c r="B2702" s="3">
        <v>1</v>
      </c>
      <c r="E2702" s="2">
        <v>4</v>
      </c>
    </row>
    <row r="2703" spans="1:6" x14ac:dyDescent="0.25">
      <c r="A2703">
        <v>3101</v>
      </c>
      <c r="B2703" s="3">
        <v>1</v>
      </c>
      <c r="E2703" s="2">
        <v>4</v>
      </c>
    </row>
    <row r="2704" spans="1:6" x14ac:dyDescent="0.25">
      <c r="A2704">
        <v>3102</v>
      </c>
      <c r="B2704" s="3">
        <v>1</v>
      </c>
      <c r="E2704" s="2">
        <v>4</v>
      </c>
    </row>
    <row r="2705" spans="1:5" x14ac:dyDescent="0.25">
      <c r="A2705">
        <v>3103</v>
      </c>
      <c r="B2705" s="3">
        <v>1</v>
      </c>
      <c r="E2705" s="2">
        <v>4</v>
      </c>
    </row>
    <row r="2706" spans="1:5" x14ac:dyDescent="0.25">
      <c r="A2706">
        <v>3104</v>
      </c>
      <c r="B2706" s="3">
        <v>1</v>
      </c>
      <c r="E2706" s="2">
        <v>4</v>
      </c>
    </row>
    <row r="2707" spans="1:5" x14ac:dyDescent="0.25">
      <c r="A2707">
        <v>3105</v>
      </c>
      <c r="B2707" s="3">
        <v>1</v>
      </c>
      <c r="E2707" s="2">
        <v>4</v>
      </c>
    </row>
    <row r="2708" spans="1:5" x14ac:dyDescent="0.25">
      <c r="A2708">
        <v>3106</v>
      </c>
      <c r="B2708" s="3">
        <v>1</v>
      </c>
      <c r="E2708" s="2">
        <v>4</v>
      </c>
    </row>
    <row r="2709" spans="1:5" x14ac:dyDescent="0.25">
      <c r="A2709">
        <v>3107</v>
      </c>
      <c r="B2709" s="3">
        <v>1</v>
      </c>
      <c r="E2709" s="2">
        <v>4</v>
      </c>
    </row>
    <row r="2710" spans="1:5" x14ac:dyDescent="0.25">
      <c r="A2710">
        <v>3108</v>
      </c>
      <c r="B2710" s="3">
        <v>1</v>
      </c>
      <c r="E2710" s="2">
        <v>4</v>
      </c>
    </row>
    <row r="2711" spans="1:5" x14ac:dyDescent="0.25">
      <c r="A2711">
        <v>3109</v>
      </c>
      <c r="D2711" s="5">
        <v>3</v>
      </c>
      <c r="E2711" s="2">
        <v>4</v>
      </c>
    </row>
    <row r="2712" spans="1:5" x14ac:dyDescent="0.25">
      <c r="A2712">
        <v>3110</v>
      </c>
      <c r="D2712" s="5">
        <v>3</v>
      </c>
      <c r="E2712" s="2">
        <v>4</v>
      </c>
    </row>
    <row r="2713" spans="1:5" x14ac:dyDescent="0.25">
      <c r="A2713">
        <v>3111</v>
      </c>
      <c r="D2713" s="5">
        <v>3</v>
      </c>
      <c r="E2713" s="2">
        <v>4</v>
      </c>
    </row>
    <row r="2714" spans="1:5" x14ac:dyDescent="0.25">
      <c r="A2714">
        <v>3112</v>
      </c>
      <c r="D2714" s="5">
        <v>3</v>
      </c>
    </row>
    <row r="2715" spans="1:5" x14ac:dyDescent="0.25">
      <c r="A2715">
        <v>3113</v>
      </c>
      <c r="C2715" s="4">
        <v>2</v>
      </c>
      <c r="D2715" s="5">
        <v>3</v>
      </c>
    </row>
    <row r="2716" spans="1:5" x14ac:dyDescent="0.25">
      <c r="A2716">
        <v>3114</v>
      </c>
      <c r="C2716" s="4">
        <v>2</v>
      </c>
      <c r="D2716" s="5">
        <v>3</v>
      </c>
    </row>
    <row r="2717" spans="1:5" x14ac:dyDescent="0.25">
      <c r="A2717">
        <v>3115</v>
      </c>
      <c r="C2717" s="4">
        <v>2</v>
      </c>
      <c r="D2717" s="5">
        <v>3</v>
      </c>
    </row>
    <row r="2718" spans="1:5" x14ac:dyDescent="0.25">
      <c r="A2718">
        <v>3116</v>
      </c>
      <c r="C2718" s="4">
        <v>2</v>
      </c>
      <c r="D2718" s="5">
        <v>3</v>
      </c>
    </row>
    <row r="2719" spans="1:5" x14ac:dyDescent="0.25">
      <c r="A2719">
        <v>3117</v>
      </c>
      <c r="C2719" s="4">
        <v>2</v>
      </c>
      <c r="D2719" s="5">
        <v>3</v>
      </c>
    </row>
    <row r="2720" spans="1:5" x14ac:dyDescent="0.25">
      <c r="A2720">
        <v>3118</v>
      </c>
      <c r="C2720" s="4">
        <v>2</v>
      </c>
      <c r="D2720" s="5">
        <v>3</v>
      </c>
    </row>
    <row r="2721" spans="1:5" x14ac:dyDescent="0.25">
      <c r="A2721">
        <v>3119</v>
      </c>
      <c r="C2721" s="4">
        <v>2</v>
      </c>
      <c r="D2721" s="5">
        <v>3</v>
      </c>
    </row>
    <row r="2722" spans="1:5" x14ac:dyDescent="0.25">
      <c r="A2722">
        <v>3120</v>
      </c>
      <c r="C2722" s="4">
        <v>2</v>
      </c>
      <c r="D2722" s="5">
        <v>3</v>
      </c>
    </row>
    <row r="2723" spans="1:5" x14ac:dyDescent="0.25">
      <c r="A2723">
        <v>3121</v>
      </c>
      <c r="C2723" s="4">
        <v>2</v>
      </c>
    </row>
    <row r="2724" spans="1:5" x14ac:dyDescent="0.25">
      <c r="A2724">
        <v>3122</v>
      </c>
      <c r="C2724" s="4">
        <v>2</v>
      </c>
    </row>
    <row r="2725" spans="1:5" x14ac:dyDescent="0.25">
      <c r="A2725">
        <v>3123</v>
      </c>
      <c r="C2725" s="4">
        <v>2</v>
      </c>
    </row>
    <row r="2726" spans="1:5" x14ac:dyDescent="0.25">
      <c r="A2726">
        <v>3124</v>
      </c>
      <c r="B2726" s="3">
        <v>1</v>
      </c>
      <c r="C2726" s="4">
        <v>2</v>
      </c>
    </row>
    <row r="2727" spans="1:5" x14ac:dyDescent="0.25">
      <c r="A2727">
        <v>3125</v>
      </c>
      <c r="B2727" s="3">
        <v>1</v>
      </c>
      <c r="C2727" s="4">
        <v>2</v>
      </c>
    </row>
    <row r="2728" spans="1:5" x14ac:dyDescent="0.25">
      <c r="A2728">
        <v>3126</v>
      </c>
      <c r="B2728" s="3">
        <v>1</v>
      </c>
    </row>
    <row r="2729" spans="1:5" x14ac:dyDescent="0.25">
      <c r="A2729">
        <v>3127</v>
      </c>
      <c r="B2729" s="3">
        <v>1</v>
      </c>
    </row>
    <row r="2730" spans="1:5" x14ac:dyDescent="0.25">
      <c r="A2730">
        <v>3128</v>
      </c>
      <c r="B2730" s="3">
        <v>1</v>
      </c>
      <c r="E2730" s="2">
        <v>4</v>
      </c>
    </row>
    <row r="2731" spans="1:5" x14ac:dyDescent="0.25">
      <c r="A2731">
        <v>3129</v>
      </c>
      <c r="B2731" s="3">
        <v>1</v>
      </c>
      <c r="E2731" s="2">
        <v>4</v>
      </c>
    </row>
    <row r="2732" spans="1:5" x14ac:dyDescent="0.25">
      <c r="A2732">
        <v>3130</v>
      </c>
      <c r="B2732" s="3">
        <v>1</v>
      </c>
      <c r="E2732" s="2">
        <v>4</v>
      </c>
    </row>
    <row r="2733" spans="1:5" x14ac:dyDescent="0.25">
      <c r="A2733">
        <v>3131</v>
      </c>
      <c r="B2733" s="3">
        <v>1</v>
      </c>
      <c r="E2733" s="2">
        <v>4</v>
      </c>
    </row>
    <row r="2734" spans="1:5" x14ac:dyDescent="0.25">
      <c r="A2734">
        <v>3132</v>
      </c>
      <c r="B2734" s="3">
        <v>1</v>
      </c>
      <c r="E2734" s="2">
        <v>4</v>
      </c>
    </row>
    <row r="2735" spans="1:5" x14ac:dyDescent="0.25">
      <c r="A2735">
        <v>3133</v>
      </c>
      <c r="B2735" s="3">
        <v>1</v>
      </c>
      <c r="E2735" s="2">
        <v>4</v>
      </c>
    </row>
    <row r="2736" spans="1:5" x14ac:dyDescent="0.25">
      <c r="A2736">
        <v>3134</v>
      </c>
      <c r="D2736" s="5">
        <v>3</v>
      </c>
      <c r="E2736" s="2">
        <v>4</v>
      </c>
    </row>
    <row r="2737" spans="1:5" x14ac:dyDescent="0.25">
      <c r="A2737">
        <v>3135</v>
      </c>
      <c r="D2737" s="5">
        <v>3</v>
      </c>
      <c r="E2737" s="2">
        <v>4</v>
      </c>
    </row>
    <row r="2738" spans="1:5" x14ac:dyDescent="0.25">
      <c r="A2738">
        <v>3136</v>
      </c>
      <c r="D2738" s="5">
        <v>3</v>
      </c>
      <c r="E2738" s="2">
        <v>4</v>
      </c>
    </row>
    <row r="2739" spans="1:5" x14ac:dyDescent="0.25">
      <c r="A2739">
        <v>3137</v>
      </c>
      <c r="D2739" s="5">
        <v>3</v>
      </c>
      <c r="E2739" s="2">
        <v>4</v>
      </c>
    </row>
    <row r="2740" spans="1:5" x14ac:dyDescent="0.25">
      <c r="A2740">
        <v>3138</v>
      </c>
      <c r="D2740" s="5">
        <v>3</v>
      </c>
      <c r="E2740" s="2">
        <v>4</v>
      </c>
    </row>
    <row r="2741" spans="1:5" x14ac:dyDescent="0.25">
      <c r="A2741">
        <v>3139</v>
      </c>
      <c r="D2741" s="5">
        <v>3</v>
      </c>
    </row>
    <row r="2742" spans="1:5" x14ac:dyDescent="0.25">
      <c r="A2742">
        <v>3140</v>
      </c>
      <c r="C2742" s="4">
        <v>2</v>
      </c>
      <c r="D2742" s="5">
        <v>3</v>
      </c>
    </row>
    <row r="2743" spans="1:5" x14ac:dyDescent="0.25">
      <c r="A2743">
        <v>3141</v>
      </c>
      <c r="C2743" s="4">
        <v>2</v>
      </c>
      <c r="D2743" s="5">
        <v>3</v>
      </c>
    </row>
    <row r="2744" spans="1:5" x14ac:dyDescent="0.25">
      <c r="A2744">
        <v>3142</v>
      </c>
      <c r="C2744" s="4">
        <v>2</v>
      </c>
      <c r="D2744" s="5">
        <v>3</v>
      </c>
    </row>
    <row r="2745" spans="1:5" x14ac:dyDescent="0.25">
      <c r="A2745">
        <v>3143</v>
      </c>
      <c r="C2745" s="4">
        <v>2</v>
      </c>
    </row>
    <row r="2746" spans="1:5" x14ac:dyDescent="0.25">
      <c r="A2746">
        <v>3144</v>
      </c>
      <c r="C2746" s="4">
        <v>2</v>
      </c>
    </row>
    <row r="2747" spans="1:5" x14ac:dyDescent="0.25">
      <c r="A2747">
        <v>3145</v>
      </c>
      <c r="C2747" s="4">
        <v>2</v>
      </c>
    </row>
    <row r="2748" spans="1:5" x14ac:dyDescent="0.25">
      <c r="A2748">
        <v>3146</v>
      </c>
      <c r="C2748" s="4">
        <v>2</v>
      </c>
    </row>
    <row r="2749" spans="1:5" x14ac:dyDescent="0.25">
      <c r="A2749">
        <v>3147</v>
      </c>
      <c r="B2749" s="3">
        <v>1</v>
      </c>
      <c r="C2749" s="4">
        <v>2</v>
      </c>
    </row>
    <row r="2750" spans="1:5" x14ac:dyDescent="0.25">
      <c r="A2750">
        <v>3148</v>
      </c>
      <c r="B2750" s="3">
        <v>1</v>
      </c>
      <c r="C2750" s="4">
        <v>2</v>
      </c>
    </row>
    <row r="2751" spans="1:5" x14ac:dyDescent="0.25">
      <c r="A2751">
        <v>3149</v>
      </c>
      <c r="B2751" s="3">
        <v>1</v>
      </c>
      <c r="C2751" s="4">
        <v>2</v>
      </c>
    </row>
    <row r="2752" spans="1:5" x14ac:dyDescent="0.25">
      <c r="A2752">
        <v>3150</v>
      </c>
      <c r="B2752" s="3">
        <v>1</v>
      </c>
    </row>
    <row r="2753" spans="1:5" x14ac:dyDescent="0.25">
      <c r="A2753">
        <v>3151</v>
      </c>
      <c r="B2753" s="3">
        <v>1</v>
      </c>
    </row>
    <row r="2754" spans="1:5" x14ac:dyDescent="0.25">
      <c r="A2754">
        <v>3152</v>
      </c>
      <c r="B2754" s="3">
        <v>1</v>
      </c>
    </row>
    <row r="2755" spans="1:5" x14ac:dyDescent="0.25">
      <c r="A2755">
        <v>3153</v>
      </c>
      <c r="B2755" s="3">
        <v>1</v>
      </c>
    </row>
    <row r="2756" spans="1:5" x14ac:dyDescent="0.25">
      <c r="A2756">
        <v>3154</v>
      </c>
      <c r="B2756" s="3">
        <v>1</v>
      </c>
      <c r="E2756" s="2">
        <v>4</v>
      </c>
    </row>
    <row r="2757" spans="1:5" x14ac:dyDescent="0.25">
      <c r="A2757">
        <v>3155</v>
      </c>
      <c r="B2757" s="3">
        <v>1</v>
      </c>
      <c r="E2757" s="2">
        <v>4</v>
      </c>
    </row>
    <row r="2758" spans="1:5" x14ac:dyDescent="0.25">
      <c r="A2758">
        <v>3156</v>
      </c>
      <c r="E2758" s="2">
        <v>4</v>
      </c>
    </row>
    <row r="2759" spans="1:5" x14ac:dyDescent="0.25">
      <c r="A2759">
        <v>3157</v>
      </c>
      <c r="D2759" s="5">
        <v>3</v>
      </c>
      <c r="E2759" s="2">
        <v>4</v>
      </c>
    </row>
    <row r="2760" spans="1:5" x14ac:dyDescent="0.25">
      <c r="A2760">
        <v>3158</v>
      </c>
      <c r="D2760" s="5">
        <v>3</v>
      </c>
      <c r="E2760" s="2">
        <v>4</v>
      </c>
    </row>
    <row r="2761" spans="1:5" x14ac:dyDescent="0.25">
      <c r="A2761">
        <v>3159</v>
      </c>
      <c r="D2761" s="5">
        <v>3</v>
      </c>
      <c r="E2761" s="2">
        <v>4</v>
      </c>
    </row>
    <row r="2762" spans="1:5" x14ac:dyDescent="0.25">
      <c r="A2762">
        <v>3160</v>
      </c>
      <c r="D2762" s="5">
        <v>3</v>
      </c>
      <c r="E2762" s="2">
        <v>4</v>
      </c>
    </row>
    <row r="2763" spans="1:5" x14ac:dyDescent="0.25">
      <c r="A2763">
        <v>3161</v>
      </c>
      <c r="D2763" s="5">
        <v>3</v>
      </c>
      <c r="E2763" s="2">
        <v>4</v>
      </c>
    </row>
    <row r="2764" spans="1:5" x14ac:dyDescent="0.25">
      <c r="A2764">
        <v>3162</v>
      </c>
      <c r="D2764" s="5">
        <v>3</v>
      </c>
      <c r="E2764" s="2">
        <v>4</v>
      </c>
    </row>
    <row r="2765" spans="1:5" x14ac:dyDescent="0.25">
      <c r="A2765">
        <v>3163</v>
      </c>
      <c r="D2765" s="5">
        <v>3</v>
      </c>
      <c r="E2765" s="2">
        <v>4</v>
      </c>
    </row>
    <row r="2766" spans="1:5" x14ac:dyDescent="0.25">
      <c r="A2766">
        <v>3164</v>
      </c>
      <c r="C2766" s="4">
        <v>2</v>
      </c>
      <c r="D2766" s="5">
        <v>3</v>
      </c>
    </row>
    <row r="2767" spans="1:5" x14ac:dyDescent="0.25">
      <c r="A2767">
        <v>3165</v>
      </c>
      <c r="C2767" s="4">
        <v>2</v>
      </c>
      <c r="D2767" s="5">
        <v>3</v>
      </c>
    </row>
    <row r="2768" spans="1:5" x14ac:dyDescent="0.25">
      <c r="A2768">
        <v>3166</v>
      </c>
      <c r="C2768" s="4">
        <v>2</v>
      </c>
      <c r="D2768" s="5">
        <v>3</v>
      </c>
    </row>
    <row r="2769" spans="1:5" x14ac:dyDescent="0.25">
      <c r="A2769">
        <v>3167</v>
      </c>
      <c r="C2769" s="4">
        <v>2</v>
      </c>
      <c r="D2769" s="5">
        <v>3</v>
      </c>
    </row>
    <row r="2770" spans="1:5" x14ac:dyDescent="0.25">
      <c r="A2770">
        <v>3168</v>
      </c>
      <c r="C2770" s="4">
        <v>2</v>
      </c>
    </row>
    <row r="2771" spans="1:5" x14ac:dyDescent="0.25">
      <c r="A2771">
        <v>3169</v>
      </c>
      <c r="C2771" s="4">
        <v>2</v>
      </c>
    </row>
    <row r="2772" spans="1:5" x14ac:dyDescent="0.25">
      <c r="A2772">
        <v>3170</v>
      </c>
      <c r="C2772" s="4">
        <v>2</v>
      </c>
    </row>
    <row r="2773" spans="1:5" x14ac:dyDescent="0.25">
      <c r="A2773">
        <v>3171</v>
      </c>
      <c r="B2773" s="3">
        <v>1</v>
      </c>
      <c r="C2773" s="4">
        <v>2</v>
      </c>
    </row>
    <row r="2774" spans="1:5" x14ac:dyDescent="0.25">
      <c r="A2774">
        <v>3172</v>
      </c>
      <c r="B2774" s="3">
        <v>1</v>
      </c>
      <c r="C2774" s="4">
        <v>2</v>
      </c>
    </row>
    <row r="2775" spans="1:5" x14ac:dyDescent="0.25">
      <c r="A2775">
        <v>3173</v>
      </c>
      <c r="B2775" s="3">
        <v>1</v>
      </c>
      <c r="C2775" s="4">
        <v>2</v>
      </c>
    </row>
    <row r="2776" spans="1:5" x14ac:dyDescent="0.25">
      <c r="A2776">
        <v>3174</v>
      </c>
      <c r="B2776" s="3">
        <v>1</v>
      </c>
    </row>
    <row r="2777" spans="1:5" x14ac:dyDescent="0.25">
      <c r="A2777">
        <v>3175</v>
      </c>
      <c r="B2777" s="3">
        <v>1</v>
      </c>
    </row>
    <row r="2778" spans="1:5" x14ac:dyDescent="0.25">
      <c r="A2778">
        <v>3176</v>
      </c>
      <c r="B2778" s="3">
        <v>1</v>
      </c>
    </row>
    <row r="2779" spans="1:5" x14ac:dyDescent="0.25">
      <c r="A2779">
        <v>3177</v>
      </c>
      <c r="B2779" s="3">
        <v>1</v>
      </c>
    </row>
    <row r="2780" spans="1:5" x14ac:dyDescent="0.25">
      <c r="A2780">
        <v>3178</v>
      </c>
      <c r="B2780" s="3">
        <v>1</v>
      </c>
      <c r="E2780" s="2">
        <v>4</v>
      </c>
    </row>
    <row r="2781" spans="1:5" x14ac:dyDescent="0.25">
      <c r="A2781">
        <v>3179</v>
      </c>
      <c r="B2781" s="3">
        <v>1</v>
      </c>
      <c r="E2781" s="2">
        <v>4</v>
      </c>
    </row>
    <row r="2782" spans="1:5" x14ac:dyDescent="0.25">
      <c r="A2782">
        <v>3180</v>
      </c>
      <c r="D2782" s="5">
        <v>3</v>
      </c>
      <c r="E2782" s="2">
        <v>4</v>
      </c>
    </row>
    <row r="2783" spans="1:5" x14ac:dyDescent="0.25">
      <c r="A2783">
        <v>3181</v>
      </c>
      <c r="D2783" s="5">
        <v>3</v>
      </c>
      <c r="E2783" s="2">
        <v>4</v>
      </c>
    </row>
    <row r="2784" spans="1:5" x14ac:dyDescent="0.25">
      <c r="A2784">
        <v>3182</v>
      </c>
      <c r="D2784" s="5">
        <v>3</v>
      </c>
      <c r="E2784" s="2">
        <v>4</v>
      </c>
    </row>
    <row r="2785" spans="1:5" x14ac:dyDescent="0.25">
      <c r="A2785">
        <v>3183</v>
      </c>
      <c r="D2785" s="5">
        <v>3</v>
      </c>
      <c r="E2785" s="2">
        <v>4</v>
      </c>
    </row>
    <row r="2786" spans="1:5" x14ac:dyDescent="0.25">
      <c r="A2786">
        <v>3184</v>
      </c>
      <c r="D2786" s="5">
        <v>3</v>
      </c>
      <c r="E2786" s="2">
        <v>4</v>
      </c>
    </row>
    <row r="2787" spans="1:5" x14ac:dyDescent="0.25">
      <c r="A2787">
        <v>3185</v>
      </c>
      <c r="D2787" s="5">
        <v>3</v>
      </c>
      <c r="E2787" s="2">
        <v>4</v>
      </c>
    </row>
    <row r="2788" spans="1:5" x14ac:dyDescent="0.25">
      <c r="A2788">
        <v>3186</v>
      </c>
      <c r="D2788" s="5">
        <v>3</v>
      </c>
      <c r="E2788" s="2">
        <v>4</v>
      </c>
    </row>
    <row r="2789" spans="1:5" x14ac:dyDescent="0.25">
      <c r="A2789">
        <v>3187</v>
      </c>
      <c r="D2789" s="5">
        <v>3</v>
      </c>
      <c r="E2789" s="2">
        <v>4</v>
      </c>
    </row>
    <row r="2790" spans="1:5" x14ac:dyDescent="0.25">
      <c r="A2790">
        <v>3188</v>
      </c>
      <c r="D2790" s="5">
        <v>3</v>
      </c>
    </row>
    <row r="2791" spans="1:5" x14ac:dyDescent="0.25">
      <c r="A2791">
        <v>3189</v>
      </c>
      <c r="D2791" s="5">
        <v>3</v>
      </c>
    </row>
    <row r="2792" spans="1:5" x14ac:dyDescent="0.25">
      <c r="A2792">
        <v>3190</v>
      </c>
    </row>
    <row r="2793" spans="1:5" x14ac:dyDescent="0.25">
      <c r="A2793">
        <v>3191</v>
      </c>
      <c r="C2793" s="4">
        <v>2</v>
      </c>
    </row>
    <row r="2794" spans="1:5" x14ac:dyDescent="0.25">
      <c r="A2794">
        <v>3192</v>
      </c>
      <c r="C2794" s="4">
        <v>2</v>
      </c>
    </row>
    <row r="2795" spans="1:5" x14ac:dyDescent="0.25">
      <c r="A2795">
        <v>3193</v>
      </c>
      <c r="C2795" s="4">
        <v>2</v>
      </c>
    </row>
    <row r="2796" spans="1:5" x14ac:dyDescent="0.25">
      <c r="A2796">
        <v>3194</v>
      </c>
      <c r="C2796" s="4">
        <v>2</v>
      </c>
    </row>
    <row r="2797" spans="1:5" x14ac:dyDescent="0.25">
      <c r="A2797">
        <v>3195</v>
      </c>
      <c r="C2797" s="4">
        <v>2</v>
      </c>
    </row>
    <row r="2798" spans="1:5" x14ac:dyDescent="0.25">
      <c r="A2798">
        <v>3196</v>
      </c>
      <c r="C2798" s="4">
        <v>2</v>
      </c>
    </row>
    <row r="2799" spans="1:5" x14ac:dyDescent="0.25">
      <c r="A2799">
        <v>3197</v>
      </c>
      <c r="B2799" s="3">
        <v>1</v>
      </c>
      <c r="C2799" s="4">
        <v>2</v>
      </c>
    </row>
    <row r="2800" spans="1:5" x14ac:dyDescent="0.25">
      <c r="A2800">
        <v>3198</v>
      </c>
      <c r="B2800" s="3">
        <v>1</v>
      </c>
      <c r="C2800" s="4">
        <v>2</v>
      </c>
    </row>
    <row r="2801" spans="1:5" x14ac:dyDescent="0.25">
      <c r="A2801">
        <v>3199</v>
      </c>
      <c r="B2801" s="3">
        <v>1</v>
      </c>
      <c r="C2801" s="4">
        <v>2</v>
      </c>
    </row>
    <row r="2802" spans="1:5" x14ac:dyDescent="0.25">
      <c r="A2802">
        <v>3200</v>
      </c>
      <c r="B2802" s="3">
        <v>1</v>
      </c>
    </row>
    <row r="2803" spans="1:5" x14ac:dyDescent="0.25">
      <c r="A2803">
        <v>3201</v>
      </c>
      <c r="B2803" s="3">
        <v>1</v>
      </c>
    </row>
    <row r="2804" spans="1:5" x14ac:dyDescent="0.25">
      <c r="A2804">
        <v>3202</v>
      </c>
      <c r="B2804" s="3">
        <v>1</v>
      </c>
    </row>
    <row r="2805" spans="1:5" x14ac:dyDescent="0.25">
      <c r="A2805">
        <v>3203</v>
      </c>
      <c r="B2805" s="3">
        <v>1</v>
      </c>
    </row>
    <row r="2806" spans="1:5" x14ac:dyDescent="0.25">
      <c r="A2806">
        <v>3204</v>
      </c>
      <c r="B2806" s="3">
        <v>1</v>
      </c>
      <c r="E2806" s="2">
        <v>4</v>
      </c>
    </row>
    <row r="2807" spans="1:5" x14ac:dyDescent="0.25">
      <c r="A2807">
        <v>3205</v>
      </c>
      <c r="E2807" s="2">
        <v>4</v>
      </c>
    </row>
    <row r="2808" spans="1:5" x14ac:dyDescent="0.25">
      <c r="A2808">
        <v>3206</v>
      </c>
      <c r="D2808" s="5">
        <v>3</v>
      </c>
      <c r="E2808" s="2">
        <v>4</v>
      </c>
    </row>
    <row r="2809" spans="1:5" x14ac:dyDescent="0.25">
      <c r="A2809">
        <v>3207</v>
      </c>
      <c r="D2809" s="5">
        <v>3</v>
      </c>
      <c r="E2809" s="2">
        <v>4</v>
      </c>
    </row>
    <row r="2810" spans="1:5" x14ac:dyDescent="0.25">
      <c r="A2810">
        <v>3208</v>
      </c>
      <c r="D2810" s="5">
        <v>3</v>
      </c>
      <c r="E2810" s="2">
        <v>4</v>
      </c>
    </row>
    <row r="2811" spans="1:5" x14ac:dyDescent="0.25">
      <c r="A2811">
        <v>3209</v>
      </c>
      <c r="D2811" s="5">
        <v>3</v>
      </c>
      <c r="E2811" s="2">
        <v>4</v>
      </c>
    </row>
    <row r="2812" spans="1:5" x14ac:dyDescent="0.25">
      <c r="A2812">
        <v>3210</v>
      </c>
      <c r="D2812" s="5">
        <v>3</v>
      </c>
      <c r="E2812" s="2">
        <v>4</v>
      </c>
    </row>
    <row r="2813" spans="1:5" x14ac:dyDescent="0.25">
      <c r="A2813">
        <v>3211</v>
      </c>
      <c r="D2813" s="5">
        <v>3</v>
      </c>
      <c r="E2813" s="2">
        <v>4</v>
      </c>
    </row>
    <row r="2814" spans="1:5" x14ac:dyDescent="0.25">
      <c r="A2814">
        <v>3212</v>
      </c>
      <c r="D2814" s="5">
        <v>3</v>
      </c>
      <c r="E2814" s="2">
        <v>4</v>
      </c>
    </row>
    <row r="2815" spans="1:5" x14ac:dyDescent="0.25">
      <c r="A2815">
        <v>3213</v>
      </c>
    </row>
    <row r="2816" spans="1:5" x14ac:dyDescent="0.25">
      <c r="A2816">
        <v>3214</v>
      </c>
    </row>
    <row r="2817" spans="1:5" x14ac:dyDescent="0.25">
      <c r="A2817">
        <v>3215</v>
      </c>
    </row>
    <row r="2818" spans="1:5" x14ac:dyDescent="0.25">
      <c r="A2818">
        <v>3216</v>
      </c>
      <c r="C2818" s="4">
        <v>2</v>
      </c>
    </row>
    <row r="2819" spans="1:5" x14ac:dyDescent="0.25">
      <c r="A2819">
        <v>3217</v>
      </c>
      <c r="C2819" s="4">
        <v>2</v>
      </c>
    </row>
    <row r="2820" spans="1:5" x14ac:dyDescent="0.25">
      <c r="A2820">
        <v>3218</v>
      </c>
      <c r="C2820" s="4">
        <v>2</v>
      </c>
    </row>
    <row r="2821" spans="1:5" x14ac:dyDescent="0.25">
      <c r="A2821">
        <v>3219</v>
      </c>
      <c r="C2821" s="4">
        <v>2</v>
      </c>
    </row>
    <row r="2822" spans="1:5" x14ac:dyDescent="0.25">
      <c r="A2822">
        <v>3220</v>
      </c>
      <c r="B2822" s="3">
        <v>1</v>
      </c>
      <c r="C2822" s="4">
        <v>2</v>
      </c>
    </row>
    <row r="2823" spans="1:5" x14ac:dyDescent="0.25">
      <c r="A2823">
        <v>3221</v>
      </c>
      <c r="B2823" s="3">
        <v>1</v>
      </c>
      <c r="C2823" s="4">
        <v>2</v>
      </c>
    </row>
    <row r="2824" spans="1:5" x14ac:dyDescent="0.25">
      <c r="A2824">
        <v>3222</v>
      </c>
      <c r="B2824" s="3">
        <v>1</v>
      </c>
      <c r="C2824" s="4">
        <v>2</v>
      </c>
    </row>
    <row r="2825" spans="1:5" x14ac:dyDescent="0.25">
      <c r="A2825">
        <v>3223</v>
      </c>
      <c r="B2825" s="3">
        <v>1</v>
      </c>
      <c r="C2825" s="4">
        <v>2</v>
      </c>
    </row>
    <row r="2826" spans="1:5" x14ac:dyDescent="0.25">
      <c r="A2826">
        <v>3224</v>
      </c>
      <c r="B2826" s="3">
        <v>1</v>
      </c>
      <c r="C2826" s="4">
        <v>2</v>
      </c>
    </row>
    <row r="2827" spans="1:5" x14ac:dyDescent="0.25">
      <c r="A2827">
        <v>3225</v>
      </c>
      <c r="B2827" s="3">
        <v>1</v>
      </c>
    </row>
    <row r="2828" spans="1:5" x14ac:dyDescent="0.25">
      <c r="A2828">
        <v>3226</v>
      </c>
      <c r="B2828" s="3">
        <v>1</v>
      </c>
    </row>
    <row r="2829" spans="1:5" x14ac:dyDescent="0.25">
      <c r="A2829">
        <v>3227</v>
      </c>
      <c r="B2829" s="3">
        <v>1</v>
      </c>
      <c r="E2829" s="2">
        <v>4</v>
      </c>
    </row>
    <row r="2830" spans="1:5" x14ac:dyDescent="0.25">
      <c r="A2830">
        <v>3228</v>
      </c>
      <c r="D2830" s="5">
        <v>3</v>
      </c>
      <c r="E2830" s="2">
        <v>4</v>
      </c>
    </row>
    <row r="2831" spans="1:5" x14ac:dyDescent="0.25">
      <c r="A2831">
        <v>3229</v>
      </c>
      <c r="D2831" s="5">
        <v>3</v>
      </c>
      <c r="E2831" s="2">
        <v>4</v>
      </c>
    </row>
    <row r="2832" spans="1:5" x14ac:dyDescent="0.25">
      <c r="A2832">
        <v>3230</v>
      </c>
      <c r="D2832" s="5">
        <v>3</v>
      </c>
      <c r="E2832" s="2">
        <v>4</v>
      </c>
    </row>
    <row r="2833" spans="1:5" x14ac:dyDescent="0.25">
      <c r="A2833">
        <v>3231</v>
      </c>
      <c r="D2833" s="5">
        <v>3</v>
      </c>
      <c r="E2833" s="2">
        <v>4</v>
      </c>
    </row>
    <row r="2834" spans="1:5" x14ac:dyDescent="0.25">
      <c r="A2834">
        <v>3232</v>
      </c>
      <c r="D2834" s="5">
        <v>3</v>
      </c>
      <c r="E2834" s="2">
        <v>4</v>
      </c>
    </row>
    <row r="2835" spans="1:5" x14ac:dyDescent="0.25">
      <c r="A2835">
        <v>3233</v>
      </c>
      <c r="D2835" s="5">
        <v>3</v>
      </c>
      <c r="E2835" s="2">
        <v>4</v>
      </c>
    </row>
    <row r="2836" spans="1:5" x14ac:dyDescent="0.25">
      <c r="A2836">
        <v>3234</v>
      </c>
      <c r="D2836" s="5">
        <v>3</v>
      </c>
      <c r="E2836" s="2">
        <v>4</v>
      </c>
    </row>
    <row r="2837" spans="1:5" x14ac:dyDescent="0.25">
      <c r="A2837">
        <v>3235</v>
      </c>
      <c r="D2837" s="5">
        <v>3</v>
      </c>
      <c r="E2837" s="2">
        <v>4</v>
      </c>
    </row>
    <row r="2838" spans="1:5" x14ac:dyDescent="0.25">
      <c r="A2838">
        <v>3236</v>
      </c>
    </row>
    <row r="2839" spans="1:5" x14ac:dyDescent="0.25">
      <c r="A2839">
        <v>3237</v>
      </c>
    </row>
    <row r="2840" spans="1:5" x14ac:dyDescent="0.25">
      <c r="A2840">
        <v>3238</v>
      </c>
    </row>
    <row r="2841" spans="1:5" x14ac:dyDescent="0.25">
      <c r="A2841">
        <v>3239</v>
      </c>
      <c r="C2841" s="4">
        <v>2</v>
      </c>
    </row>
    <row r="2842" spans="1:5" x14ac:dyDescent="0.25">
      <c r="A2842">
        <v>3240</v>
      </c>
      <c r="C2842" s="4">
        <v>2</v>
      </c>
    </row>
    <row r="2843" spans="1:5" x14ac:dyDescent="0.25">
      <c r="A2843">
        <v>3241</v>
      </c>
      <c r="C2843" s="4">
        <v>2</v>
      </c>
    </row>
    <row r="2844" spans="1:5" x14ac:dyDescent="0.25">
      <c r="A2844">
        <v>3242</v>
      </c>
      <c r="C2844" s="4">
        <v>2</v>
      </c>
    </row>
    <row r="2845" spans="1:5" x14ac:dyDescent="0.25">
      <c r="A2845">
        <v>3243</v>
      </c>
      <c r="B2845" s="3">
        <v>1</v>
      </c>
      <c r="C2845" s="4">
        <v>2</v>
      </c>
    </row>
    <row r="2846" spans="1:5" x14ac:dyDescent="0.25">
      <c r="A2846">
        <v>3244</v>
      </c>
      <c r="B2846" s="3">
        <v>1</v>
      </c>
      <c r="C2846" s="4">
        <v>2</v>
      </c>
    </row>
    <row r="2847" spans="1:5" x14ac:dyDescent="0.25">
      <c r="A2847">
        <v>3245</v>
      </c>
      <c r="B2847" s="3">
        <v>1</v>
      </c>
      <c r="C2847" s="4">
        <v>2</v>
      </c>
    </row>
    <row r="2848" spans="1:5" x14ac:dyDescent="0.25">
      <c r="A2848">
        <v>3246</v>
      </c>
      <c r="B2848" s="3">
        <v>1</v>
      </c>
    </row>
    <row r="2849" spans="1:5" x14ac:dyDescent="0.25">
      <c r="A2849">
        <v>3247</v>
      </c>
      <c r="B2849" s="3">
        <v>1</v>
      </c>
    </row>
    <row r="2850" spans="1:5" x14ac:dyDescent="0.25">
      <c r="A2850">
        <v>3248</v>
      </c>
      <c r="B2850" s="3">
        <v>1</v>
      </c>
    </row>
    <row r="2851" spans="1:5" x14ac:dyDescent="0.25">
      <c r="A2851">
        <v>3249</v>
      </c>
      <c r="B2851" s="3">
        <v>1</v>
      </c>
    </row>
    <row r="2852" spans="1:5" x14ac:dyDescent="0.25">
      <c r="A2852">
        <v>3250</v>
      </c>
      <c r="E2852" s="2">
        <v>4</v>
      </c>
    </row>
    <row r="2853" spans="1:5" x14ac:dyDescent="0.25">
      <c r="A2853">
        <v>3251</v>
      </c>
      <c r="D2853" s="5">
        <v>3</v>
      </c>
      <c r="E2853" s="2">
        <v>4</v>
      </c>
    </row>
    <row r="2854" spans="1:5" x14ac:dyDescent="0.25">
      <c r="A2854">
        <v>3252</v>
      </c>
      <c r="D2854" s="5">
        <v>3</v>
      </c>
      <c r="E2854" s="2">
        <v>4</v>
      </c>
    </row>
    <row r="2855" spans="1:5" x14ac:dyDescent="0.25">
      <c r="A2855">
        <v>3253</v>
      </c>
      <c r="D2855" s="5">
        <v>3</v>
      </c>
      <c r="E2855" s="2">
        <v>4</v>
      </c>
    </row>
    <row r="2856" spans="1:5" x14ac:dyDescent="0.25">
      <c r="A2856">
        <v>3254</v>
      </c>
      <c r="D2856" s="5">
        <v>3</v>
      </c>
      <c r="E2856" s="2">
        <v>4</v>
      </c>
    </row>
    <row r="2857" spans="1:5" x14ac:dyDescent="0.25">
      <c r="A2857">
        <v>3255</v>
      </c>
      <c r="D2857" s="5">
        <v>3</v>
      </c>
      <c r="E2857" s="2">
        <v>4</v>
      </c>
    </row>
    <row r="2858" spans="1:5" x14ac:dyDescent="0.25">
      <c r="A2858">
        <v>3256</v>
      </c>
      <c r="D2858" s="5">
        <v>3</v>
      </c>
      <c r="E2858" s="2">
        <v>4</v>
      </c>
    </row>
    <row r="2859" spans="1:5" x14ac:dyDescent="0.25">
      <c r="A2859">
        <v>3257</v>
      </c>
      <c r="D2859" s="5">
        <v>3</v>
      </c>
      <c r="E2859" s="2">
        <v>4</v>
      </c>
    </row>
    <row r="2860" spans="1:5" x14ac:dyDescent="0.25">
      <c r="A2860">
        <v>3258</v>
      </c>
      <c r="D2860" s="5">
        <v>3</v>
      </c>
      <c r="E2860" s="2">
        <v>4</v>
      </c>
    </row>
    <row r="2861" spans="1:5" x14ac:dyDescent="0.25">
      <c r="A2861">
        <v>3259</v>
      </c>
    </row>
    <row r="2862" spans="1:5" x14ac:dyDescent="0.25">
      <c r="A2862">
        <v>3260</v>
      </c>
      <c r="C2862" s="4">
        <v>2</v>
      </c>
    </row>
    <row r="2863" spans="1:5" x14ac:dyDescent="0.25">
      <c r="A2863">
        <v>3261</v>
      </c>
      <c r="C2863" s="4">
        <v>2</v>
      </c>
    </row>
    <row r="2864" spans="1:5" x14ac:dyDescent="0.25">
      <c r="A2864">
        <v>3262</v>
      </c>
      <c r="C2864" s="4">
        <v>2</v>
      </c>
    </row>
    <row r="2865" spans="1:5" x14ac:dyDescent="0.25">
      <c r="A2865">
        <v>3263</v>
      </c>
      <c r="C2865" s="4">
        <v>2</v>
      </c>
    </row>
    <row r="2866" spans="1:5" x14ac:dyDescent="0.25">
      <c r="A2866">
        <v>3264</v>
      </c>
      <c r="C2866" s="4">
        <v>2</v>
      </c>
    </row>
    <row r="2867" spans="1:5" x14ac:dyDescent="0.25">
      <c r="A2867">
        <v>3265</v>
      </c>
      <c r="B2867" s="3">
        <v>1</v>
      </c>
      <c r="C2867" s="4">
        <v>2</v>
      </c>
    </row>
    <row r="2868" spans="1:5" x14ac:dyDescent="0.25">
      <c r="A2868">
        <v>3266</v>
      </c>
      <c r="B2868" s="3">
        <v>1</v>
      </c>
      <c r="C2868" s="4">
        <v>2</v>
      </c>
    </row>
    <row r="2869" spans="1:5" x14ac:dyDescent="0.25">
      <c r="A2869">
        <v>3267</v>
      </c>
      <c r="B2869" s="3">
        <v>1</v>
      </c>
      <c r="C2869" s="4">
        <v>2</v>
      </c>
    </row>
    <row r="2870" spans="1:5" x14ac:dyDescent="0.25">
      <c r="A2870">
        <v>3268</v>
      </c>
      <c r="B2870" s="3">
        <v>1</v>
      </c>
      <c r="C2870" s="4">
        <v>2</v>
      </c>
    </row>
    <row r="2871" spans="1:5" x14ac:dyDescent="0.25">
      <c r="A2871">
        <v>3269</v>
      </c>
      <c r="B2871" s="3">
        <v>1</v>
      </c>
    </row>
    <row r="2872" spans="1:5" x14ac:dyDescent="0.25">
      <c r="A2872">
        <v>3270</v>
      </c>
      <c r="B2872" s="3">
        <v>1</v>
      </c>
    </row>
    <row r="2873" spans="1:5" x14ac:dyDescent="0.25">
      <c r="A2873">
        <v>3271</v>
      </c>
      <c r="B2873" s="3">
        <v>1</v>
      </c>
    </row>
    <row r="2874" spans="1:5" x14ac:dyDescent="0.25">
      <c r="A2874">
        <v>3272</v>
      </c>
      <c r="B2874" s="3">
        <v>1</v>
      </c>
    </row>
    <row r="2875" spans="1:5" x14ac:dyDescent="0.25">
      <c r="A2875">
        <v>3273</v>
      </c>
      <c r="E2875" s="2">
        <v>4</v>
      </c>
    </row>
    <row r="2876" spans="1:5" x14ac:dyDescent="0.25">
      <c r="A2876">
        <v>3274</v>
      </c>
      <c r="E2876" s="2">
        <v>4</v>
      </c>
    </row>
    <row r="2877" spans="1:5" x14ac:dyDescent="0.25">
      <c r="A2877">
        <v>3275</v>
      </c>
      <c r="D2877" s="5">
        <v>3</v>
      </c>
      <c r="E2877" s="2">
        <v>4</v>
      </c>
    </row>
    <row r="2878" spans="1:5" x14ac:dyDescent="0.25">
      <c r="A2878">
        <v>3276</v>
      </c>
      <c r="D2878" s="5">
        <v>3</v>
      </c>
      <c r="E2878" s="2">
        <v>4</v>
      </c>
    </row>
    <row r="2879" spans="1:5" x14ac:dyDescent="0.25">
      <c r="A2879">
        <v>3277</v>
      </c>
      <c r="D2879" s="5">
        <v>3</v>
      </c>
      <c r="E2879" s="2">
        <v>4</v>
      </c>
    </row>
    <row r="2880" spans="1:5" x14ac:dyDescent="0.25">
      <c r="A2880">
        <v>3278</v>
      </c>
      <c r="D2880" s="5">
        <v>3</v>
      </c>
      <c r="E2880" s="2">
        <v>4</v>
      </c>
    </row>
    <row r="2881" spans="1:5" x14ac:dyDescent="0.25">
      <c r="A2881">
        <v>3279</v>
      </c>
      <c r="D2881" s="5">
        <v>3</v>
      </c>
      <c r="E2881" s="2">
        <v>4</v>
      </c>
    </row>
    <row r="2882" spans="1:5" x14ac:dyDescent="0.25">
      <c r="A2882">
        <v>3280</v>
      </c>
      <c r="D2882" s="5">
        <v>3</v>
      </c>
      <c r="E2882" s="2">
        <v>4</v>
      </c>
    </row>
    <row r="2883" spans="1:5" x14ac:dyDescent="0.25">
      <c r="A2883">
        <v>3281</v>
      </c>
      <c r="D2883" s="5">
        <v>3</v>
      </c>
      <c r="E2883" s="2">
        <v>4</v>
      </c>
    </row>
    <row r="2884" spans="1:5" x14ac:dyDescent="0.25">
      <c r="A2884">
        <v>3282</v>
      </c>
      <c r="C2884" s="4">
        <v>2</v>
      </c>
      <c r="D2884" s="5">
        <v>3</v>
      </c>
      <c r="E2884" s="2">
        <v>4</v>
      </c>
    </row>
    <row r="2885" spans="1:5" x14ac:dyDescent="0.25">
      <c r="A2885">
        <v>3283</v>
      </c>
      <c r="C2885" s="4">
        <v>2</v>
      </c>
      <c r="D2885" s="5">
        <v>3</v>
      </c>
    </row>
    <row r="2886" spans="1:5" x14ac:dyDescent="0.25">
      <c r="A2886">
        <v>3284</v>
      </c>
      <c r="C2886" s="4">
        <v>2</v>
      </c>
    </row>
    <row r="2887" spans="1:5" x14ac:dyDescent="0.25">
      <c r="A2887">
        <v>3285</v>
      </c>
      <c r="C2887" s="4">
        <v>2</v>
      </c>
    </row>
    <row r="2888" spans="1:5" x14ac:dyDescent="0.25">
      <c r="A2888">
        <v>3286</v>
      </c>
      <c r="C2888" s="4">
        <v>2</v>
      </c>
    </row>
    <row r="2889" spans="1:5" x14ac:dyDescent="0.25">
      <c r="A2889">
        <v>3287</v>
      </c>
      <c r="C2889" s="4">
        <v>2</v>
      </c>
    </row>
    <row r="2890" spans="1:5" x14ac:dyDescent="0.25">
      <c r="A2890">
        <v>3288</v>
      </c>
      <c r="C2890" s="4">
        <v>2</v>
      </c>
    </row>
    <row r="2891" spans="1:5" x14ac:dyDescent="0.25">
      <c r="A2891">
        <v>3289</v>
      </c>
      <c r="B2891" s="3">
        <v>1</v>
      </c>
      <c r="C2891" s="4">
        <v>2</v>
      </c>
    </row>
    <row r="2892" spans="1:5" x14ac:dyDescent="0.25">
      <c r="A2892">
        <v>3290</v>
      </c>
      <c r="B2892" s="3">
        <v>1</v>
      </c>
      <c r="C2892" s="4">
        <v>2</v>
      </c>
    </row>
    <row r="2893" spans="1:5" x14ac:dyDescent="0.25">
      <c r="A2893">
        <v>3291</v>
      </c>
      <c r="B2893" s="3">
        <v>1</v>
      </c>
      <c r="C2893" s="4">
        <v>2</v>
      </c>
    </row>
    <row r="2894" spans="1:5" x14ac:dyDescent="0.25">
      <c r="A2894">
        <v>3292</v>
      </c>
      <c r="B2894" s="3">
        <v>1</v>
      </c>
    </row>
    <row r="2895" spans="1:5" x14ac:dyDescent="0.25">
      <c r="A2895">
        <v>3293</v>
      </c>
      <c r="B2895" s="3">
        <v>1</v>
      </c>
    </row>
    <row r="2896" spans="1:5" x14ac:dyDescent="0.25">
      <c r="A2896">
        <v>3294</v>
      </c>
      <c r="B2896" s="3">
        <v>1</v>
      </c>
    </row>
    <row r="2897" spans="1:6" x14ac:dyDescent="0.25">
      <c r="A2897">
        <v>3295</v>
      </c>
      <c r="B2897" s="3">
        <v>1</v>
      </c>
    </row>
    <row r="2898" spans="1:6" x14ac:dyDescent="0.25">
      <c r="A2898">
        <v>3296</v>
      </c>
      <c r="B2898" s="3">
        <v>1</v>
      </c>
      <c r="E2898" s="2">
        <v>4</v>
      </c>
    </row>
    <row r="2899" spans="1:6" x14ac:dyDescent="0.25">
      <c r="A2899">
        <v>3297</v>
      </c>
      <c r="B2899" s="3">
        <v>1</v>
      </c>
      <c r="E2899" s="2">
        <v>4</v>
      </c>
    </row>
    <row r="2900" spans="1:6" x14ac:dyDescent="0.25">
      <c r="A2900">
        <v>3298</v>
      </c>
      <c r="E2900" s="2">
        <v>4</v>
      </c>
    </row>
    <row r="2901" spans="1:6" x14ac:dyDescent="0.25">
      <c r="A2901">
        <v>3299</v>
      </c>
      <c r="E2901" s="2">
        <v>4</v>
      </c>
    </row>
    <row r="2902" spans="1:6" x14ac:dyDescent="0.25">
      <c r="A2902">
        <v>3300</v>
      </c>
      <c r="D2902" s="5">
        <v>3</v>
      </c>
      <c r="E2902" s="2">
        <v>4</v>
      </c>
    </row>
    <row r="2903" spans="1:6" x14ac:dyDescent="0.25">
      <c r="A2903">
        <v>3301</v>
      </c>
      <c r="D2903" s="5">
        <v>3</v>
      </c>
      <c r="E2903" s="2">
        <v>4</v>
      </c>
    </row>
    <row r="2904" spans="1:6" x14ac:dyDescent="0.25">
      <c r="A2904">
        <v>3302</v>
      </c>
      <c r="D2904" s="5">
        <v>3</v>
      </c>
      <c r="E2904" s="2">
        <v>4</v>
      </c>
    </row>
    <row r="2905" spans="1:6" x14ac:dyDescent="0.25">
      <c r="A2905">
        <v>3303</v>
      </c>
      <c r="D2905" s="5">
        <v>3</v>
      </c>
      <c r="E2905" s="2">
        <v>4</v>
      </c>
    </row>
    <row r="2906" spans="1:6" x14ac:dyDescent="0.25">
      <c r="A2906">
        <v>3304</v>
      </c>
      <c r="C2906" s="4">
        <v>2</v>
      </c>
      <c r="D2906" s="5">
        <v>3</v>
      </c>
      <c r="E2906" s="2">
        <v>4</v>
      </c>
    </row>
    <row r="2907" spans="1:6" x14ac:dyDescent="0.25">
      <c r="A2907">
        <v>3305</v>
      </c>
      <c r="C2907" s="4">
        <v>2</v>
      </c>
      <c r="D2907" s="5">
        <v>3</v>
      </c>
      <c r="E2907" s="2">
        <v>4</v>
      </c>
    </row>
    <row r="2908" spans="1:6" x14ac:dyDescent="0.25">
      <c r="A2908">
        <v>3306</v>
      </c>
      <c r="C2908" s="4">
        <v>2</v>
      </c>
      <c r="D2908" s="5">
        <v>3</v>
      </c>
      <c r="E2908" s="2">
        <v>4</v>
      </c>
    </row>
    <row r="2909" spans="1:6" x14ac:dyDescent="0.25">
      <c r="A2909">
        <v>3307</v>
      </c>
      <c r="C2909" s="4">
        <v>2</v>
      </c>
      <c r="D2909" s="5">
        <v>3</v>
      </c>
      <c r="E2909" s="2">
        <v>4</v>
      </c>
    </row>
    <row r="2910" spans="1:6" x14ac:dyDescent="0.25">
      <c r="A2910">
        <v>3308</v>
      </c>
      <c r="C2910" s="4">
        <v>2</v>
      </c>
      <c r="D2910" s="5">
        <v>3</v>
      </c>
      <c r="F2910" t="s">
        <v>22</v>
      </c>
    </row>
    <row r="2911" spans="1:6" x14ac:dyDescent="0.25">
      <c r="A2911">
        <v>3339</v>
      </c>
    </row>
    <row r="2912" spans="1:6" x14ac:dyDescent="0.25">
      <c r="A2912">
        <v>3340</v>
      </c>
    </row>
    <row r="2913" spans="1:6" x14ac:dyDescent="0.25">
      <c r="A2913">
        <v>3341</v>
      </c>
      <c r="F2913" t="s">
        <v>22</v>
      </c>
    </row>
    <row r="2914" spans="1:6" x14ac:dyDescent="0.25">
      <c r="A2914">
        <v>3342</v>
      </c>
      <c r="B2914" s="3">
        <v>1</v>
      </c>
    </row>
    <row r="2915" spans="1:6" x14ac:dyDescent="0.25">
      <c r="A2915">
        <v>3343</v>
      </c>
      <c r="B2915" s="3">
        <v>1</v>
      </c>
    </row>
    <row r="2916" spans="1:6" x14ac:dyDescent="0.25">
      <c r="A2916">
        <v>3344</v>
      </c>
      <c r="B2916" s="3">
        <v>1</v>
      </c>
    </row>
    <row r="2917" spans="1:6" x14ac:dyDescent="0.25">
      <c r="A2917">
        <v>3345</v>
      </c>
      <c r="B2917" s="3">
        <v>1</v>
      </c>
    </row>
    <row r="2918" spans="1:6" x14ac:dyDescent="0.25">
      <c r="A2918">
        <v>3346</v>
      </c>
      <c r="B2918" s="3">
        <v>1</v>
      </c>
    </row>
    <row r="2919" spans="1:6" x14ac:dyDescent="0.25">
      <c r="A2919">
        <v>3347</v>
      </c>
      <c r="B2919" s="3">
        <v>1</v>
      </c>
    </row>
    <row r="2920" spans="1:6" x14ac:dyDescent="0.25">
      <c r="A2920">
        <v>3348</v>
      </c>
      <c r="B2920" s="3">
        <v>1</v>
      </c>
      <c r="C2920" s="4">
        <v>2</v>
      </c>
    </row>
    <row r="2921" spans="1:6" x14ac:dyDescent="0.25">
      <c r="A2921">
        <v>3349</v>
      </c>
      <c r="B2921" s="3">
        <v>1</v>
      </c>
      <c r="C2921" s="4">
        <v>2</v>
      </c>
    </row>
    <row r="2922" spans="1:6" x14ac:dyDescent="0.25">
      <c r="A2922">
        <v>3350</v>
      </c>
      <c r="B2922" s="3">
        <v>1</v>
      </c>
      <c r="C2922" s="4">
        <v>2</v>
      </c>
    </row>
    <row r="2923" spans="1:6" x14ac:dyDescent="0.25">
      <c r="A2923">
        <v>3351</v>
      </c>
      <c r="B2923" s="3">
        <v>1</v>
      </c>
      <c r="C2923" s="4">
        <v>2</v>
      </c>
    </row>
    <row r="2924" spans="1:6" x14ac:dyDescent="0.25">
      <c r="A2924">
        <v>3352</v>
      </c>
      <c r="C2924" s="4">
        <v>2</v>
      </c>
    </row>
    <row r="2925" spans="1:6" x14ac:dyDescent="0.25">
      <c r="A2925">
        <v>3353</v>
      </c>
      <c r="C2925" s="4">
        <v>2</v>
      </c>
    </row>
    <row r="2926" spans="1:6" x14ac:dyDescent="0.25">
      <c r="A2926">
        <v>3354</v>
      </c>
      <c r="C2926" s="4">
        <v>2</v>
      </c>
      <c r="D2926" s="5">
        <v>3</v>
      </c>
    </row>
    <row r="2927" spans="1:6" x14ac:dyDescent="0.25">
      <c r="A2927">
        <v>3355</v>
      </c>
      <c r="C2927" s="4">
        <v>2</v>
      </c>
      <c r="D2927" s="5">
        <v>3</v>
      </c>
      <c r="E2927" s="2">
        <v>4</v>
      </c>
    </row>
    <row r="2928" spans="1:6" x14ac:dyDescent="0.25">
      <c r="A2928">
        <v>3356</v>
      </c>
      <c r="D2928" s="5">
        <v>3</v>
      </c>
      <c r="E2928" s="2">
        <v>4</v>
      </c>
    </row>
    <row r="2929" spans="1:5" x14ac:dyDescent="0.25">
      <c r="A2929">
        <v>3357</v>
      </c>
      <c r="D2929" s="5">
        <v>3</v>
      </c>
      <c r="E2929" s="2">
        <v>4</v>
      </c>
    </row>
    <row r="2930" spans="1:5" x14ac:dyDescent="0.25">
      <c r="A2930">
        <v>3358</v>
      </c>
      <c r="D2930" s="5">
        <v>3</v>
      </c>
      <c r="E2930" s="2">
        <v>4</v>
      </c>
    </row>
    <row r="2931" spans="1:5" x14ac:dyDescent="0.25">
      <c r="A2931">
        <v>3359</v>
      </c>
      <c r="D2931" s="5">
        <v>3</v>
      </c>
      <c r="E2931" s="2">
        <v>4</v>
      </c>
    </row>
    <row r="2932" spans="1:5" x14ac:dyDescent="0.25">
      <c r="A2932">
        <v>3360</v>
      </c>
      <c r="D2932" s="5">
        <v>3</v>
      </c>
      <c r="E2932" s="2">
        <v>4</v>
      </c>
    </row>
    <row r="2933" spans="1:5" x14ac:dyDescent="0.25">
      <c r="A2933">
        <v>3361</v>
      </c>
      <c r="D2933" s="5">
        <v>3</v>
      </c>
      <c r="E2933" s="2">
        <v>4</v>
      </c>
    </row>
    <row r="2934" spans="1:5" x14ac:dyDescent="0.25">
      <c r="A2934">
        <v>3362</v>
      </c>
      <c r="D2934" s="5">
        <v>3</v>
      </c>
      <c r="E2934" s="2">
        <v>4</v>
      </c>
    </row>
    <row r="2935" spans="1:5" x14ac:dyDescent="0.25">
      <c r="A2935">
        <v>3363</v>
      </c>
      <c r="E2935" s="2">
        <v>4</v>
      </c>
    </row>
    <row r="2936" spans="1:5" x14ac:dyDescent="0.25">
      <c r="A2936">
        <v>3364</v>
      </c>
      <c r="E2936" s="2">
        <v>4</v>
      </c>
    </row>
    <row r="2937" spans="1:5" x14ac:dyDescent="0.25">
      <c r="A2937">
        <v>3365</v>
      </c>
    </row>
    <row r="2938" spans="1:5" x14ac:dyDescent="0.25">
      <c r="A2938">
        <v>3366</v>
      </c>
    </row>
    <row r="2939" spans="1:5" x14ac:dyDescent="0.25">
      <c r="A2939">
        <v>3367</v>
      </c>
    </row>
    <row r="2940" spans="1:5" x14ac:dyDescent="0.25">
      <c r="A2940">
        <v>3368</v>
      </c>
      <c r="B2940" s="3">
        <v>1</v>
      </c>
    </row>
    <row r="2941" spans="1:5" x14ac:dyDescent="0.25">
      <c r="A2941">
        <v>3369</v>
      </c>
      <c r="B2941" s="3">
        <v>1</v>
      </c>
    </row>
    <row r="2942" spans="1:5" x14ac:dyDescent="0.25">
      <c r="A2942">
        <v>3370</v>
      </c>
      <c r="B2942" s="3">
        <v>1</v>
      </c>
    </row>
    <row r="2943" spans="1:5" x14ac:dyDescent="0.25">
      <c r="A2943">
        <v>3371</v>
      </c>
      <c r="B2943" s="3">
        <v>1</v>
      </c>
      <c r="C2943" s="4">
        <v>2</v>
      </c>
    </row>
    <row r="2944" spans="1:5" x14ac:dyDescent="0.25">
      <c r="A2944">
        <v>3372</v>
      </c>
      <c r="B2944" s="3">
        <v>1</v>
      </c>
      <c r="C2944" s="4">
        <v>2</v>
      </c>
    </row>
    <row r="2945" spans="1:5" x14ac:dyDescent="0.25">
      <c r="A2945">
        <v>3373</v>
      </c>
      <c r="B2945" s="3">
        <v>1</v>
      </c>
      <c r="C2945" s="4">
        <v>2</v>
      </c>
    </row>
    <row r="2946" spans="1:5" x14ac:dyDescent="0.25">
      <c r="A2946">
        <v>3374</v>
      </c>
      <c r="B2946" s="3">
        <v>1</v>
      </c>
      <c r="C2946" s="4">
        <v>2</v>
      </c>
    </row>
    <row r="2947" spans="1:5" x14ac:dyDescent="0.25">
      <c r="A2947">
        <v>3375</v>
      </c>
      <c r="B2947" s="3">
        <v>1</v>
      </c>
      <c r="C2947" s="4">
        <v>2</v>
      </c>
    </row>
    <row r="2948" spans="1:5" x14ac:dyDescent="0.25">
      <c r="A2948">
        <v>3376</v>
      </c>
      <c r="C2948" s="4">
        <v>2</v>
      </c>
    </row>
    <row r="2949" spans="1:5" x14ac:dyDescent="0.25">
      <c r="A2949">
        <v>3377</v>
      </c>
      <c r="C2949" s="4">
        <v>2</v>
      </c>
      <c r="D2949" s="5">
        <v>3</v>
      </c>
    </row>
    <row r="2950" spans="1:5" x14ac:dyDescent="0.25">
      <c r="A2950">
        <v>3378</v>
      </c>
      <c r="C2950" s="4">
        <v>2</v>
      </c>
      <c r="D2950" s="5">
        <v>3</v>
      </c>
      <c r="E2950" s="2">
        <v>4</v>
      </c>
    </row>
    <row r="2951" spans="1:5" x14ac:dyDescent="0.25">
      <c r="A2951">
        <v>3379</v>
      </c>
      <c r="D2951" s="5">
        <v>3</v>
      </c>
      <c r="E2951" s="2">
        <v>4</v>
      </c>
    </row>
    <row r="2952" spans="1:5" x14ac:dyDescent="0.25">
      <c r="A2952">
        <v>3380</v>
      </c>
      <c r="D2952" s="5">
        <v>3</v>
      </c>
      <c r="E2952" s="2">
        <v>4</v>
      </c>
    </row>
    <row r="2953" spans="1:5" x14ac:dyDescent="0.25">
      <c r="A2953">
        <v>3381</v>
      </c>
      <c r="D2953" s="5">
        <v>3</v>
      </c>
      <c r="E2953" s="2">
        <v>4</v>
      </c>
    </row>
    <row r="2954" spans="1:5" x14ac:dyDescent="0.25">
      <c r="A2954">
        <v>3382</v>
      </c>
      <c r="D2954" s="5">
        <v>3</v>
      </c>
      <c r="E2954" s="2">
        <v>4</v>
      </c>
    </row>
    <row r="2955" spans="1:5" x14ac:dyDescent="0.25">
      <c r="A2955">
        <v>3383</v>
      </c>
      <c r="D2955" s="5">
        <v>3</v>
      </c>
      <c r="E2955" s="2">
        <v>4</v>
      </c>
    </row>
    <row r="2956" spans="1:5" x14ac:dyDescent="0.25">
      <c r="A2956">
        <v>3384</v>
      </c>
      <c r="D2956" s="5">
        <v>3</v>
      </c>
      <c r="E2956" s="2">
        <v>4</v>
      </c>
    </row>
    <row r="2957" spans="1:5" x14ac:dyDescent="0.25">
      <c r="A2957">
        <v>3385</v>
      </c>
      <c r="D2957" s="5">
        <v>3</v>
      </c>
      <c r="E2957" s="2">
        <v>4</v>
      </c>
    </row>
    <row r="2958" spans="1:5" x14ac:dyDescent="0.25">
      <c r="A2958">
        <v>3386</v>
      </c>
      <c r="E2958" s="2">
        <v>4</v>
      </c>
    </row>
    <row r="2959" spans="1:5" x14ac:dyDescent="0.25">
      <c r="A2959">
        <v>3387</v>
      </c>
    </row>
    <row r="2960" spans="1:5" x14ac:dyDescent="0.25">
      <c r="A2960">
        <v>3388</v>
      </c>
    </row>
    <row r="2961" spans="1:5" x14ac:dyDescent="0.25">
      <c r="A2961">
        <v>3389</v>
      </c>
    </row>
    <row r="2962" spans="1:5" x14ac:dyDescent="0.25">
      <c r="A2962">
        <v>3390</v>
      </c>
      <c r="B2962" s="3">
        <v>1</v>
      </c>
    </row>
    <row r="2963" spans="1:5" x14ac:dyDescent="0.25">
      <c r="A2963">
        <v>3391</v>
      </c>
      <c r="B2963" s="3">
        <v>1</v>
      </c>
    </row>
    <row r="2964" spans="1:5" x14ac:dyDescent="0.25">
      <c r="A2964">
        <v>3392</v>
      </c>
      <c r="B2964" s="3">
        <v>1</v>
      </c>
    </row>
    <row r="2965" spans="1:5" x14ac:dyDescent="0.25">
      <c r="A2965">
        <v>3393</v>
      </c>
      <c r="B2965" s="3">
        <v>1</v>
      </c>
    </row>
    <row r="2966" spans="1:5" x14ac:dyDescent="0.25">
      <c r="A2966">
        <v>3394</v>
      </c>
      <c r="B2966" s="3">
        <v>1</v>
      </c>
      <c r="C2966" s="4">
        <v>2</v>
      </c>
    </row>
    <row r="2967" spans="1:5" x14ac:dyDescent="0.25">
      <c r="A2967">
        <v>3395</v>
      </c>
      <c r="B2967" s="3">
        <v>1</v>
      </c>
      <c r="C2967" s="4">
        <v>2</v>
      </c>
    </row>
    <row r="2968" spans="1:5" x14ac:dyDescent="0.25">
      <c r="A2968">
        <v>3396</v>
      </c>
      <c r="B2968" s="3">
        <v>1</v>
      </c>
      <c r="C2968" s="4">
        <v>2</v>
      </c>
    </row>
    <row r="2969" spans="1:5" x14ac:dyDescent="0.25">
      <c r="A2969">
        <v>3397</v>
      </c>
      <c r="B2969" s="3">
        <v>1</v>
      </c>
      <c r="C2969" s="4">
        <v>2</v>
      </c>
    </row>
    <row r="2970" spans="1:5" x14ac:dyDescent="0.25">
      <c r="A2970">
        <v>3398</v>
      </c>
      <c r="C2970" s="4">
        <v>2</v>
      </c>
    </row>
    <row r="2971" spans="1:5" x14ac:dyDescent="0.25">
      <c r="A2971">
        <v>3399</v>
      </c>
      <c r="C2971" s="4">
        <v>2</v>
      </c>
    </row>
    <row r="2972" spans="1:5" x14ac:dyDescent="0.25">
      <c r="A2972">
        <v>3400</v>
      </c>
      <c r="C2972" s="4">
        <v>2</v>
      </c>
      <c r="D2972" s="5">
        <v>3</v>
      </c>
    </row>
    <row r="2973" spans="1:5" x14ac:dyDescent="0.25">
      <c r="A2973">
        <v>3401</v>
      </c>
      <c r="D2973" s="5">
        <v>3</v>
      </c>
      <c r="E2973" s="2">
        <v>4</v>
      </c>
    </row>
    <row r="2974" spans="1:5" x14ac:dyDescent="0.25">
      <c r="A2974">
        <v>3402</v>
      </c>
      <c r="D2974" s="5">
        <v>3</v>
      </c>
      <c r="E2974" s="2">
        <v>4</v>
      </c>
    </row>
    <row r="2975" spans="1:5" x14ac:dyDescent="0.25">
      <c r="A2975">
        <v>3403</v>
      </c>
      <c r="D2975" s="5">
        <v>3</v>
      </c>
      <c r="E2975" s="2">
        <v>4</v>
      </c>
    </row>
    <row r="2976" spans="1:5" x14ac:dyDescent="0.25">
      <c r="A2976">
        <v>3404</v>
      </c>
      <c r="D2976" s="5">
        <v>3</v>
      </c>
      <c r="E2976" s="2">
        <v>4</v>
      </c>
    </row>
    <row r="2977" spans="1:5" x14ac:dyDescent="0.25">
      <c r="A2977">
        <v>3405</v>
      </c>
      <c r="D2977" s="5">
        <v>3</v>
      </c>
      <c r="E2977" s="2">
        <v>4</v>
      </c>
    </row>
    <row r="2978" spans="1:5" x14ac:dyDescent="0.25">
      <c r="A2978">
        <v>3406</v>
      </c>
      <c r="D2978" s="5">
        <v>3</v>
      </c>
      <c r="E2978" s="2">
        <v>4</v>
      </c>
    </row>
    <row r="2979" spans="1:5" x14ac:dyDescent="0.25">
      <c r="A2979">
        <v>3407</v>
      </c>
      <c r="D2979" s="5">
        <v>3</v>
      </c>
      <c r="E2979" s="2">
        <v>4</v>
      </c>
    </row>
    <row r="2980" spans="1:5" x14ac:dyDescent="0.25">
      <c r="A2980">
        <v>3408</v>
      </c>
      <c r="D2980" s="5">
        <v>3</v>
      </c>
      <c r="E2980" s="2">
        <v>4</v>
      </c>
    </row>
    <row r="2981" spans="1:5" x14ac:dyDescent="0.25">
      <c r="A2981">
        <v>3409</v>
      </c>
    </row>
    <row r="2982" spans="1:5" x14ac:dyDescent="0.25">
      <c r="A2982">
        <v>3410</v>
      </c>
    </row>
    <row r="2983" spans="1:5" x14ac:dyDescent="0.25">
      <c r="A2983">
        <v>3411</v>
      </c>
      <c r="B2983" s="3">
        <v>1</v>
      </c>
    </row>
    <row r="2984" spans="1:5" x14ac:dyDescent="0.25">
      <c r="A2984">
        <v>3412</v>
      </c>
      <c r="B2984" s="3">
        <v>1</v>
      </c>
    </row>
    <row r="2985" spans="1:5" x14ac:dyDescent="0.25">
      <c r="A2985">
        <v>3413</v>
      </c>
      <c r="B2985" s="3">
        <v>1</v>
      </c>
    </row>
    <row r="2986" spans="1:5" x14ac:dyDescent="0.25">
      <c r="A2986">
        <v>3414</v>
      </c>
      <c r="B2986" s="3">
        <v>1</v>
      </c>
    </row>
    <row r="2987" spans="1:5" x14ac:dyDescent="0.25">
      <c r="A2987">
        <v>3415</v>
      </c>
      <c r="B2987" s="3">
        <v>1</v>
      </c>
    </row>
    <row r="2988" spans="1:5" x14ac:dyDescent="0.25">
      <c r="A2988">
        <v>3416</v>
      </c>
      <c r="B2988" s="3">
        <v>1</v>
      </c>
      <c r="C2988" s="4">
        <v>2</v>
      </c>
    </row>
    <row r="2989" spans="1:5" x14ac:dyDescent="0.25">
      <c r="A2989">
        <v>3417</v>
      </c>
      <c r="B2989" s="3">
        <v>1</v>
      </c>
      <c r="C2989" s="4">
        <v>2</v>
      </c>
    </row>
    <row r="2990" spans="1:5" x14ac:dyDescent="0.25">
      <c r="A2990">
        <v>3418</v>
      </c>
      <c r="B2990" s="3">
        <v>1</v>
      </c>
      <c r="C2990" s="4">
        <v>2</v>
      </c>
    </row>
    <row r="2991" spans="1:5" x14ac:dyDescent="0.25">
      <c r="A2991">
        <v>3419</v>
      </c>
      <c r="C2991" s="4">
        <v>2</v>
      </c>
    </row>
    <row r="2992" spans="1:5" x14ac:dyDescent="0.25">
      <c r="A2992">
        <v>3420</v>
      </c>
      <c r="C2992" s="4">
        <v>2</v>
      </c>
    </row>
    <row r="2993" spans="1:5" x14ac:dyDescent="0.25">
      <c r="A2993">
        <v>3421</v>
      </c>
      <c r="C2993" s="4">
        <v>2</v>
      </c>
    </row>
    <row r="2994" spans="1:5" x14ac:dyDescent="0.25">
      <c r="A2994">
        <v>3422</v>
      </c>
      <c r="C2994" s="4">
        <v>2</v>
      </c>
      <c r="D2994" s="5">
        <v>3</v>
      </c>
    </row>
    <row r="2995" spans="1:5" x14ac:dyDescent="0.25">
      <c r="A2995">
        <v>3423</v>
      </c>
      <c r="D2995" s="5">
        <v>3</v>
      </c>
    </row>
    <row r="2996" spans="1:5" x14ac:dyDescent="0.25">
      <c r="A2996">
        <v>3424</v>
      </c>
      <c r="D2996" s="5">
        <v>3</v>
      </c>
      <c r="E2996" s="2">
        <v>4</v>
      </c>
    </row>
    <row r="2997" spans="1:5" x14ac:dyDescent="0.25">
      <c r="A2997">
        <v>3425</v>
      </c>
      <c r="D2997" s="5">
        <v>3</v>
      </c>
      <c r="E2997" s="2">
        <v>4</v>
      </c>
    </row>
    <row r="2998" spans="1:5" x14ac:dyDescent="0.25">
      <c r="A2998">
        <v>3426</v>
      </c>
      <c r="D2998" s="5">
        <v>3</v>
      </c>
      <c r="E2998" s="2">
        <v>4</v>
      </c>
    </row>
    <row r="2999" spans="1:5" x14ac:dyDescent="0.25">
      <c r="A2999">
        <v>3427</v>
      </c>
      <c r="D2999" s="5">
        <v>3</v>
      </c>
      <c r="E2999" s="2">
        <v>4</v>
      </c>
    </row>
    <row r="3000" spans="1:5" x14ac:dyDescent="0.25">
      <c r="A3000">
        <v>3428</v>
      </c>
      <c r="D3000" s="5">
        <v>3</v>
      </c>
      <c r="E3000" s="2">
        <v>4</v>
      </c>
    </row>
    <row r="3001" spans="1:5" x14ac:dyDescent="0.25">
      <c r="A3001">
        <v>3429</v>
      </c>
      <c r="D3001" s="5">
        <v>3</v>
      </c>
      <c r="E3001" s="2">
        <v>4</v>
      </c>
    </row>
    <row r="3002" spans="1:5" x14ac:dyDescent="0.25">
      <c r="A3002">
        <v>3430</v>
      </c>
      <c r="B3002" s="3">
        <v>1</v>
      </c>
      <c r="E3002" s="2">
        <v>4</v>
      </c>
    </row>
    <row r="3003" spans="1:5" x14ac:dyDescent="0.25">
      <c r="A3003">
        <v>3431</v>
      </c>
      <c r="B3003" s="3">
        <v>1</v>
      </c>
      <c r="E3003" s="2">
        <v>4</v>
      </c>
    </row>
    <row r="3004" spans="1:5" x14ac:dyDescent="0.25">
      <c r="A3004">
        <v>3432</v>
      </c>
      <c r="B3004" s="3">
        <v>1</v>
      </c>
    </row>
    <row r="3005" spans="1:5" x14ac:dyDescent="0.25">
      <c r="A3005">
        <v>3433</v>
      </c>
      <c r="B3005" s="3">
        <v>1</v>
      </c>
    </row>
    <row r="3006" spans="1:5" x14ac:dyDescent="0.25">
      <c r="A3006">
        <v>3434</v>
      </c>
      <c r="B3006" s="3">
        <v>1</v>
      </c>
    </row>
    <row r="3007" spans="1:5" x14ac:dyDescent="0.25">
      <c r="A3007">
        <v>3435</v>
      </c>
      <c r="B3007" s="3">
        <v>1</v>
      </c>
    </row>
    <row r="3008" spans="1:5" x14ac:dyDescent="0.25">
      <c r="A3008">
        <v>3436</v>
      </c>
      <c r="B3008" s="3">
        <v>1</v>
      </c>
    </row>
    <row r="3009" spans="1:5" x14ac:dyDescent="0.25">
      <c r="A3009">
        <v>3437</v>
      </c>
      <c r="B3009" s="3">
        <v>1</v>
      </c>
      <c r="C3009" s="4">
        <v>2</v>
      </c>
    </row>
    <row r="3010" spans="1:5" x14ac:dyDescent="0.25">
      <c r="A3010">
        <v>3438</v>
      </c>
      <c r="B3010" s="3">
        <v>1</v>
      </c>
      <c r="C3010" s="4">
        <v>2</v>
      </c>
    </row>
    <row r="3011" spans="1:5" x14ac:dyDescent="0.25">
      <c r="A3011">
        <v>3439</v>
      </c>
      <c r="B3011" s="3">
        <v>1</v>
      </c>
      <c r="C3011" s="4">
        <v>2</v>
      </c>
    </row>
    <row r="3012" spans="1:5" x14ac:dyDescent="0.25">
      <c r="A3012">
        <v>3440</v>
      </c>
      <c r="C3012" s="4">
        <v>2</v>
      </c>
    </row>
    <row r="3013" spans="1:5" x14ac:dyDescent="0.25">
      <c r="A3013">
        <v>3441</v>
      </c>
      <c r="C3013" s="4">
        <v>2</v>
      </c>
    </row>
    <row r="3014" spans="1:5" x14ac:dyDescent="0.25">
      <c r="A3014">
        <v>3442</v>
      </c>
      <c r="C3014" s="4">
        <v>2</v>
      </c>
    </row>
    <row r="3015" spans="1:5" x14ac:dyDescent="0.25">
      <c r="A3015">
        <v>3443</v>
      </c>
      <c r="C3015" s="4">
        <v>2</v>
      </c>
      <c r="D3015" s="5">
        <v>3</v>
      </c>
    </row>
    <row r="3016" spans="1:5" x14ac:dyDescent="0.25">
      <c r="A3016">
        <v>3444</v>
      </c>
      <c r="C3016" s="4">
        <v>2</v>
      </c>
      <c r="D3016" s="5">
        <v>3</v>
      </c>
      <c r="E3016" s="2">
        <v>4</v>
      </c>
    </row>
    <row r="3017" spans="1:5" x14ac:dyDescent="0.25">
      <c r="A3017">
        <v>3445</v>
      </c>
      <c r="D3017" s="5">
        <v>3</v>
      </c>
      <c r="E3017" s="2">
        <v>4</v>
      </c>
    </row>
    <row r="3018" spans="1:5" x14ac:dyDescent="0.25">
      <c r="A3018">
        <v>3446</v>
      </c>
      <c r="D3018" s="5">
        <v>3</v>
      </c>
      <c r="E3018" s="2">
        <v>4</v>
      </c>
    </row>
    <row r="3019" spans="1:5" x14ac:dyDescent="0.25">
      <c r="A3019">
        <v>3447</v>
      </c>
      <c r="D3019" s="5">
        <v>3</v>
      </c>
      <c r="E3019" s="2">
        <v>4</v>
      </c>
    </row>
    <row r="3020" spans="1:5" x14ac:dyDescent="0.25">
      <c r="A3020">
        <v>3448</v>
      </c>
      <c r="D3020" s="5">
        <v>3</v>
      </c>
      <c r="E3020" s="2">
        <v>4</v>
      </c>
    </row>
    <row r="3021" spans="1:5" x14ac:dyDescent="0.25">
      <c r="A3021">
        <v>3449</v>
      </c>
      <c r="D3021" s="5">
        <v>3</v>
      </c>
      <c r="E3021" s="2">
        <v>4</v>
      </c>
    </row>
    <row r="3022" spans="1:5" x14ac:dyDescent="0.25">
      <c r="A3022">
        <v>3450</v>
      </c>
      <c r="D3022" s="5">
        <v>3</v>
      </c>
      <c r="E3022" s="2">
        <v>4</v>
      </c>
    </row>
    <row r="3023" spans="1:5" x14ac:dyDescent="0.25">
      <c r="A3023">
        <v>3451</v>
      </c>
      <c r="D3023" s="5">
        <v>3</v>
      </c>
      <c r="E3023" s="2">
        <v>4</v>
      </c>
    </row>
    <row r="3024" spans="1:5" x14ac:dyDescent="0.25">
      <c r="A3024">
        <v>3452</v>
      </c>
      <c r="E3024" s="2">
        <v>4</v>
      </c>
    </row>
    <row r="3025" spans="1:5" x14ac:dyDescent="0.25">
      <c r="A3025">
        <v>3453</v>
      </c>
      <c r="E3025" s="2">
        <v>4</v>
      </c>
    </row>
    <row r="3026" spans="1:5" x14ac:dyDescent="0.25">
      <c r="A3026">
        <v>3454</v>
      </c>
    </row>
    <row r="3027" spans="1:5" x14ac:dyDescent="0.25">
      <c r="A3027">
        <v>3455</v>
      </c>
      <c r="B3027" s="3">
        <v>1</v>
      </c>
    </row>
    <row r="3028" spans="1:5" x14ac:dyDescent="0.25">
      <c r="A3028">
        <v>3456</v>
      </c>
      <c r="B3028" s="3">
        <v>1</v>
      </c>
    </row>
    <row r="3029" spans="1:5" x14ac:dyDescent="0.25">
      <c r="A3029">
        <v>3457</v>
      </c>
      <c r="B3029" s="3">
        <v>1</v>
      </c>
    </row>
    <row r="3030" spans="1:5" x14ac:dyDescent="0.25">
      <c r="A3030">
        <v>3458</v>
      </c>
      <c r="B3030" s="3">
        <v>1</v>
      </c>
    </row>
    <row r="3031" spans="1:5" x14ac:dyDescent="0.25">
      <c r="A3031">
        <v>3459</v>
      </c>
      <c r="B3031" s="3">
        <v>1</v>
      </c>
    </row>
    <row r="3032" spans="1:5" x14ac:dyDescent="0.25">
      <c r="A3032">
        <v>3460</v>
      </c>
      <c r="B3032" s="3">
        <v>1</v>
      </c>
    </row>
    <row r="3033" spans="1:5" x14ac:dyDescent="0.25">
      <c r="A3033">
        <v>3461</v>
      </c>
      <c r="B3033" s="3">
        <v>1</v>
      </c>
      <c r="C3033" s="4">
        <v>2</v>
      </c>
    </row>
    <row r="3034" spans="1:5" x14ac:dyDescent="0.25">
      <c r="A3034">
        <v>3462</v>
      </c>
      <c r="B3034" s="3">
        <v>1</v>
      </c>
      <c r="C3034" s="4">
        <v>2</v>
      </c>
    </row>
    <row r="3035" spans="1:5" x14ac:dyDescent="0.25">
      <c r="A3035">
        <v>3463</v>
      </c>
      <c r="B3035" s="3">
        <v>1</v>
      </c>
      <c r="C3035" s="4">
        <v>2</v>
      </c>
    </row>
    <row r="3036" spans="1:5" x14ac:dyDescent="0.25">
      <c r="A3036">
        <v>3464</v>
      </c>
      <c r="C3036" s="4">
        <v>2</v>
      </c>
    </row>
    <row r="3037" spans="1:5" x14ac:dyDescent="0.25">
      <c r="A3037">
        <v>3465</v>
      </c>
      <c r="C3037" s="4">
        <v>2</v>
      </c>
    </row>
    <row r="3038" spans="1:5" x14ac:dyDescent="0.25">
      <c r="A3038">
        <v>3466</v>
      </c>
      <c r="C3038" s="4">
        <v>2</v>
      </c>
    </row>
    <row r="3039" spans="1:5" x14ac:dyDescent="0.25">
      <c r="A3039">
        <v>3467</v>
      </c>
      <c r="C3039" s="4">
        <v>2</v>
      </c>
      <c r="D3039" s="5">
        <v>3</v>
      </c>
    </row>
    <row r="3040" spans="1:5" x14ac:dyDescent="0.25">
      <c r="A3040">
        <v>3468</v>
      </c>
      <c r="C3040" s="4">
        <v>2</v>
      </c>
      <c r="D3040" s="5">
        <v>3</v>
      </c>
    </row>
    <row r="3041" spans="1:5" x14ac:dyDescent="0.25">
      <c r="A3041">
        <v>3469</v>
      </c>
      <c r="D3041" s="5">
        <v>3</v>
      </c>
      <c r="E3041" s="2">
        <v>4</v>
      </c>
    </row>
    <row r="3042" spans="1:5" x14ac:dyDescent="0.25">
      <c r="A3042">
        <v>3470</v>
      </c>
      <c r="D3042" s="5">
        <v>3</v>
      </c>
      <c r="E3042" s="2">
        <v>4</v>
      </c>
    </row>
    <row r="3043" spans="1:5" x14ac:dyDescent="0.25">
      <c r="A3043">
        <v>3471</v>
      </c>
      <c r="D3043" s="5">
        <v>3</v>
      </c>
      <c r="E3043" s="2">
        <v>4</v>
      </c>
    </row>
    <row r="3044" spans="1:5" x14ac:dyDescent="0.25">
      <c r="A3044">
        <v>3472</v>
      </c>
      <c r="D3044" s="5">
        <v>3</v>
      </c>
      <c r="E3044" s="2">
        <v>4</v>
      </c>
    </row>
    <row r="3045" spans="1:5" x14ac:dyDescent="0.25">
      <c r="A3045">
        <v>3473</v>
      </c>
      <c r="D3045" s="5">
        <v>3</v>
      </c>
      <c r="E3045" s="2">
        <v>4</v>
      </c>
    </row>
    <row r="3046" spans="1:5" x14ac:dyDescent="0.25">
      <c r="A3046">
        <v>3474</v>
      </c>
      <c r="D3046" s="5">
        <v>3</v>
      </c>
      <c r="E3046" s="2">
        <v>4</v>
      </c>
    </row>
    <row r="3047" spans="1:5" x14ac:dyDescent="0.25">
      <c r="A3047">
        <v>3475</v>
      </c>
      <c r="D3047" s="5">
        <v>3</v>
      </c>
      <c r="E3047" s="2">
        <v>4</v>
      </c>
    </row>
    <row r="3048" spans="1:5" x14ac:dyDescent="0.25">
      <c r="A3048">
        <v>3476</v>
      </c>
      <c r="D3048" s="5">
        <v>3</v>
      </c>
      <c r="E3048" s="2">
        <v>4</v>
      </c>
    </row>
    <row r="3049" spans="1:5" x14ac:dyDescent="0.25">
      <c r="A3049">
        <v>3477</v>
      </c>
      <c r="E3049" s="2">
        <v>4</v>
      </c>
    </row>
    <row r="3050" spans="1:5" x14ac:dyDescent="0.25">
      <c r="A3050">
        <v>3478</v>
      </c>
      <c r="B3050" s="3">
        <v>1</v>
      </c>
    </row>
    <row r="3051" spans="1:5" x14ac:dyDescent="0.25">
      <c r="A3051">
        <v>3479</v>
      </c>
      <c r="B3051" s="3">
        <v>1</v>
      </c>
    </row>
    <row r="3052" spans="1:5" x14ac:dyDescent="0.25">
      <c r="A3052">
        <v>3480</v>
      </c>
      <c r="B3052" s="3">
        <v>1</v>
      </c>
    </row>
    <row r="3053" spans="1:5" x14ac:dyDescent="0.25">
      <c r="A3053">
        <v>3481</v>
      </c>
      <c r="B3053" s="3">
        <v>1</v>
      </c>
    </row>
    <row r="3054" spans="1:5" x14ac:dyDescent="0.25">
      <c r="A3054">
        <v>3482</v>
      </c>
      <c r="B3054" s="3">
        <v>1</v>
      </c>
    </row>
    <row r="3055" spans="1:5" x14ac:dyDescent="0.25">
      <c r="A3055">
        <v>3483</v>
      </c>
      <c r="B3055" s="3">
        <v>1</v>
      </c>
    </row>
    <row r="3056" spans="1:5" x14ac:dyDescent="0.25">
      <c r="A3056">
        <v>3484</v>
      </c>
      <c r="B3056" s="3">
        <v>1</v>
      </c>
      <c r="C3056" s="4">
        <v>2</v>
      </c>
    </row>
    <row r="3057" spans="1:5" x14ac:dyDescent="0.25">
      <c r="A3057">
        <v>3485</v>
      </c>
      <c r="B3057" s="3">
        <v>1</v>
      </c>
      <c r="C3057" s="4">
        <v>2</v>
      </c>
    </row>
    <row r="3058" spans="1:5" x14ac:dyDescent="0.25">
      <c r="A3058">
        <v>3486</v>
      </c>
      <c r="B3058" s="3">
        <v>1</v>
      </c>
      <c r="C3058" s="4">
        <v>2</v>
      </c>
    </row>
    <row r="3059" spans="1:5" x14ac:dyDescent="0.25">
      <c r="A3059">
        <v>3487</v>
      </c>
      <c r="C3059" s="4">
        <v>2</v>
      </c>
    </row>
    <row r="3060" spans="1:5" x14ac:dyDescent="0.25">
      <c r="A3060">
        <v>3488</v>
      </c>
      <c r="C3060" s="4">
        <v>2</v>
      </c>
    </row>
    <row r="3061" spans="1:5" x14ac:dyDescent="0.25">
      <c r="A3061">
        <v>3489</v>
      </c>
      <c r="C3061" s="4">
        <v>2</v>
      </c>
    </row>
    <row r="3062" spans="1:5" x14ac:dyDescent="0.25">
      <c r="A3062">
        <v>3490</v>
      </c>
      <c r="C3062" s="4">
        <v>2</v>
      </c>
    </row>
    <row r="3063" spans="1:5" x14ac:dyDescent="0.25">
      <c r="A3063">
        <v>3491</v>
      </c>
      <c r="C3063" s="4">
        <v>2</v>
      </c>
      <c r="D3063" s="5">
        <v>3</v>
      </c>
    </row>
    <row r="3064" spans="1:5" x14ac:dyDescent="0.25">
      <c r="A3064">
        <v>3492</v>
      </c>
      <c r="C3064" s="4">
        <v>2</v>
      </c>
      <c r="D3064" s="5">
        <v>3</v>
      </c>
    </row>
    <row r="3065" spans="1:5" x14ac:dyDescent="0.25">
      <c r="A3065">
        <v>3493</v>
      </c>
      <c r="D3065" s="5">
        <v>3</v>
      </c>
      <c r="E3065" s="2">
        <v>4</v>
      </c>
    </row>
    <row r="3066" spans="1:5" x14ac:dyDescent="0.25">
      <c r="A3066">
        <v>3494</v>
      </c>
      <c r="D3066" s="5">
        <v>3</v>
      </c>
      <c r="E3066" s="2">
        <v>4</v>
      </c>
    </row>
    <row r="3067" spans="1:5" x14ac:dyDescent="0.25">
      <c r="A3067">
        <v>3495</v>
      </c>
      <c r="D3067" s="5">
        <v>3</v>
      </c>
      <c r="E3067" s="2">
        <v>4</v>
      </c>
    </row>
    <row r="3068" spans="1:5" x14ac:dyDescent="0.25">
      <c r="A3068">
        <v>3496</v>
      </c>
      <c r="D3068" s="5">
        <v>3</v>
      </c>
      <c r="E3068" s="2">
        <v>4</v>
      </c>
    </row>
    <row r="3069" spans="1:5" x14ac:dyDescent="0.25">
      <c r="A3069">
        <v>3497</v>
      </c>
      <c r="D3069" s="5">
        <v>3</v>
      </c>
      <c r="E3069" s="2">
        <v>4</v>
      </c>
    </row>
    <row r="3070" spans="1:5" x14ac:dyDescent="0.25">
      <c r="A3070">
        <v>3498</v>
      </c>
      <c r="B3070" s="3">
        <v>1</v>
      </c>
      <c r="D3070" s="5">
        <v>3</v>
      </c>
      <c r="E3070" s="2">
        <v>4</v>
      </c>
    </row>
    <row r="3071" spans="1:5" x14ac:dyDescent="0.25">
      <c r="A3071">
        <v>3499</v>
      </c>
      <c r="B3071" s="3">
        <v>1</v>
      </c>
      <c r="D3071" s="5">
        <v>3</v>
      </c>
      <c r="E3071" s="2">
        <v>4</v>
      </c>
    </row>
    <row r="3072" spans="1:5" x14ac:dyDescent="0.25">
      <c r="A3072">
        <v>3500</v>
      </c>
      <c r="B3072" s="3">
        <v>1</v>
      </c>
      <c r="D3072" s="5">
        <v>3</v>
      </c>
      <c r="E3072" s="2">
        <v>4</v>
      </c>
    </row>
    <row r="3073" spans="1:5" x14ac:dyDescent="0.25">
      <c r="A3073">
        <v>3501</v>
      </c>
      <c r="B3073" s="3">
        <v>1</v>
      </c>
      <c r="E3073" s="2">
        <v>4</v>
      </c>
    </row>
    <row r="3074" spans="1:5" x14ac:dyDescent="0.25">
      <c r="A3074">
        <v>3502</v>
      </c>
      <c r="B3074" s="3">
        <v>1</v>
      </c>
      <c r="E3074" s="2">
        <v>4</v>
      </c>
    </row>
    <row r="3075" spans="1:5" x14ac:dyDescent="0.25">
      <c r="A3075">
        <v>3503</v>
      </c>
      <c r="B3075" s="3">
        <v>1</v>
      </c>
      <c r="E3075" s="2">
        <v>4</v>
      </c>
    </row>
    <row r="3076" spans="1:5" x14ac:dyDescent="0.25">
      <c r="A3076">
        <v>3504</v>
      </c>
      <c r="B3076" s="3">
        <v>1</v>
      </c>
      <c r="E3076" s="2">
        <v>4</v>
      </c>
    </row>
    <row r="3077" spans="1:5" x14ac:dyDescent="0.25">
      <c r="A3077">
        <v>3505</v>
      </c>
      <c r="B3077" s="3">
        <v>1</v>
      </c>
    </row>
    <row r="3078" spans="1:5" x14ac:dyDescent="0.25">
      <c r="A3078">
        <v>3506</v>
      </c>
      <c r="B3078" s="3">
        <v>1</v>
      </c>
    </row>
    <row r="3079" spans="1:5" x14ac:dyDescent="0.25">
      <c r="A3079">
        <v>3507</v>
      </c>
      <c r="B3079" s="3">
        <v>1</v>
      </c>
      <c r="C3079" s="4">
        <v>2</v>
      </c>
    </row>
    <row r="3080" spans="1:5" x14ac:dyDescent="0.25">
      <c r="A3080">
        <v>3508</v>
      </c>
      <c r="B3080" s="3">
        <v>1</v>
      </c>
      <c r="C3080" s="4">
        <v>2</v>
      </c>
    </row>
    <row r="3081" spans="1:5" x14ac:dyDescent="0.25">
      <c r="A3081">
        <v>3509</v>
      </c>
      <c r="B3081" s="3">
        <v>1</v>
      </c>
      <c r="C3081" s="4">
        <v>2</v>
      </c>
    </row>
    <row r="3082" spans="1:5" x14ac:dyDescent="0.25">
      <c r="A3082">
        <v>3510</v>
      </c>
      <c r="B3082" s="3">
        <v>1</v>
      </c>
      <c r="C3082" s="4">
        <v>2</v>
      </c>
    </row>
    <row r="3083" spans="1:5" x14ac:dyDescent="0.25">
      <c r="A3083">
        <v>3511</v>
      </c>
      <c r="B3083" s="3">
        <v>1</v>
      </c>
      <c r="C3083" s="4">
        <v>2</v>
      </c>
    </row>
    <row r="3084" spans="1:5" x14ac:dyDescent="0.25">
      <c r="A3084">
        <v>3512</v>
      </c>
      <c r="C3084" s="4">
        <v>2</v>
      </c>
    </row>
    <row r="3085" spans="1:5" x14ac:dyDescent="0.25">
      <c r="A3085">
        <v>3513</v>
      </c>
      <c r="C3085" s="4">
        <v>2</v>
      </c>
    </row>
    <row r="3086" spans="1:5" x14ac:dyDescent="0.25">
      <c r="A3086">
        <v>3514</v>
      </c>
      <c r="C3086" s="4">
        <v>2</v>
      </c>
    </row>
    <row r="3087" spans="1:5" x14ac:dyDescent="0.25">
      <c r="A3087">
        <v>3515</v>
      </c>
      <c r="C3087" s="4">
        <v>2</v>
      </c>
      <c r="D3087" s="5">
        <v>3</v>
      </c>
    </row>
    <row r="3088" spans="1:5" x14ac:dyDescent="0.25">
      <c r="A3088">
        <v>3516</v>
      </c>
      <c r="C3088" s="4">
        <v>2</v>
      </c>
      <c r="D3088" s="5">
        <v>3</v>
      </c>
    </row>
    <row r="3089" spans="1:6" x14ac:dyDescent="0.25">
      <c r="A3089">
        <v>3517</v>
      </c>
      <c r="C3089" s="4">
        <v>2</v>
      </c>
      <c r="D3089" s="5">
        <v>3</v>
      </c>
    </row>
    <row r="3090" spans="1:6" x14ac:dyDescent="0.25">
      <c r="A3090">
        <v>3518</v>
      </c>
      <c r="C3090" s="4">
        <v>2</v>
      </c>
      <c r="D3090" s="5">
        <v>3</v>
      </c>
      <c r="E3090" s="2">
        <v>4</v>
      </c>
    </row>
    <row r="3091" spans="1:6" x14ac:dyDescent="0.25">
      <c r="A3091">
        <v>3519</v>
      </c>
      <c r="C3091" s="4">
        <v>2</v>
      </c>
      <c r="D3091" s="5">
        <v>3</v>
      </c>
      <c r="E3091" s="2">
        <v>4</v>
      </c>
    </row>
    <row r="3092" spans="1:6" x14ac:dyDescent="0.25">
      <c r="A3092">
        <v>3520</v>
      </c>
      <c r="D3092" s="5">
        <v>3</v>
      </c>
      <c r="E3092" s="2">
        <v>4</v>
      </c>
    </row>
    <row r="3093" spans="1:6" x14ac:dyDescent="0.25">
      <c r="A3093">
        <v>3521</v>
      </c>
      <c r="D3093" s="5">
        <v>3</v>
      </c>
      <c r="E3093" s="2">
        <v>4</v>
      </c>
    </row>
    <row r="3094" spans="1:6" x14ac:dyDescent="0.25">
      <c r="A3094">
        <v>3522</v>
      </c>
      <c r="D3094" s="5">
        <v>3</v>
      </c>
      <c r="E3094" s="2">
        <v>4</v>
      </c>
    </row>
    <row r="3095" spans="1:6" x14ac:dyDescent="0.25">
      <c r="A3095">
        <v>3523</v>
      </c>
      <c r="D3095" s="5">
        <v>3</v>
      </c>
      <c r="E3095" s="2">
        <v>4</v>
      </c>
    </row>
    <row r="3096" spans="1:6" x14ac:dyDescent="0.25">
      <c r="A3096">
        <v>3524</v>
      </c>
      <c r="D3096" s="5">
        <v>3</v>
      </c>
      <c r="E3096" s="2">
        <v>4</v>
      </c>
    </row>
    <row r="3097" spans="1:6" x14ac:dyDescent="0.25">
      <c r="A3097">
        <v>3525</v>
      </c>
      <c r="B3097" s="3">
        <v>1</v>
      </c>
      <c r="D3097" s="5">
        <v>3</v>
      </c>
      <c r="E3097" s="2">
        <v>4</v>
      </c>
    </row>
    <row r="3098" spans="1:6" x14ac:dyDescent="0.25">
      <c r="A3098">
        <v>3526</v>
      </c>
      <c r="B3098" s="3">
        <v>1</v>
      </c>
      <c r="D3098" s="5">
        <v>3</v>
      </c>
      <c r="E3098" s="2">
        <v>4</v>
      </c>
    </row>
    <row r="3099" spans="1:6" x14ac:dyDescent="0.25">
      <c r="A3099">
        <v>3527</v>
      </c>
      <c r="B3099" s="3">
        <v>1</v>
      </c>
      <c r="D3099" s="5">
        <v>3</v>
      </c>
      <c r="E3099" s="2">
        <v>4</v>
      </c>
    </row>
    <row r="3100" spans="1:6" x14ac:dyDescent="0.25">
      <c r="A3100">
        <v>3528</v>
      </c>
      <c r="B3100" s="3">
        <v>1</v>
      </c>
      <c r="E3100" s="2">
        <v>4</v>
      </c>
      <c r="F3100" t="s">
        <v>22</v>
      </c>
    </row>
    <row r="3101" spans="1:6" x14ac:dyDescent="0.25">
      <c r="A3101">
        <v>3559</v>
      </c>
    </row>
    <row r="3102" spans="1:6" x14ac:dyDescent="0.25">
      <c r="A3102">
        <v>3560</v>
      </c>
    </row>
    <row r="3103" spans="1:6" x14ac:dyDescent="0.25">
      <c r="A3103">
        <v>3561</v>
      </c>
      <c r="F3103" t="s">
        <v>22</v>
      </c>
    </row>
    <row r="3104" spans="1:6" x14ac:dyDescent="0.25">
      <c r="A3104">
        <v>3562</v>
      </c>
      <c r="C3104" s="4">
        <v>2</v>
      </c>
    </row>
    <row r="3105" spans="1:5" x14ac:dyDescent="0.25">
      <c r="A3105">
        <v>3563</v>
      </c>
      <c r="C3105" s="4">
        <v>2</v>
      </c>
    </row>
    <row r="3106" spans="1:5" x14ac:dyDescent="0.25">
      <c r="A3106">
        <v>3564</v>
      </c>
      <c r="C3106" s="4">
        <v>2</v>
      </c>
    </row>
    <row r="3107" spans="1:5" x14ac:dyDescent="0.25">
      <c r="A3107">
        <v>3565</v>
      </c>
      <c r="C3107" s="4">
        <v>2</v>
      </c>
      <c r="D3107" s="5">
        <v>3</v>
      </c>
    </row>
    <row r="3108" spans="1:5" x14ac:dyDescent="0.25">
      <c r="A3108">
        <v>3566</v>
      </c>
      <c r="C3108" s="4">
        <v>2</v>
      </c>
      <c r="D3108" s="5">
        <v>3</v>
      </c>
    </row>
    <row r="3109" spans="1:5" x14ac:dyDescent="0.25">
      <c r="A3109">
        <v>3567</v>
      </c>
      <c r="C3109" s="4">
        <v>2</v>
      </c>
      <c r="D3109" s="5">
        <v>3</v>
      </c>
    </row>
    <row r="3110" spans="1:5" x14ac:dyDescent="0.25">
      <c r="A3110">
        <v>3568</v>
      </c>
      <c r="C3110" s="4">
        <v>2</v>
      </c>
      <c r="D3110" s="5">
        <v>3</v>
      </c>
    </row>
    <row r="3111" spans="1:5" x14ac:dyDescent="0.25">
      <c r="A3111">
        <v>3569</v>
      </c>
      <c r="C3111" s="4">
        <v>2</v>
      </c>
      <c r="D3111" s="5">
        <v>3</v>
      </c>
    </row>
    <row r="3112" spans="1:5" x14ac:dyDescent="0.25">
      <c r="A3112">
        <v>3570</v>
      </c>
      <c r="C3112" s="4">
        <v>2</v>
      </c>
      <c r="D3112" s="5">
        <v>3</v>
      </c>
    </row>
    <row r="3113" spans="1:5" x14ac:dyDescent="0.25">
      <c r="A3113">
        <v>3571</v>
      </c>
      <c r="D3113" s="5">
        <v>3</v>
      </c>
      <c r="E3113" s="2">
        <v>4</v>
      </c>
    </row>
    <row r="3114" spans="1:5" x14ac:dyDescent="0.25">
      <c r="A3114">
        <v>3572</v>
      </c>
      <c r="D3114" s="5">
        <v>3</v>
      </c>
      <c r="E3114" s="2">
        <v>4</v>
      </c>
    </row>
    <row r="3115" spans="1:5" x14ac:dyDescent="0.25">
      <c r="A3115">
        <v>3573</v>
      </c>
      <c r="D3115" s="5">
        <v>3</v>
      </c>
      <c r="E3115" s="2">
        <v>4</v>
      </c>
    </row>
    <row r="3116" spans="1:5" x14ac:dyDescent="0.25">
      <c r="A3116">
        <v>3574</v>
      </c>
      <c r="D3116" s="5">
        <v>3</v>
      </c>
      <c r="E3116" s="2">
        <v>4</v>
      </c>
    </row>
    <row r="3117" spans="1:5" x14ac:dyDescent="0.25">
      <c r="A3117">
        <v>3575</v>
      </c>
      <c r="D3117" s="5">
        <v>3</v>
      </c>
      <c r="E3117" s="2">
        <v>4</v>
      </c>
    </row>
    <row r="3118" spans="1:5" x14ac:dyDescent="0.25">
      <c r="A3118">
        <v>3576</v>
      </c>
      <c r="E3118" s="2">
        <v>4</v>
      </c>
    </row>
    <row r="3119" spans="1:5" x14ac:dyDescent="0.25">
      <c r="A3119">
        <v>3577</v>
      </c>
      <c r="B3119" s="3">
        <v>1</v>
      </c>
      <c r="E3119" s="2">
        <v>4</v>
      </c>
    </row>
    <row r="3120" spans="1:5" x14ac:dyDescent="0.25">
      <c r="A3120">
        <v>3578</v>
      </c>
      <c r="B3120" s="3">
        <v>1</v>
      </c>
      <c r="E3120" s="2">
        <v>4</v>
      </c>
    </row>
    <row r="3121" spans="1:5" x14ac:dyDescent="0.25">
      <c r="A3121">
        <v>3579</v>
      </c>
      <c r="B3121" s="3">
        <v>1</v>
      </c>
      <c r="E3121" s="2">
        <v>4</v>
      </c>
    </row>
    <row r="3122" spans="1:5" x14ac:dyDescent="0.25">
      <c r="A3122">
        <v>3580</v>
      </c>
      <c r="B3122" s="3">
        <v>1</v>
      </c>
    </row>
    <row r="3123" spans="1:5" x14ac:dyDescent="0.25">
      <c r="A3123">
        <v>3581</v>
      </c>
      <c r="B3123" s="3">
        <v>1</v>
      </c>
    </row>
    <row r="3124" spans="1:5" x14ac:dyDescent="0.25">
      <c r="A3124">
        <v>3582</v>
      </c>
      <c r="B3124" s="3">
        <v>1</v>
      </c>
    </row>
    <row r="3125" spans="1:5" x14ac:dyDescent="0.25">
      <c r="A3125">
        <v>3583</v>
      </c>
      <c r="B3125" s="3">
        <v>1</v>
      </c>
    </row>
    <row r="3126" spans="1:5" x14ac:dyDescent="0.25">
      <c r="A3126">
        <v>3584</v>
      </c>
      <c r="B3126" s="3">
        <v>1</v>
      </c>
    </row>
    <row r="3127" spans="1:5" x14ac:dyDescent="0.25">
      <c r="A3127">
        <v>3585</v>
      </c>
      <c r="B3127" s="3">
        <v>1</v>
      </c>
      <c r="C3127" s="4">
        <v>2</v>
      </c>
    </row>
    <row r="3128" spans="1:5" x14ac:dyDescent="0.25">
      <c r="A3128">
        <v>3586</v>
      </c>
      <c r="B3128" s="3">
        <v>1</v>
      </c>
      <c r="C3128" s="4">
        <v>2</v>
      </c>
    </row>
    <row r="3129" spans="1:5" x14ac:dyDescent="0.25">
      <c r="A3129">
        <v>3587</v>
      </c>
      <c r="C3129" s="4">
        <v>2</v>
      </c>
    </row>
    <row r="3130" spans="1:5" x14ac:dyDescent="0.25">
      <c r="A3130">
        <v>3588</v>
      </c>
      <c r="C3130" s="4">
        <v>2</v>
      </c>
    </row>
    <row r="3131" spans="1:5" x14ac:dyDescent="0.25">
      <c r="A3131">
        <v>3589</v>
      </c>
      <c r="C3131" s="4">
        <v>2</v>
      </c>
      <c r="D3131" s="5">
        <v>3</v>
      </c>
    </row>
    <row r="3132" spans="1:5" x14ac:dyDescent="0.25">
      <c r="A3132">
        <v>3590</v>
      </c>
      <c r="C3132" s="4">
        <v>2</v>
      </c>
      <c r="D3132" s="5">
        <v>3</v>
      </c>
    </row>
    <row r="3133" spans="1:5" x14ac:dyDescent="0.25">
      <c r="A3133">
        <v>3591</v>
      </c>
      <c r="C3133" s="4">
        <v>2</v>
      </c>
      <c r="D3133" s="5">
        <v>3</v>
      </c>
    </row>
    <row r="3134" spans="1:5" x14ac:dyDescent="0.25">
      <c r="A3134">
        <v>3592</v>
      </c>
      <c r="D3134" s="5">
        <v>3</v>
      </c>
      <c r="E3134" s="2">
        <v>4</v>
      </c>
    </row>
    <row r="3135" spans="1:5" x14ac:dyDescent="0.25">
      <c r="A3135">
        <v>3593</v>
      </c>
      <c r="D3135" s="5">
        <v>3</v>
      </c>
      <c r="E3135" s="2">
        <v>4</v>
      </c>
    </row>
    <row r="3136" spans="1:5" x14ac:dyDescent="0.25">
      <c r="A3136">
        <v>3594</v>
      </c>
      <c r="D3136" s="5">
        <v>3</v>
      </c>
      <c r="E3136" s="2">
        <v>4</v>
      </c>
    </row>
    <row r="3137" spans="1:5" x14ac:dyDescent="0.25">
      <c r="A3137">
        <v>3595</v>
      </c>
      <c r="D3137" s="5">
        <v>3</v>
      </c>
      <c r="E3137" s="2">
        <v>4</v>
      </c>
    </row>
    <row r="3138" spans="1:5" x14ac:dyDescent="0.25">
      <c r="A3138">
        <v>3596</v>
      </c>
      <c r="D3138" s="5">
        <v>3</v>
      </c>
      <c r="E3138" s="2">
        <v>4</v>
      </c>
    </row>
    <row r="3139" spans="1:5" x14ac:dyDescent="0.25">
      <c r="A3139">
        <v>3597</v>
      </c>
      <c r="D3139" s="5">
        <v>3</v>
      </c>
      <c r="E3139" s="2">
        <v>4</v>
      </c>
    </row>
    <row r="3140" spans="1:5" x14ac:dyDescent="0.25">
      <c r="A3140">
        <v>3598</v>
      </c>
      <c r="E3140" s="2">
        <v>4</v>
      </c>
    </row>
    <row r="3141" spans="1:5" x14ac:dyDescent="0.25">
      <c r="A3141">
        <v>3599</v>
      </c>
      <c r="E3141" s="2">
        <v>4</v>
      </c>
    </row>
    <row r="3142" spans="1:5" x14ac:dyDescent="0.25">
      <c r="A3142">
        <v>3600</v>
      </c>
    </row>
    <row r="3143" spans="1:5" x14ac:dyDescent="0.25">
      <c r="A3143">
        <v>3601</v>
      </c>
    </row>
    <row r="3144" spans="1:5" x14ac:dyDescent="0.25">
      <c r="A3144">
        <v>3602</v>
      </c>
      <c r="B3144" s="3">
        <v>1</v>
      </c>
    </row>
    <row r="3145" spans="1:5" x14ac:dyDescent="0.25">
      <c r="A3145">
        <v>3603</v>
      </c>
      <c r="B3145" s="3">
        <v>1</v>
      </c>
    </row>
    <row r="3146" spans="1:5" x14ac:dyDescent="0.25">
      <c r="A3146">
        <v>3604</v>
      </c>
      <c r="B3146" s="3">
        <v>1</v>
      </c>
    </row>
    <row r="3147" spans="1:5" x14ac:dyDescent="0.25">
      <c r="A3147">
        <v>3605</v>
      </c>
      <c r="B3147" s="3">
        <v>1</v>
      </c>
    </row>
    <row r="3148" spans="1:5" x14ac:dyDescent="0.25">
      <c r="A3148">
        <v>3606</v>
      </c>
      <c r="B3148" s="3">
        <v>1</v>
      </c>
    </row>
    <row r="3149" spans="1:5" x14ac:dyDescent="0.25">
      <c r="A3149">
        <v>3607</v>
      </c>
      <c r="B3149" s="3">
        <v>1</v>
      </c>
      <c r="C3149" s="4">
        <v>2</v>
      </c>
    </row>
    <row r="3150" spans="1:5" x14ac:dyDescent="0.25">
      <c r="A3150">
        <v>3608</v>
      </c>
      <c r="B3150" s="3">
        <v>1</v>
      </c>
      <c r="C3150" s="4">
        <v>2</v>
      </c>
    </row>
    <row r="3151" spans="1:5" x14ac:dyDescent="0.25">
      <c r="A3151">
        <v>3609</v>
      </c>
      <c r="B3151" s="3">
        <v>1</v>
      </c>
      <c r="C3151" s="4">
        <v>2</v>
      </c>
    </row>
    <row r="3152" spans="1:5" x14ac:dyDescent="0.25">
      <c r="A3152">
        <v>3610</v>
      </c>
      <c r="C3152" s="4">
        <v>2</v>
      </c>
    </row>
    <row r="3153" spans="1:5" x14ac:dyDescent="0.25">
      <c r="A3153">
        <v>3611</v>
      </c>
      <c r="C3153" s="4">
        <v>2</v>
      </c>
    </row>
    <row r="3154" spans="1:5" x14ac:dyDescent="0.25">
      <c r="A3154">
        <v>3612</v>
      </c>
      <c r="C3154" s="4">
        <v>2</v>
      </c>
      <c r="D3154" s="5">
        <v>3</v>
      </c>
    </row>
    <row r="3155" spans="1:5" x14ac:dyDescent="0.25">
      <c r="A3155">
        <v>3613</v>
      </c>
      <c r="D3155" s="5">
        <v>3</v>
      </c>
      <c r="E3155" s="2">
        <v>4</v>
      </c>
    </row>
    <row r="3156" spans="1:5" x14ac:dyDescent="0.25">
      <c r="A3156">
        <v>3614</v>
      </c>
      <c r="D3156" s="5">
        <v>3</v>
      </c>
      <c r="E3156" s="2">
        <v>4</v>
      </c>
    </row>
    <row r="3157" spans="1:5" x14ac:dyDescent="0.25">
      <c r="A3157">
        <v>3615</v>
      </c>
      <c r="D3157" s="5">
        <v>3</v>
      </c>
      <c r="E3157" s="2">
        <v>4</v>
      </c>
    </row>
    <row r="3158" spans="1:5" x14ac:dyDescent="0.25">
      <c r="A3158">
        <v>3616</v>
      </c>
      <c r="D3158" s="5">
        <v>3</v>
      </c>
      <c r="E3158" s="2">
        <v>4</v>
      </c>
    </row>
    <row r="3159" spans="1:5" x14ac:dyDescent="0.25">
      <c r="A3159">
        <v>3617</v>
      </c>
      <c r="D3159" s="5">
        <v>3</v>
      </c>
      <c r="E3159" s="2">
        <v>4</v>
      </c>
    </row>
    <row r="3160" spans="1:5" x14ac:dyDescent="0.25">
      <c r="A3160">
        <v>3618</v>
      </c>
      <c r="D3160" s="5">
        <v>3</v>
      </c>
      <c r="E3160" s="2">
        <v>4</v>
      </c>
    </row>
    <row r="3161" spans="1:5" x14ac:dyDescent="0.25">
      <c r="A3161">
        <v>3619</v>
      </c>
      <c r="D3161" s="5">
        <v>3</v>
      </c>
      <c r="E3161" s="2">
        <v>4</v>
      </c>
    </row>
    <row r="3162" spans="1:5" x14ac:dyDescent="0.25">
      <c r="A3162">
        <v>3620</v>
      </c>
      <c r="D3162" s="5">
        <v>3</v>
      </c>
      <c r="E3162" s="2">
        <v>4</v>
      </c>
    </row>
    <row r="3163" spans="1:5" x14ac:dyDescent="0.25">
      <c r="A3163">
        <v>3621</v>
      </c>
      <c r="D3163" s="5">
        <v>3</v>
      </c>
      <c r="E3163" s="2">
        <v>4</v>
      </c>
    </row>
    <row r="3164" spans="1:5" x14ac:dyDescent="0.25">
      <c r="A3164">
        <v>3622</v>
      </c>
    </row>
    <row r="3165" spans="1:5" x14ac:dyDescent="0.25">
      <c r="A3165">
        <v>3623</v>
      </c>
    </row>
    <row r="3166" spans="1:5" x14ac:dyDescent="0.25">
      <c r="A3166">
        <v>3624</v>
      </c>
    </row>
    <row r="3167" spans="1:5" x14ac:dyDescent="0.25">
      <c r="A3167">
        <v>3625</v>
      </c>
      <c r="B3167" s="3">
        <v>1</v>
      </c>
    </row>
    <row r="3168" spans="1:5" x14ac:dyDescent="0.25">
      <c r="A3168">
        <v>3626</v>
      </c>
      <c r="B3168" s="3">
        <v>1</v>
      </c>
    </row>
    <row r="3169" spans="1:5" x14ac:dyDescent="0.25">
      <c r="A3169">
        <v>3627</v>
      </c>
      <c r="B3169" s="3">
        <v>1</v>
      </c>
    </row>
    <row r="3170" spans="1:5" x14ac:dyDescent="0.25">
      <c r="A3170">
        <v>3628</v>
      </c>
      <c r="B3170" s="3">
        <v>1</v>
      </c>
      <c r="C3170" s="4">
        <v>2</v>
      </c>
    </row>
    <row r="3171" spans="1:5" x14ac:dyDescent="0.25">
      <c r="A3171">
        <v>3629</v>
      </c>
      <c r="B3171" s="3">
        <v>1</v>
      </c>
      <c r="C3171" s="4">
        <v>2</v>
      </c>
    </row>
    <row r="3172" spans="1:5" x14ac:dyDescent="0.25">
      <c r="A3172">
        <v>3630</v>
      </c>
      <c r="B3172" s="3">
        <v>1</v>
      </c>
      <c r="C3172" s="4">
        <v>2</v>
      </c>
    </row>
    <row r="3173" spans="1:5" x14ac:dyDescent="0.25">
      <c r="A3173">
        <v>3631</v>
      </c>
      <c r="B3173" s="3">
        <v>1</v>
      </c>
      <c r="C3173" s="4">
        <v>2</v>
      </c>
    </row>
    <row r="3174" spans="1:5" x14ac:dyDescent="0.25">
      <c r="A3174">
        <v>3632</v>
      </c>
      <c r="C3174" s="4">
        <v>2</v>
      </c>
    </row>
    <row r="3175" spans="1:5" x14ac:dyDescent="0.25">
      <c r="A3175">
        <v>3633</v>
      </c>
      <c r="C3175" s="4">
        <v>2</v>
      </c>
    </row>
    <row r="3176" spans="1:5" x14ac:dyDescent="0.25">
      <c r="A3176">
        <v>3634</v>
      </c>
      <c r="C3176" s="4">
        <v>2</v>
      </c>
      <c r="D3176" s="5">
        <v>3</v>
      </c>
      <c r="E3176" s="2">
        <v>4</v>
      </c>
    </row>
    <row r="3177" spans="1:5" x14ac:dyDescent="0.25">
      <c r="A3177">
        <v>3635</v>
      </c>
      <c r="D3177" s="5">
        <v>3</v>
      </c>
      <c r="E3177" s="2">
        <v>4</v>
      </c>
    </row>
    <row r="3178" spans="1:5" x14ac:dyDescent="0.25">
      <c r="A3178">
        <v>3636</v>
      </c>
      <c r="D3178" s="5">
        <v>3</v>
      </c>
      <c r="E3178" s="2">
        <v>4</v>
      </c>
    </row>
    <row r="3179" spans="1:5" x14ac:dyDescent="0.25">
      <c r="A3179">
        <v>3637</v>
      </c>
      <c r="D3179" s="5">
        <v>3</v>
      </c>
      <c r="E3179" s="2">
        <v>4</v>
      </c>
    </row>
    <row r="3180" spans="1:5" x14ac:dyDescent="0.25">
      <c r="A3180">
        <v>3638</v>
      </c>
      <c r="D3180" s="5">
        <v>3</v>
      </c>
      <c r="E3180" s="2">
        <v>4</v>
      </c>
    </row>
    <row r="3181" spans="1:5" x14ac:dyDescent="0.25">
      <c r="A3181">
        <v>3639</v>
      </c>
      <c r="D3181" s="5">
        <v>3</v>
      </c>
      <c r="E3181" s="2">
        <v>4</v>
      </c>
    </row>
    <row r="3182" spans="1:5" x14ac:dyDescent="0.25">
      <c r="A3182">
        <v>3640</v>
      </c>
      <c r="D3182" s="5">
        <v>3</v>
      </c>
      <c r="E3182" s="2">
        <v>4</v>
      </c>
    </row>
    <row r="3183" spans="1:5" x14ac:dyDescent="0.25">
      <c r="A3183">
        <v>3641</v>
      </c>
      <c r="D3183" s="5">
        <v>3</v>
      </c>
      <c r="E3183" s="2">
        <v>4</v>
      </c>
    </row>
    <row r="3184" spans="1:5" x14ac:dyDescent="0.25">
      <c r="A3184">
        <v>3642</v>
      </c>
    </row>
    <row r="3185" spans="1:5" x14ac:dyDescent="0.25">
      <c r="A3185">
        <v>3643</v>
      </c>
      <c r="B3185" s="3">
        <v>1</v>
      </c>
    </row>
    <row r="3186" spans="1:5" x14ac:dyDescent="0.25">
      <c r="A3186">
        <v>3644</v>
      </c>
      <c r="B3186" s="3">
        <v>1</v>
      </c>
    </row>
    <row r="3187" spans="1:5" x14ac:dyDescent="0.25">
      <c r="A3187">
        <v>3645</v>
      </c>
      <c r="B3187" s="3">
        <v>1</v>
      </c>
    </row>
    <row r="3188" spans="1:5" x14ac:dyDescent="0.25">
      <c r="A3188">
        <v>3646</v>
      </c>
      <c r="B3188" s="3">
        <v>1</v>
      </c>
    </row>
    <row r="3189" spans="1:5" x14ac:dyDescent="0.25">
      <c r="A3189">
        <v>3647</v>
      </c>
      <c r="B3189" s="3">
        <v>1</v>
      </c>
    </row>
    <row r="3190" spans="1:5" x14ac:dyDescent="0.25">
      <c r="A3190">
        <v>3648</v>
      </c>
      <c r="B3190" s="3">
        <v>1</v>
      </c>
      <c r="C3190" s="4">
        <v>2</v>
      </c>
    </row>
    <row r="3191" spans="1:5" x14ac:dyDescent="0.25">
      <c r="A3191">
        <v>3649</v>
      </c>
      <c r="B3191" s="3">
        <v>1</v>
      </c>
      <c r="C3191" s="4">
        <v>2</v>
      </c>
    </row>
    <row r="3192" spans="1:5" x14ac:dyDescent="0.25">
      <c r="A3192">
        <v>3650</v>
      </c>
      <c r="B3192" s="3">
        <v>1</v>
      </c>
      <c r="C3192" s="4">
        <v>2</v>
      </c>
    </row>
    <row r="3193" spans="1:5" x14ac:dyDescent="0.25">
      <c r="A3193">
        <v>3651</v>
      </c>
      <c r="C3193" s="4">
        <v>2</v>
      </c>
    </row>
    <row r="3194" spans="1:5" x14ac:dyDescent="0.25">
      <c r="A3194">
        <v>3652</v>
      </c>
      <c r="C3194" s="4">
        <v>2</v>
      </c>
    </row>
    <row r="3195" spans="1:5" x14ac:dyDescent="0.25">
      <c r="A3195">
        <v>3653</v>
      </c>
      <c r="C3195" s="4">
        <v>2</v>
      </c>
    </row>
    <row r="3196" spans="1:5" x14ac:dyDescent="0.25">
      <c r="A3196">
        <v>3654</v>
      </c>
      <c r="D3196" s="5">
        <v>3</v>
      </c>
      <c r="E3196" s="2">
        <v>4</v>
      </c>
    </row>
    <row r="3197" spans="1:5" x14ac:dyDescent="0.25">
      <c r="A3197">
        <v>3655</v>
      </c>
      <c r="D3197" s="5">
        <v>3</v>
      </c>
      <c r="E3197" s="2">
        <v>4</v>
      </c>
    </row>
    <row r="3198" spans="1:5" x14ac:dyDescent="0.25">
      <c r="A3198">
        <v>3656</v>
      </c>
      <c r="D3198" s="5">
        <v>3</v>
      </c>
      <c r="E3198" s="2">
        <v>4</v>
      </c>
    </row>
    <row r="3199" spans="1:5" x14ac:dyDescent="0.25">
      <c r="A3199">
        <v>3657</v>
      </c>
      <c r="D3199" s="5">
        <v>3</v>
      </c>
      <c r="E3199" s="2">
        <v>4</v>
      </c>
    </row>
    <row r="3200" spans="1:5" x14ac:dyDescent="0.25">
      <c r="A3200">
        <v>3658</v>
      </c>
      <c r="D3200" s="5">
        <v>3</v>
      </c>
      <c r="E3200" s="2">
        <v>4</v>
      </c>
    </row>
    <row r="3201" spans="1:5" x14ac:dyDescent="0.25">
      <c r="A3201">
        <v>3659</v>
      </c>
      <c r="D3201" s="5">
        <v>3</v>
      </c>
      <c r="E3201" s="2">
        <v>4</v>
      </c>
    </row>
    <row r="3202" spans="1:5" x14ac:dyDescent="0.25">
      <c r="A3202">
        <v>3660</v>
      </c>
      <c r="D3202" s="5">
        <v>3</v>
      </c>
      <c r="E3202" s="2">
        <v>4</v>
      </c>
    </row>
    <row r="3203" spans="1:5" x14ac:dyDescent="0.25">
      <c r="A3203">
        <v>3661</v>
      </c>
      <c r="D3203" s="5">
        <v>3</v>
      </c>
      <c r="E3203" s="2">
        <v>4</v>
      </c>
    </row>
    <row r="3204" spans="1:5" x14ac:dyDescent="0.25">
      <c r="A3204">
        <v>3662</v>
      </c>
      <c r="D3204" s="5">
        <v>3</v>
      </c>
      <c r="E3204" s="2">
        <v>4</v>
      </c>
    </row>
    <row r="3205" spans="1:5" x14ac:dyDescent="0.25">
      <c r="A3205">
        <v>3663</v>
      </c>
    </row>
    <row r="3206" spans="1:5" x14ac:dyDescent="0.25">
      <c r="A3206">
        <v>3664</v>
      </c>
    </row>
    <row r="3207" spans="1:5" x14ac:dyDescent="0.25">
      <c r="A3207">
        <v>3665</v>
      </c>
    </row>
    <row r="3208" spans="1:5" x14ac:dyDescent="0.25">
      <c r="A3208">
        <v>3666</v>
      </c>
    </row>
    <row r="3209" spans="1:5" x14ac:dyDescent="0.25">
      <c r="A3209">
        <v>3667</v>
      </c>
      <c r="B3209" s="3">
        <v>1</v>
      </c>
    </row>
    <row r="3210" spans="1:5" x14ac:dyDescent="0.25">
      <c r="A3210">
        <v>3668</v>
      </c>
      <c r="B3210" s="3">
        <v>1</v>
      </c>
    </row>
    <row r="3211" spans="1:5" x14ac:dyDescent="0.25">
      <c r="A3211">
        <v>3669</v>
      </c>
      <c r="B3211" s="3">
        <v>1</v>
      </c>
    </row>
    <row r="3212" spans="1:5" x14ac:dyDescent="0.25">
      <c r="A3212">
        <v>3670</v>
      </c>
      <c r="B3212" s="3">
        <v>1</v>
      </c>
    </row>
    <row r="3213" spans="1:5" x14ac:dyDescent="0.25">
      <c r="A3213">
        <v>3671</v>
      </c>
      <c r="B3213" s="3">
        <v>1</v>
      </c>
      <c r="C3213" s="4">
        <v>2</v>
      </c>
    </row>
    <row r="3214" spans="1:5" x14ac:dyDescent="0.25">
      <c r="A3214">
        <v>3672</v>
      </c>
      <c r="B3214" s="3">
        <v>1</v>
      </c>
      <c r="C3214" s="4">
        <v>2</v>
      </c>
    </row>
    <row r="3215" spans="1:5" x14ac:dyDescent="0.25">
      <c r="A3215">
        <v>3673</v>
      </c>
      <c r="B3215" s="3">
        <v>1</v>
      </c>
      <c r="C3215" s="4">
        <v>2</v>
      </c>
    </row>
    <row r="3216" spans="1:5" x14ac:dyDescent="0.25">
      <c r="A3216">
        <v>3674</v>
      </c>
      <c r="C3216" s="4">
        <v>2</v>
      </c>
    </row>
    <row r="3217" spans="1:5" x14ac:dyDescent="0.25">
      <c r="A3217">
        <v>3675</v>
      </c>
      <c r="C3217" s="4">
        <v>2</v>
      </c>
    </row>
    <row r="3218" spans="1:5" x14ac:dyDescent="0.25">
      <c r="A3218">
        <v>3676</v>
      </c>
      <c r="C3218" s="4">
        <v>2</v>
      </c>
    </row>
    <row r="3219" spans="1:5" x14ac:dyDescent="0.25">
      <c r="A3219">
        <v>3677</v>
      </c>
      <c r="D3219" s="5">
        <v>3</v>
      </c>
      <c r="E3219" s="2">
        <v>4</v>
      </c>
    </row>
    <row r="3220" spans="1:5" x14ac:dyDescent="0.25">
      <c r="A3220">
        <v>3678</v>
      </c>
      <c r="D3220" s="5">
        <v>3</v>
      </c>
      <c r="E3220" s="2">
        <v>4</v>
      </c>
    </row>
    <row r="3221" spans="1:5" x14ac:dyDescent="0.25">
      <c r="A3221">
        <v>3679</v>
      </c>
      <c r="D3221" s="5">
        <v>3</v>
      </c>
      <c r="E3221" s="2">
        <v>4</v>
      </c>
    </row>
    <row r="3222" spans="1:5" x14ac:dyDescent="0.25">
      <c r="A3222">
        <v>3680</v>
      </c>
      <c r="D3222" s="5">
        <v>3</v>
      </c>
      <c r="E3222" s="2">
        <v>4</v>
      </c>
    </row>
    <row r="3223" spans="1:5" x14ac:dyDescent="0.25">
      <c r="A3223">
        <v>3681</v>
      </c>
      <c r="D3223" s="5">
        <v>3</v>
      </c>
      <c r="E3223" s="2">
        <v>4</v>
      </c>
    </row>
    <row r="3224" spans="1:5" x14ac:dyDescent="0.25">
      <c r="A3224">
        <v>3682</v>
      </c>
      <c r="D3224" s="5">
        <v>3</v>
      </c>
      <c r="E3224" s="2">
        <v>4</v>
      </c>
    </row>
    <row r="3225" spans="1:5" x14ac:dyDescent="0.25">
      <c r="A3225">
        <v>3683</v>
      </c>
      <c r="D3225" s="5">
        <v>3</v>
      </c>
      <c r="E3225" s="2">
        <v>4</v>
      </c>
    </row>
    <row r="3226" spans="1:5" x14ac:dyDescent="0.25">
      <c r="A3226">
        <v>3684</v>
      </c>
      <c r="D3226" s="5">
        <v>3</v>
      </c>
      <c r="E3226" s="2">
        <v>4</v>
      </c>
    </row>
    <row r="3227" spans="1:5" x14ac:dyDescent="0.25">
      <c r="A3227">
        <v>3685</v>
      </c>
      <c r="E3227" s="2">
        <v>4</v>
      </c>
    </row>
    <row r="3228" spans="1:5" x14ac:dyDescent="0.25">
      <c r="A3228">
        <v>3686</v>
      </c>
      <c r="B3228" s="3">
        <v>1</v>
      </c>
    </row>
    <row r="3229" spans="1:5" x14ac:dyDescent="0.25">
      <c r="A3229">
        <v>3687</v>
      </c>
      <c r="B3229" s="3">
        <v>1</v>
      </c>
    </row>
    <row r="3230" spans="1:5" x14ac:dyDescent="0.25">
      <c r="A3230">
        <v>3688</v>
      </c>
      <c r="B3230" s="3">
        <v>1</v>
      </c>
    </row>
    <row r="3231" spans="1:5" x14ac:dyDescent="0.25">
      <c r="A3231">
        <v>3689</v>
      </c>
      <c r="B3231" s="3">
        <v>1</v>
      </c>
    </row>
    <row r="3232" spans="1:5" x14ac:dyDescent="0.25">
      <c r="A3232">
        <v>3690</v>
      </c>
      <c r="B3232" s="3">
        <v>1</v>
      </c>
    </row>
    <row r="3233" spans="1:5" x14ac:dyDescent="0.25">
      <c r="A3233">
        <v>3691</v>
      </c>
      <c r="B3233" s="3">
        <v>1</v>
      </c>
      <c r="C3233" s="4">
        <v>2</v>
      </c>
    </row>
    <row r="3234" spans="1:5" x14ac:dyDescent="0.25">
      <c r="A3234">
        <v>3692</v>
      </c>
      <c r="B3234" s="3">
        <v>1</v>
      </c>
      <c r="C3234" s="4">
        <v>2</v>
      </c>
    </row>
    <row r="3235" spans="1:5" x14ac:dyDescent="0.25">
      <c r="A3235">
        <v>3693</v>
      </c>
      <c r="B3235" s="3">
        <v>1</v>
      </c>
      <c r="C3235" s="4">
        <v>2</v>
      </c>
    </row>
    <row r="3236" spans="1:5" x14ac:dyDescent="0.25">
      <c r="A3236">
        <v>3694</v>
      </c>
      <c r="B3236" s="3">
        <v>1</v>
      </c>
      <c r="C3236" s="4">
        <v>2</v>
      </c>
    </row>
    <row r="3237" spans="1:5" x14ac:dyDescent="0.25">
      <c r="A3237">
        <v>3695</v>
      </c>
      <c r="C3237" s="4">
        <v>2</v>
      </c>
    </row>
    <row r="3238" spans="1:5" x14ac:dyDescent="0.25">
      <c r="A3238">
        <v>3696</v>
      </c>
      <c r="C3238" s="4">
        <v>2</v>
      </c>
    </row>
    <row r="3239" spans="1:5" x14ac:dyDescent="0.25">
      <c r="A3239">
        <v>3697</v>
      </c>
      <c r="C3239" s="4">
        <v>2</v>
      </c>
    </row>
    <row r="3240" spans="1:5" x14ac:dyDescent="0.25">
      <c r="A3240">
        <v>3698</v>
      </c>
      <c r="D3240" s="5">
        <v>3</v>
      </c>
      <c r="E3240" s="2">
        <v>4</v>
      </c>
    </row>
    <row r="3241" spans="1:5" x14ac:dyDescent="0.25">
      <c r="A3241">
        <v>3699</v>
      </c>
      <c r="D3241" s="5">
        <v>3</v>
      </c>
      <c r="E3241" s="2">
        <v>4</v>
      </c>
    </row>
    <row r="3242" spans="1:5" x14ac:dyDescent="0.25">
      <c r="A3242">
        <v>3700</v>
      </c>
      <c r="D3242" s="5">
        <v>3</v>
      </c>
      <c r="E3242" s="2">
        <v>4</v>
      </c>
    </row>
    <row r="3243" spans="1:5" x14ac:dyDescent="0.25">
      <c r="A3243">
        <v>3701</v>
      </c>
      <c r="D3243" s="5">
        <v>3</v>
      </c>
      <c r="E3243" s="2">
        <v>4</v>
      </c>
    </row>
    <row r="3244" spans="1:5" x14ac:dyDescent="0.25">
      <c r="A3244">
        <v>3702</v>
      </c>
      <c r="D3244" s="5">
        <v>3</v>
      </c>
      <c r="E3244" s="2">
        <v>4</v>
      </c>
    </row>
    <row r="3245" spans="1:5" x14ac:dyDescent="0.25">
      <c r="A3245">
        <v>3703</v>
      </c>
      <c r="D3245" s="5">
        <v>3</v>
      </c>
      <c r="E3245" s="2">
        <v>4</v>
      </c>
    </row>
    <row r="3246" spans="1:5" x14ac:dyDescent="0.25">
      <c r="A3246">
        <v>3704</v>
      </c>
      <c r="D3246" s="5">
        <v>3</v>
      </c>
      <c r="E3246" s="2">
        <v>4</v>
      </c>
    </row>
    <row r="3247" spans="1:5" x14ac:dyDescent="0.25">
      <c r="A3247">
        <v>3705</v>
      </c>
      <c r="D3247" s="5">
        <v>3</v>
      </c>
      <c r="E3247" s="2">
        <v>4</v>
      </c>
    </row>
    <row r="3248" spans="1:5" x14ac:dyDescent="0.25">
      <c r="A3248">
        <v>3706</v>
      </c>
      <c r="E3248" s="2">
        <v>4</v>
      </c>
    </row>
    <row r="3249" spans="1:4" x14ac:dyDescent="0.25">
      <c r="A3249">
        <v>3707</v>
      </c>
    </row>
    <row r="3250" spans="1:4" x14ac:dyDescent="0.25">
      <c r="A3250">
        <v>3708</v>
      </c>
      <c r="B3250" s="3">
        <v>1</v>
      </c>
    </row>
    <row r="3251" spans="1:4" x14ac:dyDescent="0.25">
      <c r="A3251">
        <v>3709</v>
      </c>
      <c r="B3251" s="3">
        <v>1</v>
      </c>
    </row>
    <row r="3252" spans="1:4" x14ac:dyDescent="0.25">
      <c r="A3252">
        <v>3710</v>
      </c>
      <c r="B3252" s="3">
        <v>1</v>
      </c>
    </row>
    <row r="3253" spans="1:4" x14ac:dyDescent="0.25">
      <c r="A3253">
        <v>3711</v>
      </c>
      <c r="B3253" s="3">
        <v>1</v>
      </c>
    </row>
    <row r="3254" spans="1:4" x14ac:dyDescent="0.25">
      <c r="A3254">
        <v>3712</v>
      </c>
      <c r="B3254" s="3">
        <v>1</v>
      </c>
    </row>
    <row r="3255" spans="1:4" x14ac:dyDescent="0.25">
      <c r="A3255">
        <v>3713</v>
      </c>
      <c r="B3255" s="3">
        <v>1</v>
      </c>
    </row>
    <row r="3256" spans="1:4" x14ac:dyDescent="0.25">
      <c r="A3256">
        <v>3714</v>
      </c>
      <c r="B3256" s="3">
        <v>1</v>
      </c>
      <c r="C3256" s="4">
        <v>2</v>
      </c>
    </row>
    <row r="3257" spans="1:4" x14ac:dyDescent="0.25">
      <c r="A3257">
        <v>3715</v>
      </c>
      <c r="B3257" s="3">
        <v>1</v>
      </c>
      <c r="C3257" s="4">
        <v>2</v>
      </c>
    </row>
    <row r="3258" spans="1:4" x14ac:dyDescent="0.25">
      <c r="A3258">
        <v>3716</v>
      </c>
      <c r="B3258" s="3">
        <v>1</v>
      </c>
      <c r="C3258" s="4">
        <v>2</v>
      </c>
    </row>
    <row r="3259" spans="1:4" x14ac:dyDescent="0.25">
      <c r="A3259">
        <v>3717</v>
      </c>
      <c r="C3259" s="4">
        <v>2</v>
      </c>
    </row>
    <row r="3260" spans="1:4" x14ac:dyDescent="0.25">
      <c r="A3260">
        <v>3718</v>
      </c>
      <c r="C3260" s="4">
        <v>2</v>
      </c>
    </row>
    <row r="3261" spans="1:4" x14ac:dyDescent="0.25">
      <c r="A3261">
        <v>3719</v>
      </c>
      <c r="C3261" s="4">
        <v>2</v>
      </c>
    </row>
    <row r="3262" spans="1:4" x14ac:dyDescent="0.25">
      <c r="A3262">
        <v>3720</v>
      </c>
      <c r="C3262" s="4">
        <v>2</v>
      </c>
    </row>
    <row r="3263" spans="1:4" x14ac:dyDescent="0.25">
      <c r="A3263">
        <v>3721</v>
      </c>
      <c r="C3263" s="4">
        <v>2</v>
      </c>
      <c r="D3263" s="5">
        <v>3</v>
      </c>
    </row>
    <row r="3264" spans="1:4" x14ac:dyDescent="0.25">
      <c r="A3264">
        <v>3722</v>
      </c>
      <c r="D3264" s="5">
        <v>3</v>
      </c>
    </row>
    <row r="3265" spans="1:5" x14ac:dyDescent="0.25">
      <c r="A3265">
        <v>3723</v>
      </c>
      <c r="D3265" s="5">
        <v>3</v>
      </c>
      <c r="E3265" s="2">
        <v>4</v>
      </c>
    </row>
    <row r="3266" spans="1:5" x14ac:dyDescent="0.25">
      <c r="A3266">
        <v>3724</v>
      </c>
      <c r="D3266" s="5">
        <v>3</v>
      </c>
      <c r="E3266" s="2">
        <v>4</v>
      </c>
    </row>
    <row r="3267" spans="1:5" x14ac:dyDescent="0.25">
      <c r="A3267">
        <v>3725</v>
      </c>
      <c r="D3267" s="5">
        <v>3</v>
      </c>
      <c r="E3267" s="2">
        <v>4</v>
      </c>
    </row>
    <row r="3268" spans="1:5" x14ac:dyDescent="0.25">
      <c r="A3268">
        <v>3726</v>
      </c>
      <c r="D3268" s="5">
        <v>3</v>
      </c>
      <c r="E3268" s="2">
        <v>4</v>
      </c>
    </row>
    <row r="3269" spans="1:5" x14ac:dyDescent="0.25">
      <c r="A3269">
        <v>3727</v>
      </c>
      <c r="D3269" s="5">
        <v>3</v>
      </c>
      <c r="E3269" s="2">
        <v>4</v>
      </c>
    </row>
    <row r="3270" spans="1:5" x14ac:dyDescent="0.25">
      <c r="A3270">
        <v>3728</v>
      </c>
      <c r="B3270" s="3">
        <v>1</v>
      </c>
      <c r="D3270" s="5">
        <v>3</v>
      </c>
      <c r="E3270" s="2">
        <v>4</v>
      </c>
    </row>
    <row r="3271" spans="1:5" x14ac:dyDescent="0.25">
      <c r="A3271">
        <v>3729</v>
      </c>
      <c r="B3271" s="3">
        <v>1</v>
      </c>
      <c r="D3271" s="5">
        <v>3</v>
      </c>
      <c r="E3271" s="2">
        <v>4</v>
      </c>
    </row>
    <row r="3272" spans="1:5" x14ac:dyDescent="0.25">
      <c r="A3272">
        <v>3730</v>
      </c>
      <c r="B3272" s="3">
        <v>1</v>
      </c>
      <c r="E3272" s="2">
        <v>4</v>
      </c>
    </row>
    <row r="3273" spans="1:5" x14ac:dyDescent="0.25">
      <c r="A3273">
        <v>3731</v>
      </c>
      <c r="B3273" s="3">
        <v>1</v>
      </c>
      <c r="E3273" s="2">
        <v>4</v>
      </c>
    </row>
    <row r="3274" spans="1:5" x14ac:dyDescent="0.25">
      <c r="A3274">
        <v>3732</v>
      </c>
      <c r="B3274" s="3">
        <v>1</v>
      </c>
      <c r="E3274" s="2">
        <v>4</v>
      </c>
    </row>
    <row r="3275" spans="1:5" x14ac:dyDescent="0.25">
      <c r="A3275">
        <v>3733</v>
      </c>
      <c r="B3275" s="3">
        <v>1</v>
      </c>
    </row>
    <row r="3276" spans="1:5" x14ac:dyDescent="0.25">
      <c r="A3276">
        <v>3734</v>
      </c>
      <c r="B3276" s="3">
        <v>1</v>
      </c>
    </row>
    <row r="3277" spans="1:5" x14ac:dyDescent="0.25">
      <c r="A3277">
        <v>3735</v>
      </c>
      <c r="B3277" s="3">
        <v>1</v>
      </c>
    </row>
    <row r="3278" spans="1:5" x14ac:dyDescent="0.25">
      <c r="A3278">
        <v>3736</v>
      </c>
      <c r="B3278" s="3">
        <v>1</v>
      </c>
    </row>
    <row r="3279" spans="1:5" x14ac:dyDescent="0.25">
      <c r="A3279">
        <v>3737</v>
      </c>
      <c r="B3279" s="3">
        <v>1</v>
      </c>
      <c r="C3279" s="4">
        <v>2</v>
      </c>
    </row>
    <row r="3280" spans="1:5" x14ac:dyDescent="0.25">
      <c r="A3280">
        <v>3738</v>
      </c>
      <c r="B3280" s="3">
        <v>1</v>
      </c>
      <c r="C3280" s="4">
        <v>2</v>
      </c>
    </row>
    <row r="3281" spans="1:6" x14ac:dyDescent="0.25">
      <c r="A3281">
        <v>3739</v>
      </c>
      <c r="C3281" s="4">
        <v>2</v>
      </c>
    </row>
    <row r="3282" spans="1:6" x14ac:dyDescent="0.25">
      <c r="A3282">
        <v>3740</v>
      </c>
      <c r="C3282" s="4">
        <v>2</v>
      </c>
    </row>
    <row r="3283" spans="1:6" x14ac:dyDescent="0.25">
      <c r="A3283">
        <v>3741</v>
      </c>
      <c r="C3283" s="4">
        <v>2</v>
      </c>
    </row>
    <row r="3284" spans="1:6" x14ac:dyDescent="0.25">
      <c r="A3284">
        <v>3742</v>
      </c>
      <c r="C3284" s="4">
        <v>2</v>
      </c>
      <c r="D3284" s="5">
        <v>3</v>
      </c>
    </row>
    <row r="3285" spans="1:6" x14ac:dyDescent="0.25">
      <c r="A3285">
        <v>3743</v>
      </c>
      <c r="C3285" s="4">
        <v>2</v>
      </c>
      <c r="D3285" s="5">
        <v>3</v>
      </c>
    </row>
    <row r="3286" spans="1:6" x14ac:dyDescent="0.25">
      <c r="A3286">
        <v>3744</v>
      </c>
      <c r="C3286" s="4">
        <v>2</v>
      </c>
      <c r="D3286" s="5">
        <v>3</v>
      </c>
    </row>
    <row r="3287" spans="1:6" x14ac:dyDescent="0.25">
      <c r="A3287">
        <v>3745</v>
      </c>
      <c r="C3287" s="4">
        <v>2</v>
      </c>
      <c r="D3287" s="5">
        <v>3</v>
      </c>
    </row>
    <row r="3288" spans="1:6" x14ac:dyDescent="0.25">
      <c r="A3288">
        <v>3746</v>
      </c>
      <c r="C3288" s="4">
        <v>2</v>
      </c>
      <c r="D3288" s="5">
        <v>3</v>
      </c>
      <c r="E3288" s="2">
        <v>4</v>
      </c>
    </row>
    <row r="3289" spans="1:6" x14ac:dyDescent="0.25">
      <c r="A3289">
        <v>3747</v>
      </c>
      <c r="D3289" s="5">
        <v>3</v>
      </c>
      <c r="E3289" s="2">
        <v>4</v>
      </c>
      <c r="F3289" t="s">
        <v>22</v>
      </c>
    </row>
    <row r="3290" spans="1:6" x14ac:dyDescent="0.25">
      <c r="A3290">
        <v>3779</v>
      </c>
    </row>
    <row r="3291" spans="1:6" x14ac:dyDescent="0.25">
      <c r="A3291">
        <v>3780</v>
      </c>
    </row>
    <row r="3292" spans="1:6" x14ac:dyDescent="0.25">
      <c r="A3292">
        <v>3781</v>
      </c>
      <c r="F3292" t="s">
        <v>22</v>
      </c>
    </row>
    <row r="3293" spans="1:6" x14ac:dyDescent="0.25">
      <c r="A3293">
        <v>3782</v>
      </c>
      <c r="B3293" s="3">
        <v>1</v>
      </c>
    </row>
    <row r="3294" spans="1:6" x14ac:dyDescent="0.25">
      <c r="A3294">
        <v>3783</v>
      </c>
      <c r="B3294" s="3">
        <v>1</v>
      </c>
    </row>
    <row r="3295" spans="1:6" x14ac:dyDescent="0.25">
      <c r="A3295">
        <v>3784</v>
      </c>
      <c r="B3295" s="3">
        <v>1</v>
      </c>
    </row>
    <row r="3296" spans="1:6" x14ac:dyDescent="0.25">
      <c r="A3296">
        <v>3785</v>
      </c>
      <c r="B3296" s="3">
        <v>1</v>
      </c>
    </row>
    <row r="3297" spans="1:5" x14ac:dyDescent="0.25">
      <c r="A3297">
        <v>3786</v>
      </c>
      <c r="B3297" s="3">
        <v>1</v>
      </c>
      <c r="C3297" s="4">
        <v>2</v>
      </c>
    </row>
    <row r="3298" spans="1:5" x14ac:dyDescent="0.25">
      <c r="A3298">
        <v>3787</v>
      </c>
      <c r="B3298" s="3">
        <v>1</v>
      </c>
      <c r="C3298" s="4">
        <v>2</v>
      </c>
    </row>
    <row r="3299" spans="1:5" x14ac:dyDescent="0.25">
      <c r="A3299">
        <v>3788</v>
      </c>
      <c r="B3299" s="3">
        <v>1</v>
      </c>
      <c r="C3299" s="4">
        <v>2</v>
      </c>
    </row>
    <row r="3300" spans="1:5" x14ac:dyDescent="0.25">
      <c r="A3300">
        <v>3789</v>
      </c>
      <c r="B3300" s="3">
        <v>1</v>
      </c>
      <c r="C3300" s="4">
        <v>2</v>
      </c>
    </row>
    <row r="3301" spans="1:5" x14ac:dyDescent="0.25">
      <c r="A3301">
        <v>3790</v>
      </c>
      <c r="C3301" s="4">
        <v>2</v>
      </c>
    </row>
    <row r="3302" spans="1:5" x14ac:dyDescent="0.25">
      <c r="A3302">
        <v>3791</v>
      </c>
      <c r="C3302" s="4">
        <v>2</v>
      </c>
      <c r="D3302" s="5">
        <v>3</v>
      </c>
    </row>
    <row r="3303" spans="1:5" x14ac:dyDescent="0.25">
      <c r="A3303">
        <v>3792</v>
      </c>
      <c r="C3303" s="4">
        <v>2</v>
      </c>
      <c r="D3303" s="5">
        <v>3</v>
      </c>
      <c r="E3303" s="2">
        <v>4</v>
      </c>
    </row>
    <row r="3304" spans="1:5" x14ac:dyDescent="0.25">
      <c r="A3304">
        <v>3793</v>
      </c>
      <c r="D3304" s="5">
        <v>3</v>
      </c>
      <c r="E3304" s="2">
        <v>4</v>
      </c>
    </row>
    <row r="3305" spans="1:5" x14ac:dyDescent="0.25">
      <c r="A3305">
        <v>3794</v>
      </c>
      <c r="D3305" s="5">
        <v>3</v>
      </c>
      <c r="E3305" s="2">
        <v>4</v>
      </c>
    </row>
    <row r="3306" spans="1:5" x14ac:dyDescent="0.25">
      <c r="A3306">
        <v>3795</v>
      </c>
      <c r="D3306" s="5">
        <v>3</v>
      </c>
      <c r="E3306" s="2">
        <v>4</v>
      </c>
    </row>
    <row r="3307" spans="1:5" x14ac:dyDescent="0.25">
      <c r="A3307">
        <v>3796</v>
      </c>
      <c r="D3307" s="5">
        <v>3</v>
      </c>
      <c r="E3307" s="2">
        <v>4</v>
      </c>
    </row>
    <row r="3308" spans="1:5" x14ac:dyDescent="0.25">
      <c r="A3308">
        <v>3797</v>
      </c>
      <c r="D3308" s="5">
        <v>3</v>
      </c>
      <c r="E3308" s="2">
        <v>4</v>
      </c>
    </row>
    <row r="3309" spans="1:5" x14ac:dyDescent="0.25">
      <c r="A3309">
        <v>3798</v>
      </c>
      <c r="D3309" s="5">
        <v>3</v>
      </c>
      <c r="E3309" s="2">
        <v>4</v>
      </c>
    </row>
    <row r="3310" spans="1:5" x14ac:dyDescent="0.25">
      <c r="A3310">
        <v>3799</v>
      </c>
      <c r="D3310" s="5">
        <v>3</v>
      </c>
      <c r="E3310" s="2">
        <v>4</v>
      </c>
    </row>
    <row r="3311" spans="1:5" x14ac:dyDescent="0.25">
      <c r="A3311">
        <v>3800</v>
      </c>
      <c r="D3311" s="5">
        <v>3</v>
      </c>
      <c r="E3311" s="2">
        <v>4</v>
      </c>
    </row>
    <row r="3312" spans="1:5" x14ac:dyDescent="0.25">
      <c r="A3312">
        <v>3801</v>
      </c>
    </row>
    <row r="3313" spans="1:5" x14ac:dyDescent="0.25">
      <c r="A3313">
        <v>3802</v>
      </c>
    </row>
    <row r="3314" spans="1:5" x14ac:dyDescent="0.25">
      <c r="A3314">
        <v>3803</v>
      </c>
    </row>
    <row r="3315" spans="1:5" x14ac:dyDescent="0.25">
      <c r="A3315">
        <v>3804</v>
      </c>
    </row>
    <row r="3316" spans="1:5" x14ac:dyDescent="0.25">
      <c r="A3316">
        <v>3805</v>
      </c>
      <c r="B3316" s="3">
        <v>1</v>
      </c>
    </row>
    <row r="3317" spans="1:5" x14ac:dyDescent="0.25">
      <c r="A3317">
        <v>3806</v>
      </c>
      <c r="B3317" s="3">
        <v>1</v>
      </c>
    </row>
    <row r="3318" spans="1:5" x14ac:dyDescent="0.25">
      <c r="A3318">
        <v>3807</v>
      </c>
      <c r="B3318" s="3">
        <v>1</v>
      </c>
      <c r="C3318" s="4">
        <v>2</v>
      </c>
    </row>
    <row r="3319" spans="1:5" x14ac:dyDescent="0.25">
      <c r="A3319">
        <v>3808</v>
      </c>
      <c r="B3319" s="3">
        <v>1</v>
      </c>
      <c r="C3319" s="4">
        <v>2</v>
      </c>
    </row>
    <row r="3320" spans="1:5" x14ac:dyDescent="0.25">
      <c r="A3320">
        <v>3809</v>
      </c>
      <c r="B3320" s="3">
        <v>1</v>
      </c>
      <c r="C3320" s="4">
        <v>2</v>
      </c>
    </row>
    <row r="3321" spans="1:5" x14ac:dyDescent="0.25">
      <c r="A3321">
        <v>3810</v>
      </c>
      <c r="B3321" s="3">
        <v>1</v>
      </c>
      <c r="C3321" s="4">
        <v>2</v>
      </c>
    </row>
    <row r="3322" spans="1:5" x14ac:dyDescent="0.25">
      <c r="A3322">
        <v>3811</v>
      </c>
      <c r="B3322" s="3">
        <v>1</v>
      </c>
      <c r="C3322" s="4">
        <v>2</v>
      </c>
    </row>
    <row r="3323" spans="1:5" x14ac:dyDescent="0.25">
      <c r="A3323">
        <v>3812</v>
      </c>
      <c r="B3323" s="3">
        <v>1</v>
      </c>
      <c r="C3323" s="4">
        <v>2</v>
      </c>
    </row>
    <row r="3324" spans="1:5" x14ac:dyDescent="0.25">
      <c r="A3324">
        <v>3813</v>
      </c>
      <c r="C3324" s="4">
        <v>2</v>
      </c>
    </row>
    <row r="3325" spans="1:5" x14ac:dyDescent="0.25">
      <c r="A3325">
        <v>3814</v>
      </c>
      <c r="C3325" s="4">
        <v>2</v>
      </c>
    </row>
    <row r="3326" spans="1:5" x14ac:dyDescent="0.25">
      <c r="A3326">
        <v>3815</v>
      </c>
      <c r="D3326" s="5">
        <v>3</v>
      </c>
      <c r="E3326" s="2">
        <v>4</v>
      </c>
    </row>
    <row r="3327" spans="1:5" x14ac:dyDescent="0.25">
      <c r="A3327">
        <v>3816</v>
      </c>
      <c r="D3327" s="5">
        <v>3</v>
      </c>
      <c r="E3327" s="2">
        <v>4</v>
      </c>
    </row>
    <row r="3328" spans="1:5" x14ac:dyDescent="0.25">
      <c r="A3328">
        <v>3817</v>
      </c>
      <c r="D3328" s="5">
        <v>3</v>
      </c>
      <c r="E3328" s="2">
        <v>4</v>
      </c>
    </row>
    <row r="3329" spans="1:5" x14ac:dyDescent="0.25">
      <c r="A3329">
        <v>3818</v>
      </c>
      <c r="D3329" s="5">
        <v>3</v>
      </c>
      <c r="E3329" s="2">
        <v>4</v>
      </c>
    </row>
    <row r="3330" spans="1:5" x14ac:dyDescent="0.25">
      <c r="A3330">
        <v>3819</v>
      </c>
      <c r="D3330" s="5">
        <v>3</v>
      </c>
      <c r="E3330" s="2">
        <v>4</v>
      </c>
    </row>
    <row r="3331" spans="1:5" x14ac:dyDescent="0.25">
      <c r="A3331">
        <v>3820</v>
      </c>
      <c r="D3331" s="5">
        <v>3</v>
      </c>
      <c r="E3331" s="2">
        <v>4</v>
      </c>
    </row>
    <row r="3332" spans="1:5" x14ac:dyDescent="0.25">
      <c r="A3332">
        <v>3821</v>
      </c>
      <c r="D3332" s="5">
        <v>3</v>
      </c>
      <c r="E3332" s="2">
        <v>4</v>
      </c>
    </row>
    <row r="3333" spans="1:5" x14ac:dyDescent="0.25">
      <c r="A3333">
        <v>3822</v>
      </c>
      <c r="D3333" s="5">
        <v>3</v>
      </c>
      <c r="E3333" s="2">
        <v>4</v>
      </c>
    </row>
    <row r="3334" spans="1:5" x14ac:dyDescent="0.25">
      <c r="A3334">
        <v>3823</v>
      </c>
    </row>
    <row r="3335" spans="1:5" x14ac:dyDescent="0.25">
      <c r="A3335">
        <v>3824</v>
      </c>
    </row>
    <row r="3336" spans="1:5" x14ac:dyDescent="0.25">
      <c r="A3336">
        <v>3825</v>
      </c>
    </row>
    <row r="3337" spans="1:5" x14ac:dyDescent="0.25">
      <c r="A3337">
        <v>3826</v>
      </c>
      <c r="B3337" s="3">
        <v>1</v>
      </c>
    </row>
    <row r="3338" spans="1:5" x14ac:dyDescent="0.25">
      <c r="A3338">
        <v>3827</v>
      </c>
      <c r="B3338" s="3">
        <v>1</v>
      </c>
    </row>
    <row r="3339" spans="1:5" x14ac:dyDescent="0.25">
      <c r="A3339">
        <v>3828</v>
      </c>
      <c r="B3339" s="3">
        <v>1</v>
      </c>
    </row>
    <row r="3340" spans="1:5" x14ac:dyDescent="0.25">
      <c r="A3340">
        <v>3829</v>
      </c>
      <c r="B3340" s="3">
        <v>1</v>
      </c>
      <c r="C3340" s="4">
        <v>2</v>
      </c>
    </row>
    <row r="3341" spans="1:5" x14ac:dyDescent="0.25">
      <c r="A3341">
        <v>3830</v>
      </c>
      <c r="B3341" s="3">
        <v>1</v>
      </c>
      <c r="C3341" s="4">
        <v>2</v>
      </c>
    </row>
    <row r="3342" spans="1:5" x14ac:dyDescent="0.25">
      <c r="A3342">
        <v>3831</v>
      </c>
      <c r="B3342" s="3">
        <v>1</v>
      </c>
      <c r="C3342" s="4">
        <v>2</v>
      </c>
    </row>
    <row r="3343" spans="1:5" x14ac:dyDescent="0.25">
      <c r="A3343">
        <v>3832</v>
      </c>
      <c r="B3343" s="3">
        <v>1</v>
      </c>
      <c r="C3343" s="4">
        <v>2</v>
      </c>
    </row>
    <row r="3344" spans="1:5" x14ac:dyDescent="0.25">
      <c r="A3344">
        <v>3833</v>
      </c>
      <c r="B3344" s="3">
        <v>1</v>
      </c>
      <c r="C3344" s="4">
        <v>2</v>
      </c>
    </row>
    <row r="3345" spans="1:5" x14ac:dyDescent="0.25">
      <c r="A3345">
        <v>3834</v>
      </c>
      <c r="C3345" s="4">
        <v>2</v>
      </c>
    </row>
    <row r="3346" spans="1:5" x14ac:dyDescent="0.25">
      <c r="A3346">
        <v>3835</v>
      </c>
      <c r="C3346" s="4">
        <v>2</v>
      </c>
    </row>
    <row r="3347" spans="1:5" x14ac:dyDescent="0.25">
      <c r="A3347">
        <v>3836</v>
      </c>
      <c r="D3347" s="5">
        <v>3</v>
      </c>
      <c r="E3347" s="2">
        <v>4</v>
      </c>
    </row>
    <row r="3348" spans="1:5" x14ac:dyDescent="0.25">
      <c r="A3348">
        <v>3837</v>
      </c>
      <c r="D3348" s="5">
        <v>3</v>
      </c>
      <c r="E3348" s="2">
        <v>4</v>
      </c>
    </row>
    <row r="3349" spans="1:5" x14ac:dyDescent="0.25">
      <c r="A3349">
        <v>3838</v>
      </c>
      <c r="D3349" s="5">
        <v>3</v>
      </c>
      <c r="E3349" s="2">
        <v>4</v>
      </c>
    </row>
    <row r="3350" spans="1:5" x14ac:dyDescent="0.25">
      <c r="A3350">
        <v>3839</v>
      </c>
      <c r="D3350" s="5">
        <v>3</v>
      </c>
      <c r="E3350" s="2">
        <v>4</v>
      </c>
    </row>
    <row r="3351" spans="1:5" x14ac:dyDescent="0.25">
      <c r="A3351">
        <v>3840</v>
      </c>
      <c r="D3351" s="5">
        <v>3</v>
      </c>
      <c r="E3351" s="2">
        <v>4</v>
      </c>
    </row>
    <row r="3352" spans="1:5" x14ac:dyDescent="0.25">
      <c r="A3352">
        <v>3841</v>
      </c>
      <c r="D3352" s="5">
        <v>3</v>
      </c>
      <c r="E3352" s="2">
        <v>4</v>
      </c>
    </row>
    <row r="3353" spans="1:5" x14ac:dyDescent="0.25">
      <c r="A3353">
        <v>3842</v>
      </c>
      <c r="D3353" s="5">
        <v>3</v>
      </c>
      <c r="E3353" s="2">
        <v>4</v>
      </c>
    </row>
    <row r="3354" spans="1:5" x14ac:dyDescent="0.25">
      <c r="A3354">
        <v>3843</v>
      </c>
      <c r="D3354" s="5">
        <v>3</v>
      </c>
      <c r="E3354" s="2">
        <v>4</v>
      </c>
    </row>
    <row r="3355" spans="1:5" x14ac:dyDescent="0.25">
      <c r="A3355">
        <v>3844</v>
      </c>
    </row>
    <row r="3356" spans="1:5" x14ac:dyDescent="0.25">
      <c r="A3356">
        <v>3845</v>
      </c>
    </row>
    <row r="3357" spans="1:5" x14ac:dyDescent="0.25">
      <c r="A3357">
        <v>3846</v>
      </c>
    </row>
    <row r="3358" spans="1:5" x14ac:dyDescent="0.25">
      <c r="A3358">
        <v>3847</v>
      </c>
      <c r="B3358" s="3">
        <v>1</v>
      </c>
    </row>
    <row r="3359" spans="1:5" x14ac:dyDescent="0.25">
      <c r="A3359">
        <v>3848</v>
      </c>
      <c r="B3359" s="3">
        <v>1</v>
      </c>
    </row>
    <row r="3360" spans="1:5" x14ac:dyDescent="0.25">
      <c r="A3360">
        <v>3849</v>
      </c>
      <c r="B3360" s="3">
        <v>1</v>
      </c>
    </row>
    <row r="3361" spans="1:5" x14ac:dyDescent="0.25">
      <c r="A3361">
        <v>3850</v>
      </c>
      <c r="B3361" s="3">
        <v>1</v>
      </c>
    </row>
    <row r="3362" spans="1:5" x14ac:dyDescent="0.25">
      <c r="A3362">
        <v>3851</v>
      </c>
      <c r="B3362" s="3">
        <v>1</v>
      </c>
      <c r="C3362" s="4">
        <v>2</v>
      </c>
    </row>
    <row r="3363" spans="1:5" x14ac:dyDescent="0.25">
      <c r="A3363">
        <v>3852</v>
      </c>
      <c r="B3363" s="3">
        <v>1</v>
      </c>
      <c r="C3363" s="4">
        <v>2</v>
      </c>
    </row>
    <row r="3364" spans="1:5" x14ac:dyDescent="0.25">
      <c r="A3364">
        <v>3853</v>
      </c>
      <c r="B3364" s="3">
        <v>1</v>
      </c>
      <c r="C3364" s="4">
        <v>2</v>
      </c>
    </row>
    <row r="3365" spans="1:5" x14ac:dyDescent="0.25">
      <c r="A3365">
        <v>3854</v>
      </c>
      <c r="C3365" s="4">
        <v>2</v>
      </c>
    </row>
    <row r="3366" spans="1:5" x14ac:dyDescent="0.25">
      <c r="A3366">
        <v>3855</v>
      </c>
      <c r="C3366" s="4">
        <v>2</v>
      </c>
    </row>
    <row r="3367" spans="1:5" x14ac:dyDescent="0.25">
      <c r="A3367">
        <v>3856</v>
      </c>
      <c r="C3367" s="4">
        <v>2</v>
      </c>
    </row>
    <row r="3368" spans="1:5" x14ac:dyDescent="0.25">
      <c r="A3368">
        <v>3857</v>
      </c>
      <c r="C3368" s="4">
        <v>2</v>
      </c>
    </row>
    <row r="3369" spans="1:5" x14ac:dyDescent="0.25">
      <c r="A3369">
        <v>3858</v>
      </c>
      <c r="D3369" s="5">
        <v>3</v>
      </c>
    </row>
    <row r="3370" spans="1:5" x14ac:dyDescent="0.25">
      <c r="A3370">
        <v>3859</v>
      </c>
      <c r="D3370" s="5">
        <v>3</v>
      </c>
      <c r="E3370" s="2">
        <v>4</v>
      </c>
    </row>
    <row r="3371" spans="1:5" x14ac:dyDescent="0.25">
      <c r="A3371">
        <v>3860</v>
      </c>
      <c r="D3371" s="5">
        <v>3</v>
      </c>
      <c r="E3371" s="2">
        <v>4</v>
      </c>
    </row>
    <row r="3372" spans="1:5" x14ac:dyDescent="0.25">
      <c r="A3372">
        <v>3861</v>
      </c>
      <c r="D3372" s="5">
        <v>3</v>
      </c>
      <c r="E3372" s="2">
        <v>4</v>
      </c>
    </row>
    <row r="3373" spans="1:5" x14ac:dyDescent="0.25">
      <c r="A3373">
        <v>3862</v>
      </c>
      <c r="D3373" s="5">
        <v>3</v>
      </c>
      <c r="E3373" s="2">
        <v>4</v>
      </c>
    </row>
    <row r="3374" spans="1:5" x14ac:dyDescent="0.25">
      <c r="A3374">
        <v>3863</v>
      </c>
      <c r="D3374" s="5">
        <v>3</v>
      </c>
      <c r="E3374" s="2">
        <v>4</v>
      </c>
    </row>
    <row r="3375" spans="1:5" x14ac:dyDescent="0.25">
      <c r="A3375">
        <v>3864</v>
      </c>
      <c r="D3375" s="5">
        <v>3</v>
      </c>
      <c r="E3375" s="2">
        <v>4</v>
      </c>
    </row>
    <row r="3376" spans="1:5" x14ac:dyDescent="0.25">
      <c r="A3376">
        <v>3865</v>
      </c>
      <c r="D3376" s="5">
        <v>3</v>
      </c>
      <c r="E3376" s="2">
        <v>4</v>
      </c>
    </row>
    <row r="3377" spans="1:5" x14ac:dyDescent="0.25">
      <c r="A3377">
        <v>3866</v>
      </c>
      <c r="B3377" s="3">
        <v>1</v>
      </c>
    </row>
    <row r="3378" spans="1:5" x14ac:dyDescent="0.25">
      <c r="A3378">
        <v>3867</v>
      </c>
      <c r="B3378" s="3">
        <v>1</v>
      </c>
    </row>
    <row r="3379" spans="1:5" x14ac:dyDescent="0.25">
      <c r="A3379">
        <v>3868</v>
      </c>
      <c r="B3379" s="3">
        <v>1</v>
      </c>
    </row>
    <row r="3380" spans="1:5" x14ac:dyDescent="0.25">
      <c r="A3380">
        <v>3869</v>
      </c>
      <c r="B3380" s="3">
        <v>1</v>
      </c>
    </row>
    <row r="3381" spans="1:5" x14ac:dyDescent="0.25">
      <c r="A3381">
        <v>3870</v>
      </c>
      <c r="B3381" s="3">
        <v>1</v>
      </c>
    </row>
    <row r="3382" spans="1:5" x14ac:dyDescent="0.25">
      <c r="A3382">
        <v>3871</v>
      </c>
      <c r="B3382" s="3">
        <v>1</v>
      </c>
    </row>
    <row r="3383" spans="1:5" x14ac:dyDescent="0.25">
      <c r="A3383">
        <v>3872</v>
      </c>
      <c r="B3383" s="3">
        <v>1</v>
      </c>
      <c r="C3383" s="4">
        <v>2</v>
      </c>
    </row>
    <row r="3384" spans="1:5" x14ac:dyDescent="0.25">
      <c r="A3384">
        <v>3873</v>
      </c>
      <c r="B3384" s="3">
        <v>1</v>
      </c>
      <c r="C3384" s="4">
        <v>2</v>
      </c>
    </row>
    <row r="3385" spans="1:5" x14ac:dyDescent="0.25">
      <c r="A3385">
        <v>3874</v>
      </c>
      <c r="B3385" s="3">
        <v>1</v>
      </c>
      <c r="C3385" s="4">
        <v>2</v>
      </c>
    </row>
    <row r="3386" spans="1:5" x14ac:dyDescent="0.25">
      <c r="A3386">
        <v>3875</v>
      </c>
      <c r="C3386" s="4">
        <v>2</v>
      </c>
    </row>
    <row r="3387" spans="1:5" x14ac:dyDescent="0.25">
      <c r="A3387">
        <v>3876</v>
      </c>
      <c r="C3387" s="4">
        <v>2</v>
      </c>
    </row>
    <row r="3388" spans="1:5" x14ac:dyDescent="0.25">
      <c r="A3388">
        <v>3877</v>
      </c>
      <c r="C3388" s="4">
        <v>2</v>
      </c>
    </row>
    <row r="3389" spans="1:5" x14ac:dyDescent="0.25">
      <c r="A3389">
        <v>3878</v>
      </c>
      <c r="C3389" s="4">
        <v>2</v>
      </c>
      <c r="D3389" s="5">
        <v>3</v>
      </c>
    </row>
    <row r="3390" spans="1:5" x14ac:dyDescent="0.25">
      <c r="A3390">
        <v>3879</v>
      </c>
      <c r="D3390" s="5">
        <v>3</v>
      </c>
      <c r="E3390" s="2">
        <v>4</v>
      </c>
    </row>
    <row r="3391" spans="1:5" x14ac:dyDescent="0.25">
      <c r="A3391">
        <v>3880</v>
      </c>
      <c r="D3391" s="5">
        <v>3</v>
      </c>
      <c r="E3391" s="2">
        <v>4</v>
      </c>
    </row>
    <row r="3392" spans="1:5" x14ac:dyDescent="0.25">
      <c r="A3392">
        <v>3881</v>
      </c>
      <c r="D3392" s="5">
        <v>3</v>
      </c>
      <c r="E3392" s="2">
        <v>4</v>
      </c>
    </row>
    <row r="3393" spans="1:5" x14ac:dyDescent="0.25">
      <c r="A3393">
        <v>3882</v>
      </c>
      <c r="D3393" s="5">
        <v>3</v>
      </c>
      <c r="E3393" s="2">
        <v>4</v>
      </c>
    </row>
    <row r="3394" spans="1:5" x14ac:dyDescent="0.25">
      <c r="A3394">
        <v>3883</v>
      </c>
      <c r="D3394" s="5">
        <v>3</v>
      </c>
      <c r="E3394" s="2">
        <v>4</v>
      </c>
    </row>
    <row r="3395" spans="1:5" x14ac:dyDescent="0.25">
      <c r="A3395">
        <v>3884</v>
      </c>
      <c r="D3395" s="5">
        <v>3</v>
      </c>
      <c r="E3395" s="2">
        <v>4</v>
      </c>
    </row>
    <row r="3396" spans="1:5" x14ac:dyDescent="0.25">
      <c r="A3396">
        <v>3885</v>
      </c>
      <c r="D3396" s="5">
        <v>3</v>
      </c>
      <c r="E3396" s="2">
        <v>4</v>
      </c>
    </row>
    <row r="3397" spans="1:5" x14ac:dyDescent="0.25">
      <c r="A3397">
        <v>3886</v>
      </c>
      <c r="D3397" s="5">
        <v>3</v>
      </c>
      <c r="E3397" s="2">
        <v>4</v>
      </c>
    </row>
    <row r="3398" spans="1:5" x14ac:dyDescent="0.25">
      <c r="A3398">
        <v>3887</v>
      </c>
    </row>
    <row r="3399" spans="1:5" x14ac:dyDescent="0.25">
      <c r="A3399">
        <v>3888</v>
      </c>
    </row>
    <row r="3400" spans="1:5" x14ac:dyDescent="0.25">
      <c r="A3400">
        <v>3889</v>
      </c>
      <c r="B3400" s="3">
        <v>1</v>
      </c>
    </row>
    <row r="3401" spans="1:5" x14ac:dyDescent="0.25">
      <c r="A3401">
        <v>3890</v>
      </c>
      <c r="B3401" s="3">
        <v>1</v>
      </c>
    </row>
    <row r="3402" spans="1:5" x14ac:dyDescent="0.25">
      <c r="A3402">
        <v>3891</v>
      </c>
      <c r="B3402" s="3">
        <v>1</v>
      </c>
    </row>
    <row r="3403" spans="1:5" x14ac:dyDescent="0.25">
      <c r="A3403">
        <v>3892</v>
      </c>
      <c r="B3403" s="3">
        <v>1</v>
      </c>
    </row>
    <row r="3404" spans="1:5" x14ac:dyDescent="0.25">
      <c r="A3404">
        <v>3893</v>
      </c>
      <c r="B3404" s="3">
        <v>1</v>
      </c>
    </row>
    <row r="3405" spans="1:5" x14ac:dyDescent="0.25">
      <c r="A3405">
        <v>3894</v>
      </c>
      <c r="B3405" s="3">
        <v>1</v>
      </c>
      <c r="C3405" s="4">
        <v>2</v>
      </c>
    </row>
    <row r="3406" spans="1:5" x14ac:dyDescent="0.25">
      <c r="A3406">
        <v>3895</v>
      </c>
      <c r="B3406" s="3">
        <v>1</v>
      </c>
      <c r="C3406" s="4">
        <v>2</v>
      </c>
    </row>
    <row r="3407" spans="1:5" x14ac:dyDescent="0.25">
      <c r="A3407">
        <v>3896</v>
      </c>
      <c r="B3407" s="3">
        <v>1</v>
      </c>
      <c r="C3407" s="4">
        <v>2</v>
      </c>
    </row>
    <row r="3408" spans="1:5" x14ac:dyDescent="0.25">
      <c r="A3408">
        <v>3897</v>
      </c>
      <c r="B3408" s="3">
        <v>1</v>
      </c>
      <c r="C3408" s="4">
        <v>2</v>
      </c>
    </row>
    <row r="3409" spans="1:5" x14ac:dyDescent="0.25">
      <c r="A3409">
        <v>3898</v>
      </c>
      <c r="C3409" s="4">
        <v>2</v>
      </c>
    </row>
    <row r="3410" spans="1:5" x14ac:dyDescent="0.25">
      <c r="A3410">
        <v>3899</v>
      </c>
      <c r="C3410" s="4">
        <v>2</v>
      </c>
    </row>
    <row r="3411" spans="1:5" x14ac:dyDescent="0.25">
      <c r="A3411">
        <v>3900</v>
      </c>
      <c r="C3411" s="4">
        <v>2</v>
      </c>
    </row>
    <row r="3412" spans="1:5" x14ac:dyDescent="0.25">
      <c r="A3412">
        <v>3901</v>
      </c>
      <c r="C3412" s="4">
        <v>2</v>
      </c>
      <c r="D3412" s="5">
        <v>3</v>
      </c>
    </row>
    <row r="3413" spans="1:5" x14ac:dyDescent="0.25">
      <c r="A3413">
        <v>3902</v>
      </c>
      <c r="D3413" s="5">
        <v>3</v>
      </c>
      <c r="E3413" s="2">
        <v>4</v>
      </c>
    </row>
    <row r="3414" spans="1:5" x14ac:dyDescent="0.25">
      <c r="A3414">
        <v>3903</v>
      </c>
      <c r="D3414" s="5">
        <v>3</v>
      </c>
      <c r="E3414" s="2">
        <v>4</v>
      </c>
    </row>
    <row r="3415" spans="1:5" x14ac:dyDescent="0.25">
      <c r="A3415">
        <v>3904</v>
      </c>
      <c r="D3415" s="5">
        <v>3</v>
      </c>
      <c r="E3415" s="2">
        <v>4</v>
      </c>
    </row>
    <row r="3416" spans="1:5" x14ac:dyDescent="0.25">
      <c r="A3416">
        <v>3905</v>
      </c>
      <c r="D3416" s="5">
        <v>3</v>
      </c>
      <c r="E3416" s="2">
        <v>4</v>
      </c>
    </row>
    <row r="3417" spans="1:5" x14ac:dyDescent="0.25">
      <c r="A3417">
        <v>3906</v>
      </c>
      <c r="D3417" s="5">
        <v>3</v>
      </c>
      <c r="E3417" s="2">
        <v>4</v>
      </c>
    </row>
    <row r="3418" spans="1:5" x14ac:dyDescent="0.25">
      <c r="A3418">
        <v>3907</v>
      </c>
      <c r="D3418" s="5">
        <v>3</v>
      </c>
      <c r="E3418" s="2">
        <v>4</v>
      </c>
    </row>
    <row r="3419" spans="1:5" x14ac:dyDescent="0.25">
      <c r="A3419">
        <v>3908</v>
      </c>
      <c r="D3419" s="5">
        <v>3</v>
      </c>
      <c r="E3419" s="2">
        <v>4</v>
      </c>
    </row>
    <row r="3420" spans="1:5" x14ac:dyDescent="0.25">
      <c r="A3420">
        <v>3909</v>
      </c>
      <c r="D3420" s="5">
        <v>3</v>
      </c>
      <c r="E3420" s="2">
        <v>4</v>
      </c>
    </row>
    <row r="3421" spans="1:5" x14ac:dyDescent="0.25">
      <c r="A3421">
        <v>3910</v>
      </c>
      <c r="B3421" s="3">
        <v>1</v>
      </c>
    </row>
    <row r="3422" spans="1:5" x14ac:dyDescent="0.25">
      <c r="A3422">
        <v>3911</v>
      </c>
      <c r="B3422" s="3">
        <v>1</v>
      </c>
    </row>
    <row r="3423" spans="1:5" x14ac:dyDescent="0.25">
      <c r="A3423">
        <v>3912</v>
      </c>
      <c r="B3423" s="3">
        <v>1</v>
      </c>
    </row>
    <row r="3424" spans="1:5" x14ac:dyDescent="0.25">
      <c r="A3424">
        <v>3913</v>
      </c>
      <c r="B3424" s="3">
        <v>1</v>
      </c>
    </row>
    <row r="3425" spans="1:5" x14ac:dyDescent="0.25">
      <c r="A3425">
        <v>3914</v>
      </c>
      <c r="B3425" s="3">
        <v>1</v>
      </c>
    </row>
    <row r="3426" spans="1:5" x14ac:dyDescent="0.25">
      <c r="A3426">
        <v>3915</v>
      </c>
      <c r="B3426" s="3">
        <v>1</v>
      </c>
    </row>
    <row r="3427" spans="1:5" x14ac:dyDescent="0.25">
      <c r="A3427">
        <v>3916</v>
      </c>
      <c r="B3427" s="3">
        <v>1</v>
      </c>
      <c r="C3427" s="4">
        <v>2</v>
      </c>
    </row>
    <row r="3428" spans="1:5" x14ac:dyDescent="0.25">
      <c r="A3428">
        <v>3917</v>
      </c>
      <c r="B3428" s="3">
        <v>1</v>
      </c>
      <c r="C3428" s="4">
        <v>2</v>
      </c>
    </row>
    <row r="3429" spans="1:5" x14ac:dyDescent="0.25">
      <c r="A3429">
        <v>3918</v>
      </c>
      <c r="B3429" s="3">
        <v>1</v>
      </c>
      <c r="C3429" s="4">
        <v>2</v>
      </c>
    </row>
    <row r="3430" spans="1:5" x14ac:dyDescent="0.25">
      <c r="A3430">
        <v>3919</v>
      </c>
      <c r="B3430" s="3">
        <v>1</v>
      </c>
      <c r="C3430" s="4">
        <v>2</v>
      </c>
    </row>
    <row r="3431" spans="1:5" x14ac:dyDescent="0.25">
      <c r="A3431">
        <v>3920</v>
      </c>
      <c r="C3431" s="4">
        <v>2</v>
      </c>
    </row>
    <row r="3432" spans="1:5" x14ac:dyDescent="0.25">
      <c r="A3432">
        <v>3921</v>
      </c>
      <c r="C3432" s="4">
        <v>2</v>
      </c>
    </row>
    <row r="3433" spans="1:5" x14ac:dyDescent="0.25">
      <c r="A3433">
        <v>3922</v>
      </c>
      <c r="C3433" s="4">
        <v>2</v>
      </c>
    </row>
    <row r="3434" spans="1:5" x14ac:dyDescent="0.25">
      <c r="A3434">
        <v>3923</v>
      </c>
      <c r="C3434" s="4">
        <v>2</v>
      </c>
    </row>
    <row r="3435" spans="1:5" x14ac:dyDescent="0.25">
      <c r="A3435">
        <v>3924</v>
      </c>
      <c r="C3435" s="4">
        <v>2</v>
      </c>
    </row>
    <row r="3436" spans="1:5" x14ac:dyDescent="0.25">
      <c r="A3436">
        <v>3925</v>
      </c>
      <c r="D3436" s="5">
        <v>3</v>
      </c>
      <c r="E3436" s="2">
        <v>4</v>
      </c>
    </row>
    <row r="3437" spans="1:5" x14ac:dyDescent="0.25">
      <c r="A3437">
        <v>3926</v>
      </c>
      <c r="D3437" s="5">
        <v>3</v>
      </c>
      <c r="E3437" s="2">
        <v>4</v>
      </c>
    </row>
    <row r="3438" spans="1:5" x14ac:dyDescent="0.25">
      <c r="A3438">
        <v>3927</v>
      </c>
      <c r="D3438" s="5">
        <v>3</v>
      </c>
      <c r="E3438" s="2">
        <v>4</v>
      </c>
    </row>
    <row r="3439" spans="1:5" x14ac:dyDescent="0.25">
      <c r="A3439">
        <v>3928</v>
      </c>
      <c r="D3439" s="5">
        <v>3</v>
      </c>
      <c r="E3439" s="2">
        <v>4</v>
      </c>
    </row>
    <row r="3440" spans="1:5" x14ac:dyDescent="0.25">
      <c r="A3440">
        <v>3929</v>
      </c>
      <c r="D3440" s="5">
        <v>3</v>
      </c>
      <c r="E3440" s="2">
        <v>4</v>
      </c>
    </row>
    <row r="3441" spans="1:5" x14ac:dyDescent="0.25">
      <c r="A3441">
        <v>3930</v>
      </c>
      <c r="D3441" s="5">
        <v>3</v>
      </c>
      <c r="E3441" s="2">
        <v>4</v>
      </c>
    </row>
    <row r="3442" spans="1:5" x14ac:dyDescent="0.25">
      <c r="A3442">
        <v>3931</v>
      </c>
      <c r="D3442" s="5">
        <v>3</v>
      </c>
      <c r="E3442" s="2">
        <v>4</v>
      </c>
    </row>
    <row r="3443" spans="1:5" x14ac:dyDescent="0.25">
      <c r="A3443">
        <v>3932</v>
      </c>
      <c r="B3443" s="3">
        <v>1</v>
      </c>
      <c r="D3443" s="5">
        <v>3</v>
      </c>
      <c r="E3443" s="2">
        <v>4</v>
      </c>
    </row>
    <row r="3444" spans="1:5" x14ac:dyDescent="0.25">
      <c r="A3444">
        <v>3933</v>
      </c>
      <c r="B3444" s="3">
        <v>1</v>
      </c>
      <c r="D3444" s="5">
        <v>3</v>
      </c>
      <c r="E3444" s="2">
        <v>4</v>
      </c>
    </row>
    <row r="3445" spans="1:5" x14ac:dyDescent="0.25">
      <c r="A3445">
        <v>3934</v>
      </c>
      <c r="B3445" s="3">
        <v>1</v>
      </c>
      <c r="E3445" s="2">
        <v>4</v>
      </c>
    </row>
    <row r="3446" spans="1:5" x14ac:dyDescent="0.25">
      <c r="A3446">
        <v>3935</v>
      </c>
      <c r="B3446" s="3">
        <v>1</v>
      </c>
      <c r="E3446" s="2">
        <v>4</v>
      </c>
    </row>
    <row r="3447" spans="1:5" x14ac:dyDescent="0.25">
      <c r="A3447">
        <v>3936</v>
      </c>
      <c r="B3447" s="3">
        <v>1</v>
      </c>
    </row>
    <row r="3448" spans="1:5" x14ac:dyDescent="0.25">
      <c r="A3448">
        <v>3937</v>
      </c>
      <c r="B3448" s="3">
        <v>1</v>
      </c>
    </row>
    <row r="3449" spans="1:5" x14ac:dyDescent="0.25">
      <c r="A3449">
        <v>3938</v>
      </c>
      <c r="B3449" s="3">
        <v>1</v>
      </c>
    </row>
    <row r="3450" spans="1:5" x14ac:dyDescent="0.25">
      <c r="A3450">
        <v>3939</v>
      </c>
      <c r="B3450" s="3">
        <v>1</v>
      </c>
      <c r="C3450" s="4">
        <v>2</v>
      </c>
    </row>
    <row r="3451" spans="1:5" x14ac:dyDescent="0.25">
      <c r="A3451">
        <v>3940</v>
      </c>
      <c r="B3451" s="3">
        <v>1</v>
      </c>
      <c r="C3451" s="4">
        <v>2</v>
      </c>
    </row>
    <row r="3452" spans="1:5" x14ac:dyDescent="0.25">
      <c r="A3452">
        <v>3941</v>
      </c>
      <c r="B3452" s="3">
        <v>1</v>
      </c>
      <c r="C3452" s="4">
        <v>2</v>
      </c>
    </row>
    <row r="3453" spans="1:5" x14ac:dyDescent="0.25">
      <c r="A3453">
        <v>3942</v>
      </c>
      <c r="B3453" s="3">
        <v>1</v>
      </c>
      <c r="C3453" s="4">
        <v>2</v>
      </c>
    </row>
    <row r="3454" spans="1:5" x14ac:dyDescent="0.25">
      <c r="A3454">
        <v>3943</v>
      </c>
      <c r="B3454" s="3">
        <v>1</v>
      </c>
      <c r="C3454" s="4">
        <v>2</v>
      </c>
    </row>
    <row r="3455" spans="1:5" x14ac:dyDescent="0.25">
      <c r="A3455">
        <v>3944</v>
      </c>
      <c r="B3455" s="3">
        <v>1</v>
      </c>
      <c r="C3455" s="4">
        <v>2</v>
      </c>
    </row>
    <row r="3456" spans="1:5" x14ac:dyDescent="0.25">
      <c r="A3456">
        <v>3945</v>
      </c>
      <c r="C3456" s="4">
        <v>2</v>
      </c>
    </row>
    <row r="3457" spans="1:6" x14ac:dyDescent="0.25">
      <c r="A3457">
        <v>3946</v>
      </c>
      <c r="C3457" s="4">
        <v>2</v>
      </c>
    </row>
    <row r="3458" spans="1:6" x14ac:dyDescent="0.25">
      <c r="A3458">
        <v>3947</v>
      </c>
      <c r="C3458" s="4">
        <v>2</v>
      </c>
      <c r="D3458" s="5">
        <v>3</v>
      </c>
    </row>
    <row r="3459" spans="1:6" x14ac:dyDescent="0.25">
      <c r="A3459">
        <v>3948</v>
      </c>
      <c r="C3459" s="4">
        <v>2</v>
      </c>
      <c r="D3459" s="5">
        <v>3</v>
      </c>
    </row>
    <row r="3460" spans="1:6" x14ac:dyDescent="0.25">
      <c r="A3460">
        <v>3949</v>
      </c>
      <c r="C3460" s="4">
        <v>2</v>
      </c>
      <c r="D3460" s="5">
        <v>3</v>
      </c>
    </row>
    <row r="3461" spans="1:6" x14ac:dyDescent="0.25">
      <c r="A3461">
        <v>3950</v>
      </c>
      <c r="C3461" s="4">
        <v>2</v>
      </c>
      <c r="D3461" s="5">
        <v>3</v>
      </c>
      <c r="E3461" s="2">
        <v>4</v>
      </c>
    </row>
    <row r="3462" spans="1:6" x14ac:dyDescent="0.25">
      <c r="A3462">
        <v>3951</v>
      </c>
      <c r="D3462" s="5">
        <v>3</v>
      </c>
      <c r="E3462" s="2">
        <v>4</v>
      </c>
    </row>
    <row r="3463" spans="1:6" x14ac:dyDescent="0.25">
      <c r="A3463">
        <v>3952</v>
      </c>
      <c r="D3463" s="5">
        <v>3</v>
      </c>
      <c r="E3463" s="2">
        <v>4</v>
      </c>
      <c r="F3463" t="s">
        <v>22</v>
      </c>
    </row>
    <row r="3464" spans="1:6" x14ac:dyDescent="0.25">
      <c r="A3464">
        <v>3983</v>
      </c>
    </row>
    <row r="3465" spans="1:6" x14ac:dyDescent="0.25">
      <c r="A3465">
        <v>3984</v>
      </c>
    </row>
    <row r="3466" spans="1:6" x14ac:dyDescent="0.25">
      <c r="A3466">
        <v>3985</v>
      </c>
      <c r="F3466" t="s">
        <v>22</v>
      </c>
    </row>
    <row r="3467" spans="1:6" x14ac:dyDescent="0.25">
      <c r="A3467">
        <v>3986</v>
      </c>
      <c r="C3467" s="4">
        <v>2</v>
      </c>
    </row>
    <row r="3468" spans="1:6" x14ac:dyDescent="0.25">
      <c r="A3468">
        <v>3987</v>
      </c>
      <c r="C3468" s="4">
        <v>2</v>
      </c>
    </row>
    <row r="3469" spans="1:6" x14ac:dyDescent="0.25">
      <c r="A3469">
        <v>3988</v>
      </c>
      <c r="C3469" s="4">
        <v>2</v>
      </c>
      <c r="D3469" s="5">
        <v>3</v>
      </c>
    </row>
    <row r="3470" spans="1:6" x14ac:dyDescent="0.25">
      <c r="A3470">
        <v>3989</v>
      </c>
      <c r="C3470" s="4">
        <v>2</v>
      </c>
      <c r="D3470" s="5">
        <v>3</v>
      </c>
    </row>
    <row r="3471" spans="1:6" x14ac:dyDescent="0.25">
      <c r="A3471">
        <v>3990</v>
      </c>
      <c r="C3471" s="4">
        <v>2</v>
      </c>
      <c r="D3471" s="5">
        <v>3</v>
      </c>
    </row>
    <row r="3472" spans="1:6" x14ac:dyDescent="0.25">
      <c r="A3472">
        <v>3991</v>
      </c>
      <c r="C3472" s="4">
        <v>2</v>
      </c>
      <c r="D3472" s="5">
        <v>3</v>
      </c>
    </row>
    <row r="3473" spans="1:5" x14ac:dyDescent="0.25">
      <c r="A3473">
        <v>3992</v>
      </c>
      <c r="C3473" s="4">
        <v>2</v>
      </c>
      <c r="D3473" s="5">
        <v>3</v>
      </c>
    </row>
    <row r="3474" spans="1:5" x14ac:dyDescent="0.25">
      <c r="A3474">
        <v>3993</v>
      </c>
      <c r="C3474" s="4">
        <v>2</v>
      </c>
      <c r="D3474" s="5">
        <v>3</v>
      </c>
    </row>
    <row r="3475" spans="1:5" x14ac:dyDescent="0.25">
      <c r="A3475">
        <v>3994</v>
      </c>
      <c r="C3475" s="4">
        <v>2</v>
      </c>
      <c r="D3475" s="5">
        <v>3</v>
      </c>
    </row>
    <row r="3476" spans="1:5" x14ac:dyDescent="0.25">
      <c r="A3476">
        <v>3995</v>
      </c>
      <c r="C3476" s="4">
        <v>2</v>
      </c>
      <c r="D3476" s="5">
        <v>3</v>
      </c>
    </row>
    <row r="3477" spans="1:5" x14ac:dyDescent="0.25">
      <c r="A3477">
        <v>3996</v>
      </c>
      <c r="C3477" s="4">
        <v>2</v>
      </c>
      <c r="D3477" s="5">
        <v>3</v>
      </c>
    </row>
    <row r="3478" spans="1:5" x14ac:dyDescent="0.25">
      <c r="A3478">
        <v>3997</v>
      </c>
      <c r="C3478" s="4">
        <v>2</v>
      </c>
      <c r="D3478" s="5">
        <v>3</v>
      </c>
    </row>
    <row r="3479" spans="1:5" x14ac:dyDescent="0.25">
      <c r="A3479">
        <v>3998</v>
      </c>
      <c r="C3479" s="4">
        <v>2</v>
      </c>
      <c r="D3479" s="5">
        <v>3</v>
      </c>
    </row>
    <row r="3480" spans="1:5" x14ac:dyDescent="0.25">
      <c r="A3480">
        <v>3999</v>
      </c>
      <c r="C3480" s="4">
        <v>2</v>
      </c>
      <c r="D3480" s="5">
        <v>3</v>
      </c>
    </row>
    <row r="3481" spans="1:5" x14ac:dyDescent="0.25">
      <c r="A3481">
        <v>4000</v>
      </c>
      <c r="C3481" s="4">
        <v>2</v>
      </c>
      <c r="D3481" s="5">
        <v>3</v>
      </c>
    </row>
    <row r="3482" spans="1:5" x14ac:dyDescent="0.25">
      <c r="A3482">
        <v>4001</v>
      </c>
      <c r="C3482" s="4">
        <v>2</v>
      </c>
      <c r="D3482" s="5">
        <v>3</v>
      </c>
    </row>
    <row r="3483" spans="1:5" x14ac:dyDescent="0.25">
      <c r="A3483">
        <v>4002</v>
      </c>
      <c r="C3483" s="4">
        <v>2</v>
      </c>
      <c r="D3483" s="5">
        <v>3</v>
      </c>
    </row>
    <row r="3484" spans="1:5" x14ac:dyDescent="0.25">
      <c r="A3484">
        <v>4003</v>
      </c>
      <c r="B3484" s="3">
        <v>1</v>
      </c>
      <c r="C3484" s="4">
        <v>2</v>
      </c>
      <c r="D3484" s="5">
        <v>3</v>
      </c>
    </row>
    <row r="3485" spans="1:5" x14ac:dyDescent="0.25">
      <c r="A3485">
        <v>4004</v>
      </c>
      <c r="B3485" s="3">
        <v>1</v>
      </c>
      <c r="C3485" s="4">
        <v>2</v>
      </c>
      <c r="D3485" s="5">
        <v>3</v>
      </c>
    </row>
    <row r="3486" spans="1:5" x14ac:dyDescent="0.25">
      <c r="A3486">
        <v>4005</v>
      </c>
      <c r="B3486" s="3">
        <v>1</v>
      </c>
      <c r="C3486" s="4">
        <v>2</v>
      </c>
    </row>
    <row r="3487" spans="1:5" x14ac:dyDescent="0.25">
      <c r="A3487">
        <v>4006</v>
      </c>
      <c r="B3487" s="3">
        <v>1</v>
      </c>
      <c r="E3487" s="2">
        <v>4</v>
      </c>
    </row>
    <row r="3488" spans="1:5" x14ac:dyDescent="0.25">
      <c r="A3488">
        <v>4007</v>
      </c>
      <c r="B3488" s="3">
        <v>1</v>
      </c>
      <c r="E3488" s="2">
        <v>4</v>
      </c>
    </row>
    <row r="3489" spans="1:5" x14ac:dyDescent="0.25">
      <c r="A3489">
        <v>4008</v>
      </c>
      <c r="B3489" s="3">
        <v>1</v>
      </c>
      <c r="E3489" s="2">
        <v>4</v>
      </c>
    </row>
    <row r="3490" spans="1:5" x14ac:dyDescent="0.25">
      <c r="A3490">
        <v>4009</v>
      </c>
      <c r="B3490" s="3">
        <v>1</v>
      </c>
      <c r="E3490" s="2">
        <v>4</v>
      </c>
    </row>
    <row r="3491" spans="1:5" x14ac:dyDescent="0.25">
      <c r="A3491">
        <v>4010</v>
      </c>
      <c r="B3491" s="3">
        <v>1</v>
      </c>
      <c r="E3491" s="2">
        <v>4</v>
      </c>
    </row>
    <row r="3492" spans="1:5" x14ac:dyDescent="0.25">
      <c r="A3492">
        <v>4011</v>
      </c>
      <c r="B3492" s="3">
        <v>1</v>
      </c>
      <c r="E3492" s="2">
        <v>4</v>
      </c>
    </row>
    <row r="3493" spans="1:5" x14ac:dyDescent="0.25">
      <c r="A3493">
        <v>4012</v>
      </c>
      <c r="B3493" s="3">
        <v>1</v>
      </c>
      <c r="E3493" s="2">
        <v>4</v>
      </c>
    </row>
    <row r="3494" spans="1:5" x14ac:dyDescent="0.25">
      <c r="A3494">
        <v>4013</v>
      </c>
      <c r="B3494" s="3">
        <v>1</v>
      </c>
      <c r="E3494" s="2">
        <v>4</v>
      </c>
    </row>
    <row r="3495" spans="1:5" x14ac:dyDescent="0.25">
      <c r="A3495">
        <v>4014</v>
      </c>
      <c r="B3495" s="3">
        <v>1</v>
      </c>
      <c r="E3495" s="2">
        <v>4</v>
      </c>
    </row>
    <row r="3496" spans="1:5" x14ac:dyDescent="0.25">
      <c r="A3496">
        <v>4015</v>
      </c>
      <c r="B3496" s="3">
        <v>1</v>
      </c>
      <c r="E3496" s="2">
        <v>4</v>
      </c>
    </row>
    <row r="3497" spans="1:5" x14ac:dyDescent="0.25">
      <c r="A3497">
        <v>4016</v>
      </c>
      <c r="B3497" s="3">
        <v>1</v>
      </c>
      <c r="E3497" s="2">
        <v>4</v>
      </c>
    </row>
    <row r="3498" spans="1:5" x14ac:dyDescent="0.25">
      <c r="A3498">
        <v>4017</v>
      </c>
      <c r="B3498" s="3">
        <v>1</v>
      </c>
      <c r="E3498" s="2">
        <v>4</v>
      </c>
    </row>
    <row r="3499" spans="1:5" x14ac:dyDescent="0.25">
      <c r="A3499">
        <v>4018</v>
      </c>
      <c r="B3499" s="3">
        <v>1</v>
      </c>
      <c r="E3499" s="2">
        <v>4</v>
      </c>
    </row>
    <row r="3500" spans="1:5" x14ac:dyDescent="0.25">
      <c r="A3500">
        <v>4019</v>
      </c>
      <c r="B3500" s="3">
        <v>1</v>
      </c>
      <c r="E3500" s="2">
        <v>4</v>
      </c>
    </row>
    <row r="3501" spans="1:5" x14ac:dyDescent="0.25">
      <c r="A3501">
        <v>4020</v>
      </c>
      <c r="E3501" s="2">
        <v>4</v>
      </c>
    </row>
    <row r="3502" spans="1:5" x14ac:dyDescent="0.25">
      <c r="A3502">
        <v>4021</v>
      </c>
      <c r="C3502" s="4">
        <v>2</v>
      </c>
      <c r="D3502" s="5">
        <v>3</v>
      </c>
      <c r="E3502" s="2">
        <v>4</v>
      </c>
    </row>
    <row r="3503" spans="1:5" x14ac:dyDescent="0.25">
      <c r="A3503">
        <v>4022</v>
      </c>
      <c r="C3503" s="4">
        <v>2</v>
      </c>
      <c r="D3503" s="5">
        <v>3</v>
      </c>
      <c r="E3503" s="2">
        <v>4</v>
      </c>
    </row>
    <row r="3504" spans="1:5" x14ac:dyDescent="0.25">
      <c r="A3504">
        <v>4023</v>
      </c>
      <c r="C3504" s="4">
        <v>2</v>
      </c>
      <c r="D3504" s="5">
        <v>3</v>
      </c>
      <c r="E3504" s="2">
        <v>4</v>
      </c>
    </row>
    <row r="3505" spans="1:4" x14ac:dyDescent="0.25">
      <c r="A3505">
        <v>4024</v>
      </c>
      <c r="C3505" s="4">
        <v>2</v>
      </c>
      <c r="D3505" s="5">
        <v>3</v>
      </c>
    </row>
    <row r="3506" spans="1:4" x14ac:dyDescent="0.25">
      <c r="A3506">
        <v>4025</v>
      </c>
      <c r="C3506" s="4">
        <v>2</v>
      </c>
      <c r="D3506" s="5">
        <v>3</v>
      </c>
    </row>
    <row r="3507" spans="1:4" x14ac:dyDescent="0.25">
      <c r="A3507">
        <v>4026</v>
      </c>
      <c r="C3507" s="4">
        <v>2</v>
      </c>
      <c r="D3507" s="5">
        <v>3</v>
      </c>
    </row>
    <row r="3508" spans="1:4" x14ac:dyDescent="0.25">
      <c r="A3508">
        <v>4027</v>
      </c>
      <c r="C3508" s="4">
        <v>2</v>
      </c>
      <c r="D3508" s="5">
        <v>3</v>
      </c>
    </row>
    <row r="3509" spans="1:4" x14ac:dyDescent="0.25">
      <c r="A3509">
        <v>4028</v>
      </c>
      <c r="C3509" s="4">
        <v>2</v>
      </c>
      <c r="D3509" s="5">
        <v>3</v>
      </c>
    </row>
    <row r="3510" spans="1:4" x14ac:dyDescent="0.25">
      <c r="A3510">
        <v>4029</v>
      </c>
      <c r="C3510" s="4">
        <v>2</v>
      </c>
      <c r="D3510" s="5">
        <v>3</v>
      </c>
    </row>
    <row r="3511" spans="1:4" x14ac:dyDescent="0.25">
      <c r="A3511">
        <v>4030</v>
      </c>
      <c r="C3511" s="4">
        <v>2</v>
      </c>
      <c r="D3511" s="5">
        <v>3</v>
      </c>
    </row>
    <row r="3512" spans="1:4" x14ac:dyDescent="0.25">
      <c r="A3512">
        <v>4031</v>
      </c>
      <c r="C3512" s="4">
        <v>2</v>
      </c>
      <c r="D3512" s="5">
        <v>3</v>
      </c>
    </row>
    <row r="3513" spans="1:4" x14ac:dyDescent="0.25">
      <c r="A3513">
        <v>4032</v>
      </c>
      <c r="C3513" s="4">
        <v>2</v>
      </c>
      <c r="D3513" s="5">
        <v>3</v>
      </c>
    </row>
    <row r="3514" spans="1:4" x14ac:dyDescent="0.25">
      <c r="A3514">
        <v>4033</v>
      </c>
      <c r="C3514" s="4">
        <v>2</v>
      </c>
      <c r="D3514" s="5">
        <v>3</v>
      </c>
    </row>
    <row r="3515" spans="1:4" x14ac:dyDescent="0.25">
      <c r="A3515">
        <v>4034</v>
      </c>
      <c r="C3515" s="4">
        <v>2</v>
      </c>
      <c r="D3515" s="5">
        <v>3</v>
      </c>
    </row>
    <row r="3516" spans="1:4" x14ac:dyDescent="0.25">
      <c r="A3516">
        <v>4035</v>
      </c>
      <c r="B3516" s="3">
        <v>1</v>
      </c>
      <c r="C3516" s="4">
        <v>2</v>
      </c>
    </row>
    <row r="3517" spans="1:4" x14ac:dyDescent="0.25">
      <c r="A3517">
        <v>4036</v>
      </c>
      <c r="B3517" s="3">
        <v>1</v>
      </c>
    </row>
    <row r="3518" spans="1:4" x14ac:dyDescent="0.25">
      <c r="A3518">
        <v>4037</v>
      </c>
      <c r="B3518" s="3">
        <v>1</v>
      </c>
    </row>
    <row r="3519" spans="1:4" x14ac:dyDescent="0.25">
      <c r="A3519">
        <v>4038</v>
      </c>
      <c r="B3519" s="3">
        <v>1</v>
      </c>
    </row>
    <row r="3520" spans="1:4" x14ac:dyDescent="0.25">
      <c r="A3520">
        <v>4039</v>
      </c>
      <c r="B3520" s="3">
        <v>1</v>
      </c>
    </row>
    <row r="3521" spans="1:5" x14ac:dyDescent="0.25">
      <c r="A3521">
        <v>4040</v>
      </c>
      <c r="B3521" s="3">
        <v>1</v>
      </c>
      <c r="E3521" s="2">
        <v>4</v>
      </c>
    </row>
    <row r="3522" spans="1:5" x14ac:dyDescent="0.25">
      <c r="A3522">
        <v>4041</v>
      </c>
      <c r="B3522" s="3">
        <v>1</v>
      </c>
      <c r="E3522" s="2">
        <v>4</v>
      </c>
    </row>
    <row r="3523" spans="1:5" x14ac:dyDescent="0.25">
      <c r="A3523">
        <v>4042</v>
      </c>
      <c r="B3523" s="3">
        <v>1</v>
      </c>
      <c r="E3523" s="2">
        <v>4</v>
      </c>
    </row>
    <row r="3524" spans="1:5" x14ac:dyDescent="0.25">
      <c r="A3524">
        <v>4043</v>
      </c>
      <c r="B3524" s="3">
        <v>1</v>
      </c>
      <c r="E3524" s="2">
        <v>4</v>
      </c>
    </row>
    <row r="3525" spans="1:5" x14ac:dyDescent="0.25">
      <c r="A3525">
        <v>4044</v>
      </c>
      <c r="B3525" s="3">
        <v>1</v>
      </c>
      <c r="E3525" s="2">
        <v>4</v>
      </c>
    </row>
    <row r="3526" spans="1:5" x14ac:dyDescent="0.25">
      <c r="A3526">
        <v>4045</v>
      </c>
      <c r="B3526" s="3">
        <v>1</v>
      </c>
      <c r="E3526" s="2">
        <v>4</v>
      </c>
    </row>
    <row r="3527" spans="1:5" x14ac:dyDescent="0.25">
      <c r="A3527">
        <v>4046</v>
      </c>
      <c r="B3527" s="3">
        <v>1</v>
      </c>
      <c r="E3527" s="2">
        <v>4</v>
      </c>
    </row>
    <row r="3528" spans="1:5" x14ac:dyDescent="0.25">
      <c r="A3528">
        <v>4047</v>
      </c>
      <c r="E3528" s="2">
        <v>4</v>
      </c>
    </row>
    <row r="3529" spans="1:5" x14ac:dyDescent="0.25">
      <c r="A3529">
        <v>4048</v>
      </c>
      <c r="D3529" s="5">
        <v>3</v>
      </c>
      <c r="E3529" s="2">
        <v>4</v>
      </c>
    </row>
    <row r="3530" spans="1:5" x14ac:dyDescent="0.25">
      <c r="A3530">
        <v>4049</v>
      </c>
      <c r="D3530" s="5">
        <v>3</v>
      </c>
      <c r="E3530" s="2">
        <v>4</v>
      </c>
    </row>
    <row r="3531" spans="1:5" x14ac:dyDescent="0.25">
      <c r="A3531">
        <v>4050</v>
      </c>
      <c r="D3531" s="5">
        <v>3</v>
      </c>
      <c r="E3531" s="2">
        <v>4</v>
      </c>
    </row>
    <row r="3532" spans="1:5" x14ac:dyDescent="0.25">
      <c r="A3532">
        <v>4051</v>
      </c>
      <c r="D3532" s="5">
        <v>3</v>
      </c>
      <c r="E3532" s="2">
        <v>4</v>
      </c>
    </row>
    <row r="3533" spans="1:5" x14ac:dyDescent="0.25">
      <c r="A3533">
        <v>4052</v>
      </c>
      <c r="C3533" s="4">
        <v>2</v>
      </c>
      <c r="D3533" s="5">
        <v>3</v>
      </c>
      <c r="E3533" s="2">
        <v>4</v>
      </c>
    </row>
    <row r="3534" spans="1:5" x14ac:dyDescent="0.25">
      <c r="A3534">
        <v>4053</v>
      </c>
      <c r="C3534" s="4">
        <v>2</v>
      </c>
      <c r="D3534" s="5">
        <v>3</v>
      </c>
    </row>
    <row r="3535" spans="1:5" x14ac:dyDescent="0.25">
      <c r="A3535">
        <v>4054</v>
      </c>
      <c r="C3535" s="4">
        <v>2</v>
      </c>
      <c r="D3535" s="5">
        <v>3</v>
      </c>
    </row>
    <row r="3536" spans="1:5" x14ac:dyDescent="0.25">
      <c r="A3536">
        <v>4055</v>
      </c>
      <c r="C3536" s="4">
        <v>2</v>
      </c>
      <c r="D3536" s="5">
        <v>3</v>
      </c>
    </row>
    <row r="3537" spans="1:5" x14ac:dyDescent="0.25">
      <c r="A3537">
        <v>4056</v>
      </c>
      <c r="C3537" s="4">
        <v>2</v>
      </c>
      <c r="D3537" s="5">
        <v>3</v>
      </c>
    </row>
    <row r="3538" spans="1:5" x14ac:dyDescent="0.25">
      <c r="A3538">
        <v>4057</v>
      </c>
      <c r="C3538" s="4">
        <v>2</v>
      </c>
      <c r="D3538" s="5">
        <v>3</v>
      </c>
    </row>
    <row r="3539" spans="1:5" x14ac:dyDescent="0.25">
      <c r="A3539">
        <v>4058</v>
      </c>
      <c r="C3539" s="4">
        <v>2</v>
      </c>
      <c r="D3539" s="5">
        <v>3</v>
      </c>
    </row>
    <row r="3540" spans="1:5" x14ac:dyDescent="0.25">
      <c r="A3540">
        <v>4059</v>
      </c>
      <c r="C3540" s="4">
        <v>2</v>
      </c>
      <c r="D3540" s="5">
        <v>3</v>
      </c>
    </row>
    <row r="3541" spans="1:5" x14ac:dyDescent="0.25">
      <c r="A3541">
        <v>4060</v>
      </c>
      <c r="C3541" s="4">
        <v>2</v>
      </c>
    </row>
    <row r="3542" spans="1:5" x14ac:dyDescent="0.25">
      <c r="A3542">
        <v>4061</v>
      </c>
      <c r="C3542" s="4">
        <v>2</v>
      </c>
    </row>
    <row r="3543" spans="1:5" x14ac:dyDescent="0.25">
      <c r="A3543">
        <v>4062</v>
      </c>
      <c r="B3543" s="3">
        <v>1</v>
      </c>
      <c r="C3543" s="4">
        <v>2</v>
      </c>
    </row>
    <row r="3544" spans="1:5" x14ac:dyDescent="0.25">
      <c r="A3544">
        <v>4063</v>
      </c>
      <c r="B3544" s="3">
        <v>1</v>
      </c>
      <c r="C3544" s="4">
        <v>2</v>
      </c>
    </row>
    <row r="3545" spans="1:5" x14ac:dyDescent="0.25">
      <c r="A3545">
        <v>4064</v>
      </c>
      <c r="B3545" s="3">
        <v>1</v>
      </c>
    </row>
    <row r="3546" spans="1:5" x14ac:dyDescent="0.25">
      <c r="A3546">
        <v>4065</v>
      </c>
      <c r="B3546" s="3">
        <v>1</v>
      </c>
    </row>
    <row r="3547" spans="1:5" x14ac:dyDescent="0.25">
      <c r="A3547">
        <v>4066</v>
      </c>
      <c r="B3547" s="3">
        <v>1</v>
      </c>
    </row>
    <row r="3548" spans="1:5" x14ac:dyDescent="0.25">
      <c r="A3548">
        <v>4067</v>
      </c>
      <c r="B3548" s="3">
        <v>1</v>
      </c>
    </row>
    <row r="3549" spans="1:5" x14ac:dyDescent="0.25">
      <c r="A3549">
        <v>4068</v>
      </c>
      <c r="B3549" s="3">
        <v>1</v>
      </c>
      <c r="E3549" s="2">
        <v>4</v>
      </c>
    </row>
    <row r="3550" spans="1:5" x14ac:dyDescent="0.25">
      <c r="A3550">
        <v>4069</v>
      </c>
      <c r="B3550" s="3">
        <v>1</v>
      </c>
      <c r="E3550" s="2">
        <v>4</v>
      </c>
    </row>
    <row r="3551" spans="1:5" x14ac:dyDescent="0.25">
      <c r="A3551">
        <v>4070</v>
      </c>
      <c r="B3551" s="3">
        <v>1</v>
      </c>
      <c r="E3551" s="2">
        <v>4</v>
      </c>
    </row>
    <row r="3552" spans="1:5" x14ac:dyDescent="0.25">
      <c r="A3552">
        <v>4071</v>
      </c>
      <c r="B3552" s="3">
        <v>1</v>
      </c>
      <c r="D3552" s="5">
        <v>3</v>
      </c>
      <c r="E3552" s="2">
        <v>4</v>
      </c>
    </row>
    <row r="3553" spans="1:5" x14ac:dyDescent="0.25">
      <c r="A3553">
        <v>4072</v>
      </c>
      <c r="D3553" s="5">
        <v>3</v>
      </c>
      <c r="E3553" s="2">
        <v>4</v>
      </c>
    </row>
    <row r="3554" spans="1:5" x14ac:dyDescent="0.25">
      <c r="A3554">
        <v>4073</v>
      </c>
      <c r="D3554" s="5">
        <v>3</v>
      </c>
      <c r="E3554" s="2">
        <v>4</v>
      </c>
    </row>
    <row r="3555" spans="1:5" x14ac:dyDescent="0.25">
      <c r="A3555">
        <v>4074</v>
      </c>
      <c r="D3555" s="5">
        <v>3</v>
      </c>
      <c r="E3555" s="2">
        <v>4</v>
      </c>
    </row>
    <row r="3556" spans="1:5" x14ac:dyDescent="0.25">
      <c r="A3556">
        <v>4075</v>
      </c>
      <c r="D3556" s="5">
        <v>3</v>
      </c>
      <c r="E3556" s="2">
        <v>4</v>
      </c>
    </row>
    <row r="3557" spans="1:5" x14ac:dyDescent="0.25">
      <c r="A3557">
        <v>4076</v>
      </c>
      <c r="D3557" s="5">
        <v>3</v>
      </c>
      <c r="E3557" s="2">
        <v>4</v>
      </c>
    </row>
    <row r="3558" spans="1:5" x14ac:dyDescent="0.25">
      <c r="A3558">
        <v>4077</v>
      </c>
      <c r="D3558" s="5">
        <v>3</v>
      </c>
      <c r="E3558" s="2">
        <v>4</v>
      </c>
    </row>
    <row r="3559" spans="1:5" x14ac:dyDescent="0.25">
      <c r="A3559">
        <v>4078</v>
      </c>
      <c r="D3559" s="5">
        <v>3</v>
      </c>
      <c r="E3559" s="2">
        <v>4</v>
      </c>
    </row>
    <row r="3560" spans="1:5" x14ac:dyDescent="0.25">
      <c r="A3560">
        <v>4079</v>
      </c>
      <c r="D3560" s="5">
        <v>3</v>
      </c>
    </row>
    <row r="3561" spans="1:5" x14ac:dyDescent="0.25">
      <c r="A3561">
        <v>4080</v>
      </c>
      <c r="D3561" s="5">
        <v>3</v>
      </c>
    </row>
    <row r="3562" spans="1:5" x14ac:dyDescent="0.25">
      <c r="A3562">
        <v>4081</v>
      </c>
      <c r="C3562" s="4">
        <v>2</v>
      </c>
      <c r="D3562" s="5">
        <v>3</v>
      </c>
    </row>
    <row r="3563" spans="1:5" x14ac:dyDescent="0.25">
      <c r="A3563">
        <v>4082</v>
      </c>
      <c r="C3563" s="4">
        <v>2</v>
      </c>
    </row>
    <row r="3564" spans="1:5" x14ac:dyDescent="0.25">
      <c r="A3564">
        <v>4083</v>
      </c>
      <c r="C3564" s="4">
        <v>2</v>
      </c>
    </row>
    <row r="3565" spans="1:5" x14ac:dyDescent="0.25">
      <c r="A3565">
        <v>4084</v>
      </c>
      <c r="C3565" s="4">
        <v>2</v>
      </c>
    </row>
    <row r="3566" spans="1:5" x14ac:dyDescent="0.25">
      <c r="A3566">
        <v>4085</v>
      </c>
      <c r="C3566" s="4">
        <v>2</v>
      </c>
    </row>
    <row r="3567" spans="1:5" x14ac:dyDescent="0.25">
      <c r="A3567">
        <v>4086</v>
      </c>
      <c r="C3567" s="4">
        <v>2</v>
      </c>
    </row>
    <row r="3568" spans="1:5" x14ac:dyDescent="0.25">
      <c r="A3568">
        <v>4087</v>
      </c>
      <c r="B3568" s="3">
        <v>1</v>
      </c>
      <c r="C3568" s="4">
        <v>2</v>
      </c>
    </row>
    <row r="3569" spans="1:5" x14ac:dyDescent="0.25">
      <c r="A3569">
        <v>4088</v>
      </c>
      <c r="B3569" s="3">
        <v>1</v>
      </c>
      <c r="C3569" s="4">
        <v>2</v>
      </c>
    </row>
    <row r="3570" spans="1:5" x14ac:dyDescent="0.25">
      <c r="A3570">
        <v>4089</v>
      </c>
      <c r="B3570" s="3">
        <v>1</v>
      </c>
      <c r="C3570" s="4">
        <v>2</v>
      </c>
    </row>
    <row r="3571" spans="1:5" x14ac:dyDescent="0.25">
      <c r="A3571">
        <v>4090</v>
      </c>
      <c r="B3571" s="3">
        <v>1</v>
      </c>
    </row>
    <row r="3572" spans="1:5" x14ac:dyDescent="0.25">
      <c r="A3572">
        <v>4091</v>
      </c>
      <c r="B3572" s="3">
        <v>1</v>
      </c>
    </row>
    <row r="3573" spans="1:5" x14ac:dyDescent="0.25">
      <c r="A3573">
        <v>4092</v>
      </c>
      <c r="B3573" s="3">
        <v>1</v>
      </c>
    </row>
    <row r="3574" spans="1:5" x14ac:dyDescent="0.25">
      <c r="A3574">
        <v>4093</v>
      </c>
      <c r="B3574" s="3">
        <v>1</v>
      </c>
    </row>
    <row r="3575" spans="1:5" x14ac:dyDescent="0.25">
      <c r="A3575">
        <v>4094</v>
      </c>
      <c r="B3575" s="3">
        <v>1</v>
      </c>
      <c r="E3575" s="2">
        <v>4</v>
      </c>
    </row>
    <row r="3576" spans="1:5" x14ac:dyDescent="0.25">
      <c r="A3576">
        <v>4095</v>
      </c>
      <c r="B3576" s="3">
        <v>1</v>
      </c>
      <c r="E3576" s="2">
        <v>4</v>
      </c>
    </row>
    <row r="3577" spans="1:5" x14ac:dyDescent="0.25">
      <c r="A3577">
        <v>4096</v>
      </c>
      <c r="D3577" s="5">
        <v>3</v>
      </c>
      <c r="E3577" s="2">
        <v>4</v>
      </c>
    </row>
    <row r="3578" spans="1:5" x14ac:dyDescent="0.25">
      <c r="A3578">
        <v>4097</v>
      </c>
      <c r="D3578" s="5">
        <v>3</v>
      </c>
      <c r="E3578" s="2">
        <v>4</v>
      </c>
    </row>
    <row r="3579" spans="1:5" x14ac:dyDescent="0.25">
      <c r="A3579">
        <v>4098</v>
      </c>
      <c r="D3579" s="5">
        <v>3</v>
      </c>
      <c r="E3579" s="2">
        <v>4</v>
      </c>
    </row>
    <row r="3580" spans="1:5" x14ac:dyDescent="0.25">
      <c r="A3580">
        <v>4099</v>
      </c>
      <c r="D3580" s="5">
        <v>3</v>
      </c>
      <c r="E3580" s="2">
        <v>4</v>
      </c>
    </row>
    <row r="3581" spans="1:5" x14ac:dyDescent="0.25">
      <c r="A3581">
        <v>4100</v>
      </c>
      <c r="D3581" s="5">
        <v>3</v>
      </c>
      <c r="E3581" s="2">
        <v>4</v>
      </c>
    </row>
    <row r="3582" spans="1:5" x14ac:dyDescent="0.25">
      <c r="A3582">
        <v>4101</v>
      </c>
      <c r="D3582" s="5">
        <v>3</v>
      </c>
      <c r="E3582" s="2">
        <v>4</v>
      </c>
    </row>
    <row r="3583" spans="1:5" x14ac:dyDescent="0.25">
      <c r="A3583">
        <v>4102</v>
      </c>
      <c r="D3583" s="5">
        <v>3</v>
      </c>
      <c r="E3583" s="2">
        <v>4</v>
      </c>
    </row>
    <row r="3584" spans="1:5" x14ac:dyDescent="0.25">
      <c r="A3584">
        <v>4103</v>
      </c>
      <c r="D3584" s="5">
        <v>3</v>
      </c>
      <c r="E3584" s="2">
        <v>4</v>
      </c>
    </row>
    <row r="3585" spans="1:5" x14ac:dyDescent="0.25">
      <c r="A3585">
        <v>4104</v>
      </c>
      <c r="D3585" s="5">
        <v>3</v>
      </c>
    </row>
    <row r="3586" spans="1:5" x14ac:dyDescent="0.25">
      <c r="A3586">
        <v>4105</v>
      </c>
      <c r="C3586" s="4">
        <v>2</v>
      </c>
    </row>
    <row r="3587" spans="1:5" x14ac:dyDescent="0.25">
      <c r="A3587">
        <v>4106</v>
      </c>
      <c r="C3587" s="4">
        <v>2</v>
      </c>
    </row>
    <row r="3588" spans="1:5" x14ac:dyDescent="0.25">
      <c r="A3588">
        <v>4107</v>
      </c>
      <c r="C3588" s="4">
        <v>2</v>
      </c>
    </row>
    <row r="3589" spans="1:5" x14ac:dyDescent="0.25">
      <c r="A3589">
        <v>4108</v>
      </c>
      <c r="C3589" s="4">
        <v>2</v>
      </c>
    </row>
    <row r="3590" spans="1:5" x14ac:dyDescent="0.25">
      <c r="A3590">
        <v>4109</v>
      </c>
      <c r="C3590" s="4">
        <v>2</v>
      </c>
    </row>
    <row r="3591" spans="1:5" x14ac:dyDescent="0.25">
      <c r="A3591">
        <v>4110</v>
      </c>
      <c r="B3591" s="3">
        <v>1</v>
      </c>
      <c r="C3591" s="4">
        <v>2</v>
      </c>
    </row>
    <row r="3592" spans="1:5" x14ac:dyDescent="0.25">
      <c r="A3592">
        <v>4111</v>
      </c>
      <c r="B3592" s="3">
        <v>1</v>
      </c>
      <c r="C3592" s="4">
        <v>2</v>
      </c>
    </row>
    <row r="3593" spans="1:5" x14ac:dyDescent="0.25">
      <c r="A3593">
        <v>4112</v>
      </c>
      <c r="B3593" s="3">
        <v>1</v>
      </c>
      <c r="C3593" s="4">
        <v>2</v>
      </c>
    </row>
    <row r="3594" spans="1:5" x14ac:dyDescent="0.25">
      <c r="A3594">
        <v>4113</v>
      </c>
      <c r="B3594" s="3">
        <v>1</v>
      </c>
    </row>
    <row r="3595" spans="1:5" x14ac:dyDescent="0.25">
      <c r="A3595">
        <v>4114</v>
      </c>
      <c r="B3595" s="3">
        <v>1</v>
      </c>
    </row>
    <row r="3596" spans="1:5" x14ac:dyDescent="0.25">
      <c r="A3596">
        <v>4115</v>
      </c>
      <c r="B3596" s="3">
        <v>1</v>
      </c>
    </row>
    <row r="3597" spans="1:5" x14ac:dyDescent="0.25">
      <c r="A3597">
        <v>4116</v>
      </c>
      <c r="B3597" s="3">
        <v>1</v>
      </c>
    </row>
    <row r="3598" spans="1:5" x14ac:dyDescent="0.25">
      <c r="A3598">
        <v>4117</v>
      </c>
      <c r="B3598" s="3">
        <v>1</v>
      </c>
    </row>
    <row r="3599" spans="1:5" x14ac:dyDescent="0.25">
      <c r="A3599">
        <v>4118</v>
      </c>
      <c r="B3599" s="3">
        <v>1</v>
      </c>
      <c r="E3599" s="2">
        <v>4</v>
      </c>
    </row>
    <row r="3600" spans="1:5" x14ac:dyDescent="0.25">
      <c r="A3600">
        <v>4119</v>
      </c>
      <c r="D3600" s="5">
        <v>3</v>
      </c>
      <c r="E3600" s="2">
        <v>4</v>
      </c>
    </row>
    <row r="3601" spans="1:5" x14ac:dyDescent="0.25">
      <c r="A3601">
        <v>4120</v>
      </c>
      <c r="D3601" s="5">
        <v>3</v>
      </c>
      <c r="E3601" s="2">
        <v>4</v>
      </c>
    </row>
    <row r="3602" spans="1:5" x14ac:dyDescent="0.25">
      <c r="A3602">
        <v>4121</v>
      </c>
      <c r="D3602" s="5">
        <v>3</v>
      </c>
      <c r="E3602" s="2">
        <v>4</v>
      </c>
    </row>
    <row r="3603" spans="1:5" x14ac:dyDescent="0.25">
      <c r="A3603">
        <v>4122</v>
      </c>
      <c r="D3603" s="5">
        <v>3</v>
      </c>
      <c r="E3603" s="2">
        <v>4</v>
      </c>
    </row>
    <row r="3604" spans="1:5" x14ac:dyDescent="0.25">
      <c r="A3604">
        <v>4123</v>
      </c>
      <c r="D3604" s="5">
        <v>3</v>
      </c>
      <c r="E3604" s="2">
        <v>4</v>
      </c>
    </row>
    <row r="3605" spans="1:5" x14ac:dyDescent="0.25">
      <c r="A3605">
        <v>4124</v>
      </c>
      <c r="D3605" s="5">
        <v>3</v>
      </c>
      <c r="E3605" s="2">
        <v>4</v>
      </c>
    </row>
    <row r="3606" spans="1:5" x14ac:dyDescent="0.25">
      <c r="A3606">
        <v>4125</v>
      </c>
      <c r="D3606" s="5">
        <v>3</v>
      </c>
      <c r="E3606" s="2">
        <v>4</v>
      </c>
    </row>
    <row r="3607" spans="1:5" x14ac:dyDescent="0.25">
      <c r="A3607">
        <v>4126</v>
      </c>
      <c r="D3607" s="5">
        <v>3</v>
      </c>
      <c r="E3607" s="2">
        <v>4</v>
      </c>
    </row>
    <row r="3608" spans="1:5" x14ac:dyDescent="0.25">
      <c r="A3608">
        <v>4127</v>
      </c>
      <c r="D3608" s="5">
        <v>3</v>
      </c>
      <c r="E3608" s="2">
        <v>4</v>
      </c>
    </row>
    <row r="3609" spans="1:5" x14ac:dyDescent="0.25">
      <c r="A3609">
        <v>4128</v>
      </c>
      <c r="D3609" s="5">
        <v>3</v>
      </c>
    </row>
    <row r="3610" spans="1:5" x14ac:dyDescent="0.25">
      <c r="A3610">
        <v>4129</v>
      </c>
      <c r="C3610" s="4">
        <v>2</v>
      </c>
    </row>
    <row r="3611" spans="1:5" x14ac:dyDescent="0.25">
      <c r="A3611">
        <v>4130</v>
      </c>
      <c r="C3611" s="4">
        <v>2</v>
      </c>
    </row>
    <row r="3612" spans="1:5" x14ac:dyDescent="0.25">
      <c r="A3612">
        <v>4131</v>
      </c>
      <c r="C3612" s="4">
        <v>2</v>
      </c>
    </row>
    <row r="3613" spans="1:5" x14ac:dyDescent="0.25">
      <c r="A3613">
        <v>4132</v>
      </c>
      <c r="C3613" s="4">
        <v>2</v>
      </c>
    </row>
    <row r="3614" spans="1:5" x14ac:dyDescent="0.25">
      <c r="A3614">
        <v>4133</v>
      </c>
      <c r="C3614" s="4">
        <v>2</v>
      </c>
    </row>
    <row r="3615" spans="1:5" x14ac:dyDescent="0.25">
      <c r="A3615">
        <v>4134</v>
      </c>
      <c r="B3615" s="3">
        <v>1</v>
      </c>
      <c r="C3615" s="4">
        <v>2</v>
      </c>
    </row>
    <row r="3616" spans="1:5" x14ac:dyDescent="0.25">
      <c r="A3616">
        <v>4135</v>
      </c>
      <c r="B3616" s="3">
        <v>1</v>
      </c>
      <c r="C3616" s="4">
        <v>2</v>
      </c>
    </row>
    <row r="3617" spans="1:5" x14ac:dyDescent="0.25">
      <c r="A3617">
        <v>4136</v>
      </c>
      <c r="B3617" s="3">
        <v>1</v>
      </c>
      <c r="C3617" s="4">
        <v>2</v>
      </c>
    </row>
    <row r="3618" spans="1:5" x14ac:dyDescent="0.25">
      <c r="A3618">
        <v>4137</v>
      </c>
      <c r="B3618" s="3">
        <v>1</v>
      </c>
      <c r="C3618" s="4">
        <v>2</v>
      </c>
    </row>
    <row r="3619" spans="1:5" x14ac:dyDescent="0.25">
      <c r="A3619">
        <v>4138</v>
      </c>
      <c r="B3619" s="3">
        <v>1</v>
      </c>
    </row>
    <row r="3620" spans="1:5" x14ac:dyDescent="0.25">
      <c r="A3620">
        <v>4139</v>
      </c>
      <c r="B3620" s="3">
        <v>1</v>
      </c>
    </row>
    <row r="3621" spans="1:5" x14ac:dyDescent="0.25">
      <c r="A3621">
        <v>4140</v>
      </c>
      <c r="B3621" s="3">
        <v>1</v>
      </c>
    </row>
    <row r="3622" spans="1:5" x14ac:dyDescent="0.25">
      <c r="A3622">
        <v>4141</v>
      </c>
      <c r="B3622" s="3">
        <v>1</v>
      </c>
    </row>
    <row r="3623" spans="1:5" x14ac:dyDescent="0.25">
      <c r="A3623">
        <v>4142</v>
      </c>
      <c r="B3623" s="3">
        <v>1</v>
      </c>
      <c r="E3623" s="2">
        <v>4</v>
      </c>
    </row>
    <row r="3624" spans="1:5" x14ac:dyDescent="0.25">
      <c r="A3624">
        <v>4143</v>
      </c>
      <c r="D3624" s="5">
        <v>3</v>
      </c>
      <c r="E3624" s="2">
        <v>4</v>
      </c>
    </row>
    <row r="3625" spans="1:5" x14ac:dyDescent="0.25">
      <c r="A3625">
        <v>4144</v>
      </c>
      <c r="D3625" s="5">
        <v>3</v>
      </c>
      <c r="E3625" s="2">
        <v>4</v>
      </c>
    </row>
    <row r="3626" spans="1:5" x14ac:dyDescent="0.25">
      <c r="A3626">
        <v>4145</v>
      </c>
      <c r="D3626" s="5">
        <v>3</v>
      </c>
      <c r="E3626" s="2">
        <v>4</v>
      </c>
    </row>
    <row r="3627" spans="1:5" x14ac:dyDescent="0.25">
      <c r="A3627">
        <v>4146</v>
      </c>
      <c r="D3627" s="5">
        <v>3</v>
      </c>
      <c r="E3627" s="2">
        <v>4</v>
      </c>
    </row>
    <row r="3628" spans="1:5" x14ac:dyDescent="0.25">
      <c r="A3628">
        <v>4147</v>
      </c>
      <c r="D3628" s="5">
        <v>3</v>
      </c>
      <c r="E3628" s="2">
        <v>4</v>
      </c>
    </row>
    <row r="3629" spans="1:5" x14ac:dyDescent="0.25">
      <c r="A3629">
        <v>4148</v>
      </c>
      <c r="D3629" s="5">
        <v>3</v>
      </c>
      <c r="E3629" s="2">
        <v>4</v>
      </c>
    </row>
    <row r="3630" spans="1:5" x14ac:dyDescent="0.25">
      <c r="A3630">
        <v>4149</v>
      </c>
      <c r="D3630" s="5">
        <v>3</v>
      </c>
      <c r="E3630" s="2">
        <v>4</v>
      </c>
    </row>
    <row r="3631" spans="1:5" x14ac:dyDescent="0.25">
      <c r="A3631">
        <v>4150</v>
      </c>
      <c r="D3631" s="5">
        <v>3</v>
      </c>
      <c r="E3631" s="2">
        <v>4</v>
      </c>
    </row>
    <row r="3632" spans="1:5" x14ac:dyDescent="0.25">
      <c r="A3632">
        <v>4151</v>
      </c>
      <c r="D3632" s="5">
        <v>3</v>
      </c>
      <c r="E3632" s="2">
        <v>4</v>
      </c>
    </row>
    <row r="3633" spans="1:5" x14ac:dyDescent="0.25">
      <c r="A3633">
        <v>4152</v>
      </c>
      <c r="D3633" s="5">
        <v>3</v>
      </c>
    </row>
    <row r="3634" spans="1:5" x14ac:dyDescent="0.25">
      <c r="A3634">
        <v>4153</v>
      </c>
      <c r="C3634" s="4">
        <v>2</v>
      </c>
    </row>
    <row r="3635" spans="1:5" x14ac:dyDescent="0.25">
      <c r="A3635">
        <v>4154</v>
      </c>
      <c r="C3635" s="4">
        <v>2</v>
      </c>
    </row>
    <row r="3636" spans="1:5" x14ac:dyDescent="0.25">
      <c r="A3636">
        <v>4155</v>
      </c>
      <c r="C3636" s="4">
        <v>2</v>
      </c>
    </row>
    <row r="3637" spans="1:5" x14ac:dyDescent="0.25">
      <c r="A3637">
        <v>4156</v>
      </c>
      <c r="C3637" s="4">
        <v>2</v>
      </c>
    </row>
    <row r="3638" spans="1:5" x14ac:dyDescent="0.25">
      <c r="A3638">
        <v>4157</v>
      </c>
      <c r="C3638" s="4">
        <v>2</v>
      </c>
    </row>
    <row r="3639" spans="1:5" x14ac:dyDescent="0.25">
      <c r="A3639">
        <v>4158</v>
      </c>
      <c r="C3639" s="4">
        <v>2</v>
      </c>
    </row>
    <row r="3640" spans="1:5" x14ac:dyDescent="0.25">
      <c r="A3640">
        <v>4159</v>
      </c>
      <c r="B3640" s="3">
        <v>1</v>
      </c>
      <c r="C3640" s="4">
        <v>2</v>
      </c>
    </row>
    <row r="3641" spans="1:5" x14ac:dyDescent="0.25">
      <c r="A3641">
        <v>4160</v>
      </c>
      <c r="B3641" s="3">
        <v>1</v>
      </c>
      <c r="C3641" s="4">
        <v>2</v>
      </c>
    </row>
    <row r="3642" spans="1:5" x14ac:dyDescent="0.25">
      <c r="A3642">
        <v>4161</v>
      </c>
      <c r="B3642" s="3">
        <v>1</v>
      </c>
      <c r="C3642" s="4">
        <v>2</v>
      </c>
    </row>
    <row r="3643" spans="1:5" x14ac:dyDescent="0.25">
      <c r="A3643">
        <v>4162</v>
      </c>
      <c r="B3643" s="3">
        <v>1</v>
      </c>
    </row>
    <row r="3644" spans="1:5" x14ac:dyDescent="0.25">
      <c r="A3644">
        <v>4163</v>
      </c>
      <c r="B3644" s="3">
        <v>1</v>
      </c>
    </row>
    <row r="3645" spans="1:5" x14ac:dyDescent="0.25">
      <c r="A3645">
        <v>4164</v>
      </c>
      <c r="B3645" s="3">
        <v>1</v>
      </c>
    </row>
    <row r="3646" spans="1:5" x14ac:dyDescent="0.25">
      <c r="A3646">
        <v>4165</v>
      </c>
      <c r="B3646" s="3">
        <v>1</v>
      </c>
    </row>
    <row r="3647" spans="1:5" x14ac:dyDescent="0.25">
      <c r="A3647">
        <v>4166</v>
      </c>
      <c r="B3647" s="3">
        <v>1</v>
      </c>
      <c r="E3647" s="2">
        <v>4</v>
      </c>
    </row>
    <row r="3648" spans="1:5" x14ac:dyDescent="0.25">
      <c r="A3648">
        <v>4167</v>
      </c>
      <c r="B3648" s="3">
        <v>1</v>
      </c>
      <c r="E3648" s="2">
        <v>4</v>
      </c>
    </row>
    <row r="3649" spans="1:5" x14ac:dyDescent="0.25">
      <c r="A3649">
        <v>4168</v>
      </c>
      <c r="D3649" s="5">
        <v>3</v>
      </c>
      <c r="E3649" s="2">
        <v>4</v>
      </c>
    </row>
    <row r="3650" spans="1:5" x14ac:dyDescent="0.25">
      <c r="A3650">
        <v>4169</v>
      </c>
      <c r="D3650" s="5">
        <v>3</v>
      </c>
      <c r="E3650" s="2">
        <v>4</v>
      </c>
    </row>
    <row r="3651" spans="1:5" x14ac:dyDescent="0.25">
      <c r="A3651">
        <v>4170</v>
      </c>
      <c r="D3651" s="5">
        <v>3</v>
      </c>
      <c r="E3651" s="2">
        <v>4</v>
      </c>
    </row>
    <row r="3652" spans="1:5" x14ac:dyDescent="0.25">
      <c r="A3652">
        <v>4171</v>
      </c>
      <c r="D3652" s="5">
        <v>3</v>
      </c>
      <c r="E3652" s="2">
        <v>4</v>
      </c>
    </row>
    <row r="3653" spans="1:5" x14ac:dyDescent="0.25">
      <c r="A3653">
        <v>4172</v>
      </c>
      <c r="D3653" s="5">
        <v>3</v>
      </c>
      <c r="E3653" s="2">
        <v>4</v>
      </c>
    </row>
    <row r="3654" spans="1:5" x14ac:dyDescent="0.25">
      <c r="A3654">
        <v>4173</v>
      </c>
      <c r="D3654" s="5">
        <v>3</v>
      </c>
      <c r="E3654" s="2">
        <v>4</v>
      </c>
    </row>
    <row r="3655" spans="1:5" x14ac:dyDescent="0.25">
      <c r="A3655">
        <v>4174</v>
      </c>
      <c r="D3655" s="5">
        <v>3</v>
      </c>
      <c r="E3655" s="2">
        <v>4</v>
      </c>
    </row>
    <row r="3656" spans="1:5" x14ac:dyDescent="0.25">
      <c r="A3656">
        <v>4175</v>
      </c>
      <c r="D3656" s="5">
        <v>3</v>
      </c>
      <c r="E3656" s="2">
        <v>4</v>
      </c>
    </row>
    <row r="3657" spans="1:5" x14ac:dyDescent="0.25">
      <c r="A3657">
        <v>4176</v>
      </c>
      <c r="C3657" s="4">
        <v>2</v>
      </c>
      <c r="D3657" s="5">
        <v>3</v>
      </c>
    </row>
    <row r="3658" spans="1:5" x14ac:dyDescent="0.25">
      <c r="A3658">
        <v>4177</v>
      </c>
      <c r="C3658" s="4">
        <v>2</v>
      </c>
    </row>
    <row r="3659" spans="1:5" x14ac:dyDescent="0.25">
      <c r="A3659">
        <v>4178</v>
      </c>
      <c r="C3659" s="4">
        <v>2</v>
      </c>
    </row>
    <row r="3660" spans="1:5" x14ac:dyDescent="0.25">
      <c r="A3660">
        <v>4179</v>
      </c>
      <c r="C3660" s="4">
        <v>2</v>
      </c>
    </row>
    <row r="3661" spans="1:5" x14ac:dyDescent="0.25">
      <c r="A3661">
        <v>4180</v>
      </c>
      <c r="C3661" s="4">
        <v>2</v>
      </c>
    </row>
    <row r="3662" spans="1:5" x14ac:dyDescent="0.25">
      <c r="A3662">
        <v>4181</v>
      </c>
      <c r="C3662" s="4">
        <v>2</v>
      </c>
    </row>
    <row r="3663" spans="1:5" x14ac:dyDescent="0.25">
      <c r="A3663">
        <v>4182</v>
      </c>
      <c r="C3663" s="4">
        <v>2</v>
      </c>
    </row>
    <row r="3664" spans="1:5" x14ac:dyDescent="0.25">
      <c r="A3664">
        <v>4183</v>
      </c>
      <c r="B3664" s="3">
        <v>1</v>
      </c>
      <c r="C3664" s="4">
        <v>2</v>
      </c>
    </row>
    <row r="3665" spans="1:5" x14ac:dyDescent="0.25">
      <c r="A3665">
        <v>4184</v>
      </c>
      <c r="B3665" s="3">
        <v>1</v>
      </c>
      <c r="C3665" s="4">
        <v>2</v>
      </c>
    </row>
    <row r="3666" spans="1:5" x14ac:dyDescent="0.25">
      <c r="A3666">
        <v>4185</v>
      </c>
      <c r="B3666" s="3">
        <v>1</v>
      </c>
      <c r="C3666" s="4">
        <v>2</v>
      </c>
    </row>
    <row r="3667" spans="1:5" x14ac:dyDescent="0.25">
      <c r="A3667">
        <v>4186</v>
      </c>
      <c r="B3667" s="3">
        <v>1</v>
      </c>
    </row>
    <row r="3668" spans="1:5" x14ac:dyDescent="0.25">
      <c r="A3668">
        <v>4187</v>
      </c>
      <c r="B3668" s="3">
        <v>1</v>
      </c>
    </row>
    <row r="3669" spans="1:5" x14ac:dyDescent="0.25">
      <c r="A3669">
        <v>4188</v>
      </c>
      <c r="B3669" s="3">
        <v>1</v>
      </c>
    </row>
    <row r="3670" spans="1:5" x14ac:dyDescent="0.25">
      <c r="A3670">
        <v>4189</v>
      </c>
      <c r="B3670" s="3">
        <v>1</v>
      </c>
      <c r="E3670" s="2">
        <v>4</v>
      </c>
    </row>
    <row r="3671" spans="1:5" x14ac:dyDescent="0.25">
      <c r="A3671">
        <v>4190</v>
      </c>
      <c r="B3671" s="3">
        <v>1</v>
      </c>
      <c r="E3671" s="2">
        <v>4</v>
      </c>
    </row>
    <row r="3672" spans="1:5" x14ac:dyDescent="0.25">
      <c r="A3672">
        <v>4191</v>
      </c>
      <c r="B3672" s="3">
        <v>1</v>
      </c>
      <c r="E3672" s="2">
        <v>4</v>
      </c>
    </row>
    <row r="3673" spans="1:5" x14ac:dyDescent="0.25">
      <c r="A3673">
        <v>4192</v>
      </c>
      <c r="B3673" s="3">
        <v>1</v>
      </c>
      <c r="D3673" s="5">
        <v>3</v>
      </c>
      <c r="E3673" s="2">
        <v>4</v>
      </c>
    </row>
    <row r="3674" spans="1:5" x14ac:dyDescent="0.25">
      <c r="A3674">
        <v>4193</v>
      </c>
      <c r="D3674" s="5">
        <v>3</v>
      </c>
      <c r="E3674" s="2">
        <v>4</v>
      </c>
    </row>
    <row r="3675" spans="1:5" x14ac:dyDescent="0.25">
      <c r="A3675">
        <v>4194</v>
      </c>
      <c r="D3675" s="5">
        <v>3</v>
      </c>
      <c r="E3675" s="2">
        <v>4</v>
      </c>
    </row>
    <row r="3676" spans="1:5" x14ac:dyDescent="0.25">
      <c r="A3676">
        <v>4195</v>
      </c>
      <c r="D3676" s="5">
        <v>3</v>
      </c>
      <c r="E3676" s="2">
        <v>4</v>
      </c>
    </row>
    <row r="3677" spans="1:5" x14ac:dyDescent="0.25">
      <c r="A3677">
        <v>4196</v>
      </c>
      <c r="D3677" s="5">
        <v>3</v>
      </c>
      <c r="E3677" s="2">
        <v>4</v>
      </c>
    </row>
    <row r="3678" spans="1:5" x14ac:dyDescent="0.25">
      <c r="A3678">
        <v>4197</v>
      </c>
      <c r="D3678" s="5">
        <v>3</v>
      </c>
      <c r="E3678" s="2">
        <v>4</v>
      </c>
    </row>
    <row r="3679" spans="1:5" x14ac:dyDescent="0.25">
      <c r="A3679">
        <v>4198</v>
      </c>
      <c r="D3679" s="5">
        <v>3</v>
      </c>
      <c r="E3679" s="2">
        <v>4</v>
      </c>
    </row>
    <row r="3680" spans="1:5" x14ac:dyDescent="0.25">
      <c r="A3680">
        <v>4199</v>
      </c>
      <c r="D3680" s="5">
        <v>3</v>
      </c>
      <c r="E3680" s="2">
        <v>4</v>
      </c>
    </row>
    <row r="3681" spans="1:5" x14ac:dyDescent="0.25">
      <c r="A3681">
        <v>4200</v>
      </c>
      <c r="C3681" s="4">
        <v>2</v>
      </c>
      <c r="D3681" s="5">
        <v>3</v>
      </c>
    </row>
    <row r="3682" spans="1:5" x14ac:dyDescent="0.25">
      <c r="A3682">
        <v>4201</v>
      </c>
      <c r="C3682" s="4">
        <v>2</v>
      </c>
      <c r="D3682" s="5">
        <v>3</v>
      </c>
    </row>
    <row r="3683" spans="1:5" x14ac:dyDescent="0.25">
      <c r="A3683">
        <v>4202</v>
      </c>
      <c r="C3683" s="4">
        <v>2</v>
      </c>
      <c r="D3683" s="5">
        <v>3</v>
      </c>
    </row>
    <row r="3684" spans="1:5" x14ac:dyDescent="0.25">
      <c r="A3684">
        <v>4203</v>
      </c>
      <c r="C3684" s="4">
        <v>2</v>
      </c>
      <c r="D3684" s="5">
        <v>3</v>
      </c>
    </row>
    <row r="3685" spans="1:5" x14ac:dyDescent="0.25">
      <c r="A3685">
        <v>4204</v>
      </c>
      <c r="C3685" s="4">
        <v>2</v>
      </c>
      <c r="D3685" s="5">
        <v>3</v>
      </c>
    </row>
    <row r="3686" spans="1:5" x14ac:dyDescent="0.25">
      <c r="A3686">
        <v>4205</v>
      </c>
      <c r="C3686" s="4">
        <v>2</v>
      </c>
    </row>
    <row r="3687" spans="1:5" x14ac:dyDescent="0.25">
      <c r="A3687">
        <v>4206</v>
      </c>
      <c r="C3687" s="4">
        <v>2</v>
      </c>
    </row>
    <row r="3688" spans="1:5" x14ac:dyDescent="0.25">
      <c r="A3688">
        <v>4207</v>
      </c>
      <c r="C3688" s="4">
        <v>2</v>
      </c>
    </row>
    <row r="3689" spans="1:5" x14ac:dyDescent="0.25">
      <c r="A3689">
        <v>4208</v>
      </c>
      <c r="B3689" s="3">
        <v>1</v>
      </c>
      <c r="C3689" s="4">
        <v>2</v>
      </c>
    </row>
    <row r="3690" spans="1:5" x14ac:dyDescent="0.25">
      <c r="A3690">
        <v>4209</v>
      </c>
      <c r="B3690" s="3">
        <v>1</v>
      </c>
      <c r="C3690" s="4">
        <v>2</v>
      </c>
    </row>
    <row r="3691" spans="1:5" x14ac:dyDescent="0.25">
      <c r="A3691">
        <v>4210</v>
      </c>
      <c r="B3691" s="3">
        <v>1</v>
      </c>
      <c r="C3691" s="4">
        <v>2</v>
      </c>
    </row>
    <row r="3692" spans="1:5" x14ac:dyDescent="0.25">
      <c r="A3692">
        <v>4211</v>
      </c>
      <c r="B3692" s="3">
        <v>1</v>
      </c>
      <c r="C3692" s="4">
        <v>2</v>
      </c>
    </row>
    <row r="3693" spans="1:5" x14ac:dyDescent="0.25">
      <c r="A3693">
        <v>4212</v>
      </c>
      <c r="B3693" s="3">
        <v>1</v>
      </c>
    </row>
    <row r="3694" spans="1:5" x14ac:dyDescent="0.25">
      <c r="A3694">
        <v>4213</v>
      </c>
      <c r="B3694" s="3">
        <v>1</v>
      </c>
    </row>
    <row r="3695" spans="1:5" x14ac:dyDescent="0.25">
      <c r="A3695">
        <v>4214</v>
      </c>
      <c r="B3695" s="3">
        <v>1</v>
      </c>
    </row>
    <row r="3696" spans="1:5" x14ac:dyDescent="0.25">
      <c r="A3696">
        <v>4215</v>
      </c>
      <c r="B3696" s="3">
        <v>1</v>
      </c>
      <c r="E3696" s="2">
        <v>4</v>
      </c>
    </row>
    <row r="3697" spans="1:6" x14ac:dyDescent="0.25">
      <c r="A3697">
        <v>4216</v>
      </c>
      <c r="B3697" s="3">
        <v>1</v>
      </c>
      <c r="E3697" s="2">
        <v>4</v>
      </c>
    </row>
    <row r="3698" spans="1:6" x14ac:dyDescent="0.25">
      <c r="A3698">
        <v>4217</v>
      </c>
      <c r="B3698" s="3">
        <v>1</v>
      </c>
      <c r="E3698" s="2">
        <v>4</v>
      </c>
    </row>
    <row r="3699" spans="1:6" x14ac:dyDescent="0.25">
      <c r="A3699">
        <v>4218</v>
      </c>
      <c r="B3699" s="3">
        <v>1</v>
      </c>
      <c r="E3699" s="2">
        <v>4</v>
      </c>
    </row>
    <row r="3700" spans="1:6" x14ac:dyDescent="0.25">
      <c r="A3700">
        <v>4219</v>
      </c>
      <c r="B3700" s="3">
        <v>1</v>
      </c>
      <c r="D3700" s="5">
        <v>3</v>
      </c>
      <c r="E3700" s="2">
        <v>4</v>
      </c>
    </row>
    <row r="3701" spans="1:6" x14ac:dyDescent="0.25">
      <c r="A3701">
        <v>4220</v>
      </c>
      <c r="D3701" s="5">
        <v>3</v>
      </c>
      <c r="E3701" s="2">
        <v>4</v>
      </c>
    </row>
    <row r="3702" spans="1:6" x14ac:dyDescent="0.25">
      <c r="A3702">
        <v>4221</v>
      </c>
      <c r="D3702" s="5">
        <v>3</v>
      </c>
      <c r="E3702" s="2">
        <v>4</v>
      </c>
    </row>
    <row r="3703" spans="1:6" x14ac:dyDescent="0.25">
      <c r="A3703">
        <v>4222</v>
      </c>
      <c r="D3703" s="5">
        <v>3</v>
      </c>
      <c r="E3703" s="2">
        <v>4</v>
      </c>
    </row>
    <row r="3704" spans="1:6" x14ac:dyDescent="0.25">
      <c r="A3704">
        <v>4223</v>
      </c>
      <c r="D3704" s="5">
        <v>3</v>
      </c>
      <c r="E3704" s="2">
        <v>4</v>
      </c>
    </row>
    <row r="3705" spans="1:6" x14ac:dyDescent="0.25">
      <c r="A3705">
        <v>4224</v>
      </c>
      <c r="D3705" s="5">
        <v>3</v>
      </c>
      <c r="E3705" s="2">
        <v>4</v>
      </c>
    </row>
    <row r="3706" spans="1:6" x14ac:dyDescent="0.25">
      <c r="A3706">
        <v>4225</v>
      </c>
      <c r="D3706" s="5">
        <v>3</v>
      </c>
      <c r="E3706" s="2">
        <v>4</v>
      </c>
    </row>
    <row r="3707" spans="1:6" x14ac:dyDescent="0.25">
      <c r="A3707">
        <v>4226</v>
      </c>
      <c r="C3707" s="4">
        <v>2</v>
      </c>
      <c r="D3707" s="5">
        <v>3</v>
      </c>
      <c r="E3707" s="2">
        <v>4</v>
      </c>
    </row>
    <row r="3708" spans="1:6" x14ac:dyDescent="0.25">
      <c r="A3708">
        <v>4227</v>
      </c>
      <c r="C3708" s="4">
        <v>2</v>
      </c>
      <c r="D3708" s="5">
        <v>3</v>
      </c>
      <c r="E3708" s="2">
        <v>4</v>
      </c>
    </row>
    <row r="3709" spans="1:6" x14ac:dyDescent="0.25">
      <c r="A3709">
        <v>4228</v>
      </c>
      <c r="C3709" s="4">
        <v>2</v>
      </c>
      <c r="D3709" s="5">
        <v>3</v>
      </c>
      <c r="E3709" s="2">
        <v>4</v>
      </c>
    </row>
    <row r="3710" spans="1:6" x14ac:dyDescent="0.25">
      <c r="A3710">
        <v>4229</v>
      </c>
      <c r="C3710" s="4">
        <v>2</v>
      </c>
      <c r="D3710" s="5">
        <v>3</v>
      </c>
      <c r="F371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05ED-FD64-49B3-B623-F071CA25C71B}">
  <dimension ref="A1:EA183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303</v>
      </c>
      <c r="AP1" t="s">
        <v>304</v>
      </c>
      <c r="AQ1" t="s">
        <v>305</v>
      </c>
      <c r="AR1" t="s">
        <v>306</v>
      </c>
      <c r="AT1" t="s">
        <v>307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325</v>
      </c>
      <c r="BS1" t="s">
        <v>326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248.43794</v>
      </c>
      <c r="B2">
        <v>6.3622680000000003</v>
      </c>
      <c r="C2">
        <v>236.89149599999999</v>
      </c>
      <c r="D2">
        <v>7.3293299999999997</v>
      </c>
      <c r="E2">
        <v>248.40762799999999</v>
      </c>
      <c r="F2">
        <v>4.9116499999999998</v>
      </c>
      <c r="G2">
        <v>263.36330099999998</v>
      </c>
      <c r="H2">
        <v>7.3470620000000002</v>
      </c>
      <c r="K2">
        <f>(13/200)</f>
        <v>6.5000000000000002E-2</v>
      </c>
      <c r="L2">
        <f>(17/200)</f>
        <v>8.5000000000000006E-2</v>
      </c>
      <c r="M2">
        <f>(14/200)</f>
        <v>7.0000000000000007E-2</v>
      </c>
      <c r="N2">
        <f>(21/200)</f>
        <v>0.105</v>
      </c>
      <c r="P2">
        <f>(13/200)</f>
        <v>6.5000000000000002E-2</v>
      </c>
      <c r="Q2">
        <f>(11/200)</f>
        <v>5.5E-2</v>
      </c>
      <c r="R2">
        <f>(11/200)</f>
        <v>5.5E-2</v>
      </c>
      <c r="S2">
        <f>(13/200)</f>
        <v>6.5000000000000002E-2</v>
      </c>
      <c r="U2">
        <f>0.065+0.065</f>
        <v>0.13</v>
      </c>
      <c r="V2">
        <f>0.085+0.055</f>
        <v>0.14000000000000001</v>
      </c>
      <c r="W2">
        <f>0.07+0.055</f>
        <v>0.125</v>
      </c>
      <c r="X2">
        <f>0.105+0.065</f>
        <v>0.16999999999999998</v>
      </c>
      <c r="Z2">
        <f>SQRT((ABS($A$3-$A$2)^2+(ABS($B$3-$B$2)^2)))</f>
        <v>23.563728354603011</v>
      </c>
      <c r="AA2">
        <f>SQRT((ABS($C$3-$C$2)^2+(ABS($D$3-$D$2)^2)))</f>
        <v>23.229146757125221</v>
      </c>
      <c r="AB2">
        <f>SQRT((ABS($E$3-$E$2)^2+(ABS($F$3-$F$2)^2)))</f>
        <v>24.58570915166036</v>
      </c>
      <c r="AC2">
        <f>SQRT((ABS($G$3-$G$2)^2+(ABS($H$3-$H$2)^2)))</f>
        <v>28.562752746683209</v>
      </c>
      <c r="AE2">
        <f>(COUNTA(U2:U12)/SUM(U2:U12))</f>
        <v>8.2949308755760374</v>
      </c>
      <c r="AF2">
        <f>(COUNTA(V2:V12)/SUM(V2:V12))</f>
        <v>8.2568807339449553</v>
      </c>
      <c r="AG2">
        <f>(COUNTA(W2:W12)/SUM(W2:W12))</f>
        <v>8.3720930232558146</v>
      </c>
      <c r="AH2">
        <f>(COUNTA(X2:X12)/SUM(X2:X12))</f>
        <v>7.9295154185022012</v>
      </c>
      <c r="AJ2">
        <f>1/0.13</f>
        <v>7.6923076923076916</v>
      </c>
      <c r="AK2">
        <f>1/0.14</f>
        <v>7.1428571428571423</v>
      </c>
      <c r="AL2">
        <f>1/0.125</f>
        <v>8</v>
      </c>
      <c r="AM2">
        <f>1/0.17</f>
        <v>5.8823529411764701</v>
      </c>
      <c r="AO2">
        <f>$Z2/$U2</f>
        <v>181.25944888156161</v>
      </c>
      <c r="AP2">
        <f>$AA2/$V2</f>
        <v>165.92247683660869</v>
      </c>
      <c r="AQ2">
        <f>$AB2/$W2</f>
        <v>196.68567321328288</v>
      </c>
      <c r="AR2">
        <f>$AC2/$X2</f>
        <v>168.01619262754829</v>
      </c>
      <c r="AT2">
        <f>AT4/AT6</f>
        <v>229.07331360537646</v>
      </c>
      <c r="AV2">
        <f>((0.065/0.13)*100)</f>
        <v>50</v>
      </c>
      <c r="AW2">
        <f>((0.085/0.14)*100)</f>
        <v>60.714285714285708</v>
      </c>
      <c r="AX2">
        <f>((0.07/0.125)*100)</f>
        <v>56.000000000000007</v>
      </c>
      <c r="AY2">
        <f>((0.105/0.17)*100)</f>
        <v>61.764705882352935</v>
      </c>
      <c r="BA2">
        <f>((0.065/0.13)*100)</f>
        <v>50</v>
      </c>
      <c r="BB2">
        <f>((0.055/0.14)*100)</f>
        <v>39.285714285714285</v>
      </c>
      <c r="BC2">
        <f>((0.055/0.125)*100)</f>
        <v>44</v>
      </c>
      <c r="BD2">
        <f>((0.065/0.17)*100)</f>
        <v>38.235294117647058</v>
      </c>
      <c r="BF2">
        <f>ABS($B$2-$D$2)</f>
        <v>0.96706199999999942</v>
      </c>
      <c r="BG2">
        <f>ABS($F$2-$H$2)</f>
        <v>2.4354120000000004</v>
      </c>
      <c r="BL2">
        <f>SQRT((ABS($A$2-$E$2)^2+(ABS($B$2-$F$2)^2)))</f>
        <v>1.4509346640245389</v>
      </c>
      <c r="BM2">
        <f>SQRT((ABS($C$2-$G$3)^2+(ABS($D$2-$H$3)^2)))</f>
        <v>2.0924736167703326</v>
      </c>
      <c r="BO2">
        <f>SQRT((ABS($A$2-$G$3)^2+(ABS($B$2-$H$3)^2)))</f>
        <v>13.677591439613764</v>
      </c>
      <c r="BP2">
        <f>SQRT((ABS($C$2-$E$2)^2+(ABS($D$2-$F$2)^2)))</f>
        <v>11.76717777650291</v>
      </c>
      <c r="BR2">
        <f>DEGREES(ACOS((13.8346603512586^2+24.5857091516604^2-11.0577944185493^2)/(2*13.8346603512586*24.5857091516604)))</f>
        <v>8.041907218589337</v>
      </c>
      <c r="BS2">
        <f>DEGREES(ACOS((15.1526692860589^2+28.5627527466832^2-13.8346603512586^2)/(2*15.1526692860589*28.5627527466832)))</f>
        <v>9.3773991094514333</v>
      </c>
      <c r="BU2">
        <v>13</v>
      </c>
      <c r="BV2">
        <v>2</v>
      </c>
      <c r="BW2">
        <v>2</v>
      </c>
      <c r="BX2">
        <v>13</v>
      </c>
      <c r="BY2">
        <v>17</v>
      </c>
      <c r="BZ2">
        <v>5</v>
      </c>
      <c r="CA2">
        <v>14</v>
      </c>
      <c r="CB2">
        <v>9</v>
      </c>
      <c r="CC2">
        <v>14</v>
      </c>
      <c r="CD2">
        <v>2</v>
      </c>
      <c r="CE2">
        <v>14</v>
      </c>
      <c r="CF2">
        <v>6</v>
      </c>
      <c r="CG2">
        <v>21</v>
      </c>
      <c r="CH2">
        <v>13</v>
      </c>
      <c r="CI2">
        <v>10</v>
      </c>
      <c r="CJ2">
        <v>10</v>
      </c>
      <c r="CL2">
        <v>13</v>
      </c>
      <c r="CM2">
        <v>0</v>
      </c>
      <c r="CN2">
        <v>0</v>
      </c>
      <c r="CO2">
        <v>9</v>
      </c>
      <c r="CP2">
        <v>11</v>
      </c>
      <c r="CQ2">
        <v>0</v>
      </c>
      <c r="CR2">
        <v>11</v>
      </c>
      <c r="CS2">
        <v>0</v>
      </c>
      <c r="CT2">
        <v>11</v>
      </c>
      <c r="CU2">
        <v>0</v>
      </c>
      <c r="CV2">
        <v>11</v>
      </c>
      <c r="CW2">
        <v>0</v>
      </c>
      <c r="CX2">
        <v>13</v>
      </c>
      <c r="CY2">
        <v>9</v>
      </c>
      <c r="CZ2">
        <v>0</v>
      </c>
      <c r="DA2">
        <v>0</v>
      </c>
      <c r="DC2">
        <f>((2/13)*100)</f>
        <v>15.384615384615385</v>
      </c>
      <c r="DD2">
        <f>((2/13)*100)</f>
        <v>15.384615384615385</v>
      </c>
      <c r="DE2">
        <f>((13/13)*100)</f>
        <v>100</v>
      </c>
      <c r="DF2">
        <f>((5/17)*100)</f>
        <v>29.411764705882355</v>
      </c>
      <c r="DG2">
        <f>((14/17)*100)</f>
        <v>82.35294117647058</v>
      </c>
      <c r="DH2">
        <f>((9/17)*100)</f>
        <v>52.941176470588239</v>
      </c>
      <c r="DI2">
        <f>((2/14)*100)</f>
        <v>14.285714285714285</v>
      </c>
      <c r="DJ2">
        <f>((14/14)*100)</f>
        <v>100</v>
      </c>
      <c r="DK2">
        <f>((6/14)*100)</f>
        <v>42.857142857142854</v>
      </c>
      <c r="DL2">
        <f>((13/21)*100)</f>
        <v>61.904761904761905</v>
      </c>
      <c r="DM2">
        <f>((10/21)*100)</f>
        <v>47.619047619047613</v>
      </c>
      <c r="DN2">
        <f>((10/21)*100)</f>
        <v>47.619047619047613</v>
      </c>
      <c r="DP2">
        <f>((0/13)*100)</f>
        <v>0</v>
      </c>
      <c r="DQ2">
        <f>((0/13)*100)</f>
        <v>0</v>
      </c>
      <c r="DR2">
        <f>((9/13)*100)</f>
        <v>69.230769230769226</v>
      </c>
      <c r="DS2">
        <f>((0/11)*100)</f>
        <v>0</v>
      </c>
      <c r="DT2">
        <f>((11/11)*100)</f>
        <v>100</v>
      </c>
      <c r="DU2">
        <f>((0/11)*100)</f>
        <v>0</v>
      </c>
      <c r="DV2">
        <f>((0/11)*100)</f>
        <v>0</v>
      </c>
      <c r="DW2">
        <f>((11/11)*100)</f>
        <v>100</v>
      </c>
      <c r="DX2">
        <f>((0/11)*100)</f>
        <v>0</v>
      </c>
      <c r="DY2">
        <f>((9/13)*100)</f>
        <v>69.230769230769226</v>
      </c>
      <c r="DZ2">
        <f>((0/13)*100)</f>
        <v>0</v>
      </c>
      <c r="EA2">
        <f>((0/13)*100)</f>
        <v>0</v>
      </c>
    </row>
    <row r="3" spans="1:131" x14ac:dyDescent="0.25">
      <c r="A3">
        <v>224.877579</v>
      </c>
      <c r="B3">
        <v>6.7606190000000002</v>
      </c>
      <c r="C3">
        <v>213.66252599999999</v>
      </c>
      <c r="D3">
        <v>7.4199489999999999</v>
      </c>
      <c r="E3">
        <v>223.84288799999999</v>
      </c>
      <c r="F3">
        <v>5.9268559999999999</v>
      </c>
      <c r="G3">
        <v>234.80062000000001</v>
      </c>
      <c r="H3">
        <v>7.4110820000000004</v>
      </c>
      <c r="K3">
        <f>(14/200)</f>
        <v>7.0000000000000007E-2</v>
      </c>
      <c r="L3">
        <f>(15/200)</f>
        <v>7.4999999999999997E-2</v>
      </c>
      <c r="M3">
        <f>(15/200)</f>
        <v>7.4999999999999997E-2</v>
      </c>
      <c r="N3">
        <f>(17/200)</f>
        <v>8.5000000000000006E-2</v>
      </c>
      <c r="P3">
        <f>(12/200)</f>
        <v>0.06</v>
      </c>
      <c r="Q3">
        <f>(9/200)</f>
        <v>4.4999999999999998E-2</v>
      </c>
      <c r="R3">
        <f>(10/200)</f>
        <v>0.05</v>
      </c>
      <c r="S3">
        <f>(8/200)</f>
        <v>0.04</v>
      </c>
      <c r="U3">
        <f>0.07+0.06</f>
        <v>0.13</v>
      </c>
      <c r="V3">
        <f>0.075+0.045</f>
        <v>0.12</v>
      </c>
      <c r="W3">
        <f>0.075+0.05</f>
        <v>0.125</v>
      </c>
      <c r="X3">
        <f>0.085+0.04</f>
        <v>0.125</v>
      </c>
      <c r="Z3">
        <f>SQRT((ABS($A$4-$A$3)^2+(ABS($B$4-$B$3)^2)))</f>
        <v>22.338680090915695</v>
      </c>
      <c r="AA3">
        <f>SQRT((ABS($C$4-$C$3)^2+(ABS($D$4-$D$3)^2)))</f>
        <v>25.966989489316191</v>
      </c>
      <c r="AB3">
        <f>SQRT((ABS($E$4-$E$3)^2+(ABS($F$4-$F$3)^2)))</f>
        <v>22.462976718171998</v>
      </c>
      <c r="AC3">
        <f>SQRT((ABS($G$4-$G$3)^2+(ABS($H$4-$H$3)^2)))</f>
        <v>25.477007352680456</v>
      </c>
      <c r="AJ3">
        <f>1/0.13</f>
        <v>7.6923076923076916</v>
      </c>
      <c r="AK3">
        <f>1/0.12</f>
        <v>8.3333333333333339</v>
      </c>
      <c r="AL3">
        <f>1/0.125</f>
        <v>8</v>
      </c>
      <c r="AM3">
        <f>1/0.125</f>
        <v>8</v>
      </c>
      <c r="AO3">
        <f>$Z3/$U3</f>
        <v>171.8360006993515</v>
      </c>
      <c r="AP3">
        <f>$AA3/$V3</f>
        <v>216.39157907763493</v>
      </c>
      <c r="AQ3">
        <f>$AB3/$W3</f>
        <v>179.70381374537598</v>
      </c>
      <c r="AR3">
        <f>$AC3/$X3</f>
        <v>203.81605882144365</v>
      </c>
      <c r="AT3" t="s">
        <v>308</v>
      </c>
      <c r="AV3">
        <f>((0.07/0.13)*100)</f>
        <v>53.846153846153854</v>
      </c>
      <c r="AW3">
        <f>((0.075/0.12)*100)</f>
        <v>62.5</v>
      </c>
      <c r="AX3">
        <f>((0.075/0.125)*100)</f>
        <v>60</v>
      </c>
      <c r="AY3">
        <f>((0.085/0.125)*100)</f>
        <v>68</v>
      </c>
      <c r="BA3">
        <f>((0.06/0.13)*100)</f>
        <v>46.153846153846153</v>
      </c>
      <c r="BB3">
        <f>((0.045/0.12)*100)</f>
        <v>37.5</v>
      </c>
      <c r="BC3">
        <f>((0.05/0.125)*100)</f>
        <v>40</v>
      </c>
      <c r="BD3">
        <f>((0.04/0.125)*100)</f>
        <v>32</v>
      </c>
      <c r="BF3">
        <f>ABS($B$3-$D$3)</f>
        <v>0.65932999999999975</v>
      </c>
      <c r="BG3">
        <f>ABS($F$3-$H$3)</f>
        <v>1.4842260000000005</v>
      </c>
      <c r="BL3">
        <f>SQRT((ABS($A$3-$E$3)^2+(ABS($B$3-$F$3)^2)))</f>
        <v>1.328813834082871</v>
      </c>
      <c r="BM3">
        <f>SQRT((ABS($C$3-$G$4)^2+(ABS($D$3-$H$4)^2)))</f>
        <v>4.363518152787492</v>
      </c>
      <c r="BO3">
        <f>SQRT((ABS($A$3-$G$3)^2+(ABS($B$3-$H$3)^2)))</f>
        <v>9.9443373234243335</v>
      </c>
      <c r="BP3">
        <f>SQRT((ABS($C$3-$E$4)^2+(ABS($D$3-$F$4)^2)))</f>
        <v>12.408150549536401</v>
      </c>
      <c r="BR3">
        <f>DEGREES(ACOS((14.5479347113501^2+22.462976718172^2-8.04710092714741^2)/(2*14.5479347113501*22.462976718172)))</f>
        <v>4.6029321166271204</v>
      </c>
      <c r="BS3">
        <f>DEGREES(ACOS((11.0577944185493^2+25.4770073526805^2-14.5479347113501^2)/(2*11.0577944185493*25.4770073526805)))</f>
        <v>6.5952740506989818</v>
      </c>
      <c r="BU3">
        <v>14</v>
      </c>
      <c r="BV3">
        <v>5</v>
      </c>
      <c r="BW3">
        <v>4</v>
      </c>
      <c r="BX3">
        <v>14</v>
      </c>
      <c r="BY3">
        <v>15</v>
      </c>
      <c r="BZ3">
        <v>6</v>
      </c>
      <c r="CA3">
        <v>13</v>
      </c>
      <c r="CB3">
        <v>4</v>
      </c>
      <c r="CC3">
        <v>15</v>
      </c>
      <c r="CD3">
        <v>6</v>
      </c>
      <c r="CE3">
        <v>13</v>
      </c>
      <c r="CF3">
        <v>6</v>
      </c>
      <c r="CG3">
        <v>17</v>
      </c>
      <c r="CH3">
        <v>14</v>
      </c>
      <c r="CI3">
        <v>8</v>
      </c>
      <c r="CJ3">
        <v>7</v>
      </c>
      <c r="CL3">
        <v>12</v>
      </c>
      <c r="CM3">
        <v>0</v>
      </c>
      <c r="CN3">
        <v>0</v>
      </c>
      <c r="CO3">
        <v>8</v>
      </c>
      <c r="CP3">
        <v>9</v>
      </c>
      <c r="CQ3">
        <v>0</v>
      </c>
      <c r="CR3">
        <v>7</v>
      </c>
      <c r="CS3">
        <v>0</v>
      </c>
      <c r="CT3">
        <v>10</v>
      </c>
      <c r="CU3">
        <v>0</v>
      </c>
      <c r="CV3">
        <v>7</v>
      </c>
      <c r="CW3">
        <v>0</v>
      </c>
      <c r="CX3">
        <v>8</v>
      </c>
      <c r="CY3">
        <v>8</v>
      </c>
      <c r="CZ3">
        <v>0</v>
      </c>
      <c r="DA3">
        <v>0</v>
      </c>
      <c r="DC3">
        <f>((5/14)*100)</f>
        <v>35.714285714285715</v>
      </c>
      <c r="DD3">
        <f>((4/14)*100)</f>
        <v>28.571428571428569</v>
      </c>
      <c r="DE3">
        <f>((14/14)*100)</f>
        <v>100</v>
      </c>
      <c r="DF3">
        <f>((6/15)*100)</f>
        <v>40</v>
      </c>
      <c r="DG3">
        <f>((13/15)*100)</f>
        <v>86.666666666666671</v>
      </c>
      <c r="DH3">
        <f>((4/15)*100)</f>
        <v>26.666666666666668</v>
      </c>
      <c r="DI3">
        <f>((6/15)*100)</f>
        <v>40</v>
      </c>
      <c r="DJ3">
        <f>((13/15)*100)</f>
        <v>86.666666666666671</v>
      </c>
      <c r="DK3">
        <f>((6/15)*100)</f>
        <v>40</v>
      </c>
      <c r="DL3">
        <f>((14/17)*100)</f>
        <v>82.35294117647058</v>
      </c>
      <c r="DM3">
        <f>((8/17)*100)</f>
        <v>47.058823529411761</v>
      </c>
      <c r="DN3">
        <f>((7/17)*100)</f>
        <v>41.17647058823529</v>
      </c>
      <c r="DP3">
        <f>((0/12)*100)</f>
        <v>0</v>
      </c>
      <c r="DQ3">
        <f>((0/12)*100)</f>
        <v>0</v>
      </c>
      <c r="DR3">
        <f>((8/12)*100)</f>
        <v>66.666666666666657</v>
      </c>
      <c r="DS3">
        <f>((0/9)*100)</f>
        <v>0</v>
      </c>
      <c r="DT3">
        <f>((7/9)*100)</f>
        <v>77.777777777777786</v>
      </c>
      <c r="DU3">
        <f>((0/9)*100)</f>
        <v>0</v>
      </c>
      <c r="DV3">
        <f>((0/10)*100)</f>
        <v>0</v>
      </c>
      <c r="DW3">
        <f>((7/10)*100)</f>
        <v>70</v>
      </c>
      <c r="DX3">
        <f>((0/10)*100)</f>
        <v>0</v>
      </c>
      <c r="DY3">
        <f>((8/8)*100)</f>
        <v>100</v>
      </c>
      <c r="DZ3">
        <f>((0/8)*100)</f>
        <v>0</v>
      </c>
      <c r="EA3">
        <f>((0/8)*100)</f>
        <v>0</v>
      </c>
    </row>
    <row r="4" spans="1:131" x14ac:dyDescent="0.25">
      <c r="A4">
        <v>202.59329099999999</v>
      </c>
      <c r="B4">
        <v>5.2026919999999999</v>
      </c>
      <c r="C4">
        <v>187.69740899999999</v>
      </c>
      <c r="D4">
        <v>7.1081120000000002</v>
      </c>
      <c r="E4">
        <v>201.38165100000001</v>
      </c>
      <c r="F4">
        <v>5.6472930000000003</v>
      </c>
      <c r="G4">
        <v>209.32846699999999</v>
      </c>
      <c r="H4">
        <v>6.9137639999999996</v>
      </c>
      <c r="K4">
        <f>(14/200)</f>
        <v>7.0000000000000007E-2</v>
      </c>
      <c r="L4">
        <f>(16/200)</f>
        <v>0.08</v>
      </c>
      <c r="M4">
        <f>(13/200)</f>
        <v>6.5000000000000002E-2</v>
      </c>
      <c r="N4">
        <f>(15/200)</f>
        <v>7.4999999999999997E-2</v>
      </c>
      <c r="P4">
        <f>(9/200)</f>
        <v>4.4999999999999998E-2</v>
      </c>
      <c r="Q4">
        <f>(10/200)</f>
        <v>0.05</v>
      </c>
      <c r="R4">
        <f>(8/200)</f>
        <v>0.04</v>
      </c>
      <c r="S4">
        <f>(11/200)</f>
        <v>5.5E-2</v>
      </c>
      <c r="U4">
        <f>0.07+0.045</f>
        <v>0.115</v>
      </c>
      <c r="V4">
        <f>0.08+0.05</f>
        <v>0.13</v>
      </c>
      <c r="W4">
        <f>0.065+0.04</f>
        <v>0.10500000000000001</v>
      </c>
      <c r="X4">
        <f>0.075+0.055</f>
        <v>0.13</v>
      </c>
      <c r="Z4">
        <f>SQRT((ABS($A$5-$A$4)^2+(ABS($B$5-$B$4)^2)))</f>
        <v>24.997356978485101</v>
      </c>
      <c r="AA4">
        <f>SQRT((ABS($C$5-$C$4)^2+(ABS($D$5-$D$4)^2)))</f>
        <v>27.130585667949681</v>
      </c>
      <c r="AB4">
        <f>SQRT((ABS($E$5-$E$4)^2+(ABS($F$5-$F$4)^2)))</f>
        <v>25.120081144614371</v>
      </c>
      <c r="AC4">
        <f>SQRT((ABS($G$5-$G$4)^2+(ABS($H$5-$H$4)^2)))</f>
        <v>27.363114028889935</v>
      </c>
      <c r="AJ4">
        <f>1/0.115</f>
        <v>8.695652173913043</v>
      </c>
      <c r="AK4">
        <f>1/0.13</f>
        <v>7.6923076923076916</v>
      </c>
      <c r="AL4">
        <f>1/0.105</f>
        <v>9.5238095238095237</v>
      </c>
      <c r="AM4">
        <f>1/0.13</f>
        <v>7.6923076923076916</v>
      </c>
      <c r="AO4">
        <f>$Z4/$U4</f>
        <v>217.36832155204434</v>
      </c>
      <c r="AP4">
        <f>$AA4/$V4</f>
        <v>208.69681283038216</v>
      </c>
      <c r="AQ4">
        <f>$AB4/$W4</f>
        <v>239.23886804394635</v>
      </c>
      <c r="AR4">
        <f>$AC4/$X4</f>
        <v>210.48549252992257</v>
      </c>
      <c r="AT4">
        <f>SUM(Z:AC)</f>
        <v>15182.979225764335</v>
      </c>
      <c r="AV4">
        <f>((0.07/0.115)*100)</f>
        <v>60.869565217391312</v>
      </c>
      <c r="AW4">
        <f>((0.08/0.13)*100)</f>
        <v>61.53846153846154</v>
      </c>
      <c r="AX4">
        <f>((0.065/0.105)*100)</f>
        <v>61.904761904761905</v>
      </c>
      <c r="AY4">
        <f>((0.075/0.13)*100)</f>
        <v>57.692307692307686</v>
      </c>
      <c r="BA4">
        <f>((0.045/0.115)*100)</f>
        <v>39.130434782608688</v>
      </c>
      <c r="BB4">
        <f>((0.05/0.13)*100)</f>
        <v>38.461538461538467</v>
      </c>
      <c r="BC4">
        <f>((0.04/0.105)*100)</f>
        <v>38.095238095238102</v>
      </c>
      <c r="BD4">
        <f>((0.055/0.13)*100)</f>
        <v>42.307692307692307</v>
      </c>
      <c r="BF4">
        <f>ABS($B$4-$D$4)</f>
        <v>1.9054200000000003</v>
      </c>
      <c r="BG4">
        <f>ABS($F$4-$H$4)</f>
        <v>1.2664709999999992</v>
      </c>
      <c r="BL4">
        <f>SQRT((ABS($A$4-$E$4)^2+(ABS($B$4-$F$4)^2)))</f>
        <v>1.2906360985192429</v>
      </c>
      <c r="BM4">
        <f>SQRT((ABS($C$4-$G$5)^2+(ABS($D$4-$H$5)^2)))</f>
        <v>5.7529059752519744</v>
      </c>
      <c r="BO4">
        <f>SQRT((ABS($A$4-$G$4)^2+(ABS($B$4-$H$4)^2)))</f>
        <v>6.9491267897599869</v>
      </c>
      <c r="BP4">
        <f>SQRT((ABS($C$4-$E$5)^2+(ABS($D$4-$F$5)^2)))</f>
        <v>11.58106045243219</v>
      </c>
      <c r="BR4">
        <f>DEGREES(ACOS((19.5148993203423^2+25.1200811446144^2-6.21982234711901^2)/(2*19.5148993203423*25.1200811446144)))</f>
        <v>6.980858895892708</v>
      </c>
      <c r="BS4">
        <f>DEGREES(ACOS((8.04710092714741^2+27.3631140288899^2-19.5148993203423^2)/(2*8.04710092714741*27.3631140288899)))</f>
        <v>10.746029169992585</v>
      </c>
      <c r="BU4">
        <v>14</v>
      </c>
      <c r="BV4">
        <v>5</v>
      </c>
      <c r="BW4">
        <v>6</v>
      </c>
      <c r="BX4">
        <v>9</v>
      </c>
      <c r="BY4">
        <v>16</v>
      </c>
      <c r="BZ4">
        <v>8</v>
      </c>
      <c r="CA4">
        <v>9</v>
      </c>
      <c r="CB4">
        <v>8</v>
      </c>
      <c r="CC4">
        <v>13</v>
      </c>
      <c r="CD4">
        <v>4</v>
      </c>
      <c r="CE4">
        <v>9</v>
      </c>
      <c r="CF4">
        <v>9</v>
      </c>
      <c r="CG4">
        <v>15</v>
      </c>
      <c r="CH4">
        <v>9</v>
      </c>
      <c r="CI4">
        <v>5</v>
      </c>
      <c r="CJ4">
        <v>9</v>
      </c>
      <c r="CL4">
        <v>9</v>
      </c>
      <c r="CM4">
        <v>0</v>
      </c>
      <c r="CN4">
        <v>0</v>
      </c>
      <c r="CO4">
        <v>6</v>
      </c>
      <c r="CP4">
        <v>10</v>
      </c>
      <c r="CQ4">
        <v>1</v>
      </c>
      <c r="CR4">
        <v>6</v>
      </c>
      <c r="CS4">
        <v>0</v>
      </c>
      <c r="CT4">
        <v>8</v>
      </c>
      <c r="CU4">
        <v>0</v>
      </c>
      <c r="CV4">
        <v>6</v>
      </c>
      <c r="CW4">
        <v>2</v>
      </c>
      <c r="CX4">
        <v>11</v>
      </c>
      <c r="CY4">
        <v>6</v>
      </c>
      <c r="CZ4">
        <v>0</v>
      </c>
      <c r="DA4">
        <v>2</v>
      </c>
      <c r="DC4">
        <f>((5/14)*100)</f>
        <v>35.714285714285715</v>
      </c>
      <c r="DD4">
        <f>((6/14)*100)</f>
        <v>42.857142857142854</v>
      </c>
      <c r="DE4">
        <f>((9/14)*100)</f>
        <v>64.285714285714292</v>
      </c>
      <c r="DF4">
        <f>((8/16)*100)</f>
        <v>50</v>
      </c>
      <c r="DG4">
        <f>((9/16)*100)</f>
        <v>56.25</v>
      </c>
      <c r="DH4">
        <f>((8/16)*100)</f>
        <v>50</v>
      </c>
      <c r="DI4">
        <f>((4/13)*100)</f>
        <v>30.76923076923077</v>
      </c>
      <c r="DJ4">
        <f>((9/13)*100)</f>
        <v>69.230769230769226</v>
      </c>
      <c r="DK4">
        <f>((9/13)*100)</f>
        <v>69.230769230769226</v>
      </c>
      <c r="DL4">
        <f>((9/15)*100)</f>
        <v>60</v>
      </c>
      <c r="DM4">
        <f>((5/15)*100)</f>
        <v>33.333333333333329</v>
      </c>
      <c r="DN4">
        <f>((9/15)*100)</f>
        <v>60</v>
      </c>
      <c r="DP4">
        <f>((0/9)*100)</f>
        <v>0</v>
      </c>
      <c r="DQ4">
        <f>((0/9)*100)</f>
        <v>0</v>
      </c>
      <c r="DR4">
        <f>((6/9)*100)</f>
        <v>66.666666666666657</v>
      </c>
      <c r="DS4">
        <f>((1/10)*100)</f>
        <v>10</v>
      </c>
      <c r="DT4">
        <f>((6/10)*100)</f>
        <v>60</v>
      </c>
      <c r="DU4">
        <f>((0/10)*100)</f>
        <v>0</v>
      </c>
      <c r="DV4">
        <f>((0/8)*100)</f>
        <v>0</v>
      </c>
      <c r="DW4">
        <f>((6/8)*100)</f>
        <v>75</v>
      </c>
      <c r="DX4">
        <f>((2/8)*100)</f>
        <v>25</v>
      </c>
      <c r="DY4">
        <f>((6/11)*100)</f>
        <v>54.54545454545454</v>
      </c>
      <c r="DZ4">
        <f>((0/11)*100)</f>
        <v>0</v>
      </c>
      <c r="EA4">
        <f>((2/11)*100)</f>
        <v>18.181818181818183</v>
      </c>
    </row>
    <row r="5" spans="1:131" x14ac:dyDescent="0.25">
      <c r="A5">
        <v>177.611548</v>
      </c>
      <c r="B5">
        <v>6.0860789999999998</v>
      </c>
      <c r="C5">
        <v>160.566935</v>
      </c>
      <c r="D5">
        <v>7.0302709999999999</v>
      </c>
      <c r="E5">
        <v>176.264534</v>
      </c>
      <c r="F5">
        <v>5.2614039999999997</v>
      </c>
      <c r="G5">
        <v>181.97727</v>
      </c>
      <c r="H5">
        <v>7.7212490000000003</v>
      </c>
      <c r="K5">
        <f>(13/200)</f>
        <v>6.5000000000000002E-2</v>
      </c>
      <c r="L5">
        <f>(13/200)</f>
        <v>6.5000000000000002E-2</v>
      </c>
      <c r="M5">
        <f>(13/200)</f>
        <v>6.5000000000000002E-2</v>
      </c>
      <c r="N5">
        <f>(17/200)</f>
        <v>8.5000000000000006E-2</v>
      </c>
      <c r="P5">
        <f>(9/200)</f>
        <v>4.4999999999999998E-2</v>
      </c>
      <c r="Q5">
        <f>(9/200)</f>
        <v>4.4999999999999998E-2</v>
      </c>
      <c r="R5">
        <f>(9/200)</f>
        <v>4.4999999999999998E-2</v>
      </c>
      <c r="S5">
        <f>(8/200)</f>
        <v>0.04</v>
      </c>
      <c r="U5">
        <f>0.065+0.045</f>
        <v>0.11</v>
      </c>
      <c r="V5">
        <f>0.065+0.045</f>
        <v>0.11</v>
      </c>
      <c r="W5">
        <f>0.065+0.045</f>
        <v>0.11</v>
      </c>
      <c r="X5">
        <f>0.085+0.04</f>
        <v>0.125</v>
      </c>
      <c r="Z5">
        <f>SQRT((ABS($A$6-$A$5)^2+(ABS($B$6-$B$5)^2)))</f>
        <v>22.417271456722471</v>
      </c>
      <c r="AA5">
        <f>SQRT((ABS($C$6-$C$5)^2+(ABS($D$6-$D$5)^2)))</f>
        <v>30.662981713249536</v>
      </c>
      <c r="AB5">
        <f>SQRT((ABS($E$6-$E$5)^2+(ABS($F$6-$F$5)^2)))</f>
        <v>22.462858751427806</v>
      </c>
      <c r="AC5">
        <f>SQRT((ABS($G$6-$G$5)^2+(ABS($H$6-$H$5)^2)))</f>
        <v>26.587998796825854</v>
      </c>
      <c r="AJ5">
        <f>1/0.11</f>
        <v>9.0909090909090917</v>
      </c>
      <c r="AK5">
        <f>1/0.11</f>
        <v>9.0909090909090917</v>
      </c>
      <c r="AL5">
        <f>1/0.11</f>
        <v>9.0909090909090917</v>
      </c>
      <c r="AM5">
        <f>1/0.125</f>
        <v>8</v>
      </c>
      <c r="AO5">
        <f>$Z5/$U5</f>
        <v>203.79337687929518</v>
      </c>
      <c r="AP5">
        <f>$AA5/$V5</f>
        <v>278.75437921135943</v>
      </c>
      <c r="AQ5">
        <f>$AB5/$W5</f>
        <v>204.20780683116186</v>
      </c>
      <c r="AR5">
        <f>$AC5/$X5</f>
        <v>212.70399037460683</v>
      </c>
      <c r="AT5" t="s">
        <v>309</v>
      </c>
      <c r="AV5">
        <f>((0.065/0.11)*100)</f>
        <v>59.090909090909093</v>
      </c>
      <c r="AW5">
        <f>((0.065/0.11)*100)</f>
        <v>59.090909090909093</v>
      </c>
      <c r="AX5">
        <f>((0.065/0.11)*100)</f>
        <v>59.090909090909093</v>
      </c>
      <c r="AY5">
        <f>((0.085/0.125)*100)</f>
        <v>68</v>
      </c>
      <c r="BA5">
        <f>((0.045/0.11)*100)</f>
        <v>40.909090909090907</v>
      </c>
      <c r="BB5">
        <f>((0.045/0.11)*100)</f>
        <v>40.909090909090907</v>
      </c>
      <c r="BC5">
        <f>((0.045/0.11)*100)</f>
        <v>40.909090909090907</v>
      </c>
      <c r="BD5">
        <f>((0.04/0.125)*100)</f>
        <v>32</v>
      </c>
      <c r="BF5">
        <f>ABS($B$5-$D$5)</f>
        <v>0.94419200000000014</v>
      </c>
      <c r="BG5">
        <f>ABS($F$5-$H$5)</f>
        <v>2.4598450000000005</v>
      </c>
      <c r="BL5">
        <f>SQRT((ABS($A$5-$E$5)^2+(ABS($B$5-$F$5)^2)))</f>
        <v>1.5794098808798824</v>
      </c>
      <c r="BM5">
        <f>SQRT((ABS($C$5-$G$6)^2+(ABS($D$5-$H$6)^2)))</f>
        <v>5.1730555975448391</v>
      </c>
      <c r="BO5">
        <f>SQRT((ABS($A$5-$G$5)^2+(ABS($B$5-$H$5)^2)))</f>
        <v>4.6618997747896778</v>
      </c>
      <c r="BP5">
        <f>SQRT((ABS($C$5-$E$6)^2+(ABS($D$5-$F$6)^2)))</f>
        <v>7.3323222044815344</v>
      </c>
      <c r="BR5">
        <f>DEGREES(ACOS((20.8917898111359^2+22.4628587514278^2-2.90731416019683^2)/(2*20.8917898111359*22.4628587514278)))</f>
        <v>6.4734681864791934</v>
      </c>
      <c r="BS5">
        <f>DEGREES(ACOS((6.21982234711901^2+26.5879987968259^2-20.8917898111359^2)/(2*6.21982234711901*26.5879987968259)))</f>
        <v>20.8234867265692</v>
      </c>
      <c r="BU5">
        <v>13</v>
      </c>
      <c r="BV5">
        <v>8</v>
      </c>
      <c r="BW5">
        <v>4</v>
      </c>
      <c r="BX5">
        <v>8</v>
      </c>
      <c r="BY5">
        <v>13</v>
      </c>
      <c r="BZ5">
        <v>8</v>
      </c>
      <c r="CA5">
        <v>6</v>
      </c>
      <c r="CB5">
        <v>5</v>
      </c>
      <c r="CC5">
        <v>13</v>
      </c>
      <c r="CD5">
        <v>4</v>
      </c>
      <c r="CE5">
        <v>6</v>
      </c>
      <c r="CF5">
        <v>12</v>
      </c>
      <c r="CG5">
        <v>17</v>
      </c>
      <c r="CH5">
        <v>8</v>
      </c>
      <c r="CI5">
        <v>8</v>
      </c>
      <c r="CJ5">
        <v>12</v>
      </c>
      <c r="CL5">
        <v>9</v>
      </c>
      <c r="CM5">
        <v>1</v>
      </c>
      <c r="CN5">
        <v>0</v>
      </c>
      <c r="CO5">
        <v>3</v>
      </c>
      <c r="CP5">
        <v>9</v>
      </c>
      <c r="CQ5">
        <v>4</v>
      </c>
      <c r="CR5">
        <v>2</v>
      </c>
      <c r="CS5">
        <v>0</v>
      </c>
      <c r="CT5">
        <v>9</v>
      </c>
      <c r="CU5">
        <v>0</v>
      </c>
      <c r="CV5">
        <v>2</v>
      </c>
      <c r="CW5">
        <v>4</v>
      </c>
      <c r="CX5">
        <v>8</v>
      </c>
      <c r="CY5">
        <v>3</v>
      </c>
      <c r="CZ5">
        <v>0</v>
      </c>
      <c r="DA5">
        <v>4</v>
      </c>
      <c r="DC5">
        <f>((8/13)*100)</f>
        <v>61.53846153846154</v>
      </c>
      <c r="DD5">
        <f>((4/13)*100)</f>
        <v>30.76923076923077</v>
      </c>
      <c r="DE5">
        <f>((8/13)*100)</f>
        <v>61.53846153846154</v>
      </c>
      <c r="DF5">
        <f>((8/13)*100)</f>
        <v>61.53846153846154</v>
      </c>
      <c r="DG5">
        <f>((6/13)*100)</f>
        <v>46.153846153846153</v>
      </c>
      <c r="DH5">
        <f>((5/13)*100)</f>
        <v>38.461538461538467</v>
      </c>
      <c r="DI5">
        <f>((4/13)*100)</f>
        <v>30.76923076923077</v>
      </c>
      <c r="DJ5">
        <f>((6/13)*100)</f>
        <v>46.153846153846153</v>
      </c>
      <c r="DK5">
        <f>((12/13)*100)</f>
        <v>92.307692307692307</v>
      </c>
      <c r="DL5">
        <f>((8/17)*100)</f>
        <v>47.058823529411761</v>
      </c>
      <c r="DM5">
        <f>((8/17)*100)</f>
        <v>47.058823529411761</v>
      </c>
      <c r="DN5">
        <f>((12/17)*100)</f>
        <v>70.588235294117652</v>
      </c>
      <c r="DP5">
        <f>((1/9)*100)</f>
        <v>11.111111111111111</v>
      </c>
      <c r="DQ5">
        <f>((0/9)*100)</f>
        <v>0</v>
      </c>
      <c r="DR5">
        <f>((3/9)*100)</f>
        <v>33.333333333333329</v>
      </c>
      <c r="DS5">
        <f>((4/9)*100)</f>
        <v>44.444444444444443</v>
      </c>
      <c r="DT5">
        <f>((2/9)*100)</f>
        <v>22.222222222222221</v>
      </c>
      <c r="DU5">
        <f>((0/9)*100)</f>
        <v>0</v>
      </c>
      <c r="DV5">
        <f>((0/9)*100)</f>
        <v>0</v>
      </c>
      <c r="DW5">
        <f>((2/9)*100)</f>
        <v>22.222222222222221</v>
      </c>
      <c r="DX5">
        <f>((4/9)*100)</f>
        <v>44.444444444444443</v>
      </c>
      <c r="DY5">
        <f>((3/8)*100)</f>
        <v>37.5</v>
      </c>
      <c r="DZ5">
        <f>((0/8)*100)</f>
        <v>0</v>
      </c>
      <c r="EA5">
        <f>((4/8)*100)</f>
        <v>50</v>
      </c>
    </row>
    <row r="6" spans="1:131" x14ac:dyDescent="0.25">
      <c r="A6">
        <v>155.19937900000002</v>
      </c>
      <c r="B6">
        <v>5.6078109999999999</v>
      </c>
      <c r="C6">
        <v>129.93050500000001</v>
      </c>
      <c r="D6">
        <v>5.7544950000000004</v>
      </c>
      <c r="E6">
        <v>153.829868</v>
      </c>
      <c r="F6">
        <v>4.1363329999999996</v>
      </c>
      <c r="G6">
        <v>155.414028</v>
      </c>
      <c r="H6">
        <v>6.5741420000000002</v>
      </c>
      <c r="K6">
        <f>(14/200)</f>
        <v>7.0000000000000007E-2</v>
      </c>
      <c r="L6">
        <f>(13/200)</f>
        <v>6.5000000000000002E-2</v>
      </c>
      <c r="M6">
        <f>(13/200)</f>
        <v>6.5000000000000002E-2</v>
      </c>
      <c r="N6">
        <f>(14/200)</f>
        <v>7.0000000000000007E-2</v>
      </c>
      <c r="P6">
        <f>(9/200)</f>
        <v>4.4999999999999998E-2</v>
      </c>
      <c r="Q6">
        <f>(10/200)</f>
        <v>0.05</v>
      </c>
      <c r="R6">
        <f>(10/200)</f>
        <v>0.05</v>
      </c>
      <c r="S6">
        <f>(9/200)</f>
        <v>4.4999999999999998E-2</v>
      </c>
      <c r="U6">
        <f>0.07+0.045</f>
        <v>0.115</v>
      </c>
      <c r="V6">
        <f>0.065+0.05</f>
        <v>0.115</v>
      </c>
      <c r="W6">
        <f>0.065+0.05</f>
        <v>0.115</v>
      </c>
      <c r="X6">
        <f>0.07+0.045</f>
        <v>0.115</v>
      </c>
      <c r="Z6">
        <f>SQRT((ABS($A$7-$A$6)^2+(ABS($B$7-$B$6)^2)))</f>
        <v>31.847534249388882</v>
      </c>
      <c r="AA6">
        <f>SQRT((ABS($C$7-$C$6)^2+(ABS($D$7-$D$6)^2)))</f>
        <v>25.092734383669914</v>
      </c>
      <c r="AB6">
        <f>SQRT((ABS($E$7-$E$6)^2+(ABS($F$7-$F$6)^2)))</f>
        <v>31.532687168805083</v>
      </c>
      <c r="AC6">
        <f>SQRT((ABS($G$7-$G$6)^2+(ABS($H$7-$H$6)^2)))</f>
        <v>30.982764593916144</v>
      </c>
      <c r="AJ6">
        <f>1/0.115</f>
        <v>8.695652173913043</v>
      </c>
      <c r="AK6">
        <f>1/0.115</f>
        <v>8.695652173913043</v>
      </c>
      <c r="AL6">
        <f>1/0.115</f>
        <v>8.695652173913043</v>
      </c>
      <c r="AM6">
        <f>1/0.115</f>
        <v>8.695652173913043</v>
      </c>
      <c r="AO6">
        <f>$Z6/$U6</f>
        <v>276.93508042946854</v>
      </c>
      <c r="AP6">
        <f>$AA6/$V6</f>
        <v>218.19769029278186</v>
      </c>
      <c r="AQ6">
        <f>$AB6/$W6</f>
        <v>274.19727972873983</v>
      </c>
      <c r="AR6">
        <f>$AC6/$X6</f>
        <v>269.41534429492299</v>
      </c>
      <c r="AT6">
        <f>SUM(U:X)</f>
        <v>66.27999999999993</v>
      </c>
      <c r="AV6">
        <f>((0.07/0.115)*100)</f>
        <v>60.869565217391312</v>
      </c>
      <c r="AW6">
        <f>((0.065/0.115)*100)</f>
        <v>56.521739130434781</v>
      </c>
      <c r="AX6">
        <f>((0.065/0.115)*100)</f>
        <v>56.521739130434781</v>
      </c>
      <c r="AY6">
        <f>((0.07/0.115)*100)</f>
        <v>60.869565217391312</v>
      </c>
      <c r="BA6">
        <f>((0.045/0.115)*100)</f>
        <v>39.130434782608688</v>
      </c>
      <c r="BB6">
        <f>((0.05/0.115)*100)</f>
        <v>43.478260869565219</v>
      </c>
      <c r="BC6">
        <f>((0.05/0.115)*100)</f>
        <v>43.478260869565219</v>
      </c>
      <c r="BD6">
        <f>((0.045/0.115)*100)</f>
        <v>39.130434782608688</v>
      </c>
      <c r="BF6">
        <f>ABS($B$6-$D$6)</f>
        <v>0.14668400000000048</v>
      </c>
      <c r="BG6">
        <f>ABS($F$6-$H$6)</f>
        <v>2.4378090000000006</v>
      </c>
      <c r="BL6">
        <f>SQRT((ABS($A$6-$E$6)^2+(ABS($B$6-$F$6)^2)))</f>
        <v>2.0101760827362978</v>
      </c>
      <c r="BM6">
        <f>SQRT((ABS($C$6-$G$7)^2+(ABS($D$6-$H$7)^2)))</f>
        <v>5.6562241733893535</v>
      </c>
      <c r="BO6">
        <f>SQRT((ABS($A$6-$G$6)^2+(ABS($B$6-$H$6)^2)))</f>
        <v>0.98988372790039947</v>
      </c>
      <c r="BP6">
        <f>SQRT((ABS($C$6-$E$7)^2+(ABS($D$6-$F$7)^2)))</f>
        <v>7.6639233011613621</v>
      </c>
      <c r="BR6">
        <f>DEGREES(ACOS((29.5428328618504^2+31.5326871688051^2-3.01524823266443^2)/(2*29.5428328618504*31.5326871688051)))</f>
        <v>4.2537080151622337</v>
      </c>
      <c r="BS6">
        <f>DEGREES(ACOS((2.90731416019683^2+30.9827645939161^2-29.5428328618504^2)/(2*2.90731416019683*30.9827645939161)))</f>
        <v>57.948036537847855</v>
      </c>
      <c r="BU6">
        <v>14</v>
      </c>
      <c r="BV6">
        <v>8</v>
      </c>
      <c r="BW6">
        <v>4</v>
      </c>
      <c r="BX6">
        <v>5</v>
      </c>
      <c r="BY6">
        <v>13</v>
      </c>
      <c r="BZ6">
        <v>7</v>
      </c>
      <c r="CA6">
        <v>6</v>
      </c>
      <c r="CB6">
        <v>5</v>
      </c>
      <c r="CC6">
        <v>13</v>
      </c>
      <c r="CD6">
        <v>3</v>
      </c>
      <c r="CE6">
        <v>6</v>
      </c>
      <c r="CF6">
        <v>12</v>
      </c>
      <c r="CG6">
        <v>14</v>
      </c>
      <c r="CH6">
        <v>5</v>
      </c>
      <c r="CI6">
        <v>5</v>
      </c>
      <c r="CJ6">
        <v>12</v>
      </c>
      <c r="CL6">
        <v>9</v>
      </c>
      <c r="CM6">
        <v>4</v>
      </c>
      <c r="CN6">
        <v>0</v>
      </c>
      <c r="CO6">
        <v>0</v>
      </c>
      <c r="CP6">
        <v>10</v>
      </c>
      <c r="CQ6">
        <v>4</v>
      </c>
      <c r="CR6">
        <v>3</v>
      </c>
      <c r="CS6">
        <v>1</v>
      </c>
      <c r="CT6">
        <v>10</v>
      </c>
      <c r="CU6">
        <v>0</v>
      </c>
      <c r="CV6">
        <v>3</v>
      </c>
      <c r="CW6">
        <v>8</v>
      </c>
      <c r="CX6">
        <v>9</v>
      </c>
      <c r="CY6">
        <v>0</v>
      </c>
      <c r="CZ6">
        <v>1</v>
      </c>
      <c r="DA6">
        <v>8</v>
      </c>
      <c r="DC6">
        <f>((8/14)*100)</f>
        <v>57.142857142857139</v>
      </c>
      <c r="DD6">
        <f>((4/14)*100)</f>
        <v>28.571428571428569</v>
      </c>
      <c r="DE6">
        <f>((5/14)*100)</f>
        <v>35.714285714285715</v>
      </c>
      <c r="DF6">
        <f>((7/13)*100)</f>
        <v>53.846153846153847</v>
      </c>
      <c r="DG6">
        <f>((6/13)*100)</f>
        <v>46.153846153846153</v>
      </c>
      <c r="DH6">
        <f>((5/13)*100)</f>
        <v>38.461538461538467</v>
      </c>
      <c r="DI6">
        <f>((3/13)*100)</f>
        <v>23.076923076923077</v>
      </c>
      <c r="DJ6">
        <f>((6/13)*100)</f>
        <v>46.153846153846153</v>
      </c>
      <c r="DK6">
        <f>((12/13)*100)</f>
        <v>92.307692307692307</v>
      </c>
      <c r="DL6">
        <f>((5/14)*100)</f>
        <v>35.714285714285715</v>
      </c>
      <c r="DM6">
        <f>((5/14)*100)</f>
        <v>35.714285714285715</v>
      </c>
      <c r="DN6">
        <f>((12/14)*100)</f>
        <v>85.714285714285708</v>
      </c>
      <c r="DP6">
        <f>((4/9)*100)</f>
        <v>44.444444444444443</v>
      </c>
      <c r="DQ6">
        <f>((0/9)*100)</f>
        <v>0</v>
      </c>
      <c r="DR6">
        <f>((0/9)*100)</f>
        <v>0</v>
      </c>
      <c r="DS6">
        <f>((4/10)*100)</f>
        <v>40</v>
      </c>
      <c r="DT6">
        <f>((3/10)*100)</f>
        <v>30</v>
      </c>
      <c r="DU6">
        <f>((1/10)*100)</f>
        <v>10</v>
      </c>
      <c r="DV6">
        <f>((0/10)*100)</f>
        <v>0</v>
      </c>
      <c r="DW6">
        <f>((3/10)*100)</f>
        <v>30</v>
      </c>
      <c r="DX6">
        <f>((8/10)*100)</f>
        <v>80</v>
      </c>
      <c r="DY6">
        <f>((0/9)*100)</f>
        <v>0</v>
      </c>
      <c r="DZ6">
        <f>((1/9)*100)</f>
        <v>11.111111111111111</v>
      </c>
      <c r="EA6">
        <f>((8/9)*100)</f>
        <v>88.888888888888886</v>
      </c>
    </row>
    <row r="7" spans="1:131" x14ac:dyDescent="0.25">
      <c r="A7">
        <v>123.35853300000001</v>
      </c>
      <c r="B7">
        <v>4.955152</v>
      </c>
      <c r="C7">
        <v>104.919042</v>
      </c>
      <c r="D7">
        <v>7.772424</v>
      </c>
      <c r="E7">
        <v>122.30792700000001</v>
      </c>
      <c r="F7">
        <v>4.9594950000000004</v>
      </c>
      <c r="G7">
        <v>124.435658</v>
      </c>
      <c r="H7">
        <v>7.0959599999999998</v>
      </c>
      <c r="K7">
        <f>(15/200)</f>
        <v>7.4999999999999997E-2</v>
      </c>
      <c r="L7">
        <f>(16/200)</f>
        <v>0.08</v>
      </c>
      <c r="M7">
        <f>(15/200)</f>
        <v>7.4999999999999997E-2</v>
      </c>
      <c r="N7">
        <f>(14/200)</f>
        <v>7.0000000000000007E-2</v>
      </c>
      <c r="P7">
        <f>(10/200)</f>
        <v>0.05</v>
      </c>
      <c r="Q7">
        <f>(10/200)</f>
        <v>0.05</v>
      </c>
      <c r="R7">
        <f>(10/200)</f>
        <v>0.05</v>
      </c>
      <c r="S7">
        <f>(9/200)</f>
        <v>4.4999999999999998E-2</v>
      </c>
      <c r="U7">
        <f>0.075+0.05</f>
        <v>0.125</v>
      </c>
      <c r="V7">
        <f>0.08+0.05</f>
        <v>0.13</v>
      </c>
      <c r="W7">
        <f>0.075+0.05</f>
        <v>0.125</v>
      </c>
      <c r="X7">
        <f>0.07+0.045</f>
        <v>0.115</v>
      </c>
      <c r="Z7">
        <f>SQRT((ABS($A$8-$A$7)^2+(ABS($B$8-$B$7)^2)))</f>
        <v>27.00626950917022</v>
      </c>
      <c r="AA7">
        <f>SQRT((ABS($C$8-$C$7)^2+(ABS($D$8-$D$7)^2)))</f>
        <v>25.765435233428235</v>
      </c>
      <c r="AB7">
        <f>SQRT((ABS($E$8-$E$7)^2+(ABS($F$8-$F$7)^2)))</f>
        <v>27.451543538718909</v>
      </c>
      <c r="AC7">
        <f>SQRT((ABS($G$8-$G$7)^2+(ABS($H$8-$H$7)^2)))</f>
        <v>26.051071513595634</v>
      </c>
      <c r="AJ7">
        <f>1/0.125</f>
        <v>8</v>
      </c>
      <c r="AK7">
        <f>1/0.13</f>
        <v>7.6923076923076916</v>
      </c>
      <c r="AL7">
        <f>1/0.125</f>
        <v>8</v>
      </c>
      <c r="AM7">
        <f>1/0.115</f>
        <v>8.695652173913043</v>
      </c>
      <c r="AO7">
        <f>$Z7/$U7</f>
        <v>216.05015607336176</v>
      </c>
      <c r="AP7">
        <f>$AA7/$V7</f>
        <v>198.19565564175565</v>
      </c>
      <c r="AQ7">
        <f>$AB7/$W7</f>
        <v>219.61234830975127</v>
      </c>
      <c r="AR7">
        <f>$AC7/$X7</f>
        <v>226.53105663996203</v>
      </c>
      <c r="AV7">
        <f>((0.075/0.125)*100)</f>
        <v>60</v>
      </c>
      <c r="AW7">
        <f>((0.08/0.13)*100)</f>
        <v>61.53846153846154</v>
      </c>
      <c r="AX7">
        <f>((0.075/0.125)*100)</f>
        <v>60</v>
      </c>
      <c r="AY7">
        <f>((0.07/0.115)*100)</f>
        <v>60.869565217391312</v>
      </c>
      <c r="BA7">
        <f>((0.05/0.125)*100)</f>
        <v>40</v>
      </c>
      <c r="BB7">
        <f>((0.05/0.13)*100)</f>
        <v>38.461538461538467</v>
      </c>
      <c r="BC7">
        <f>((0.05/0.125)*100)</f>
        <v>40</v>
      </c>
      <c r="BD7">
        <f>((0.045/0.115)*100)</f>
        <v>39.130434782608688</v>
      </c>
      <c r="BF7">
        <f>ABS($B$7-$D$7)</f>
        <v>2.817272</v>
      </c>
      <c r="BG7">
        <f>ABS($F$7-$H$7)</f>
        <v>2.1364649999999994</v>
      </c>
      <c r="BL7">
        <f>SQRT((ABS($A$7-$E$7)^2+(ABS($B$7-$F$7)^2)))</f>
        <v>1.0506149765185171</v>
      </c>
      <c r="BM7">
        <f>SQRT((ABS($C$7-$G$8)^2+(ABS($D$7-$H$8)^2)))</f>
        <v>6.5761962725157472</v>
      </c>
      <c r="BO7">
        <f>SQRT((ABS($A$7-$G$7)^2+(ABS($B$7-$H$7)^2)))</f>
        <v>2.3965093695808886</v>
      </c>
      <c r="BP7">
        <f>SQRT((ABS($C$7-$E$8)^2+(ABS($D$7-$F$8)^2)))</f>
        <v>10.070484761982506</v>
      </c>
      <c r="BR7">
        <f>DEGREES(ACOS((24.1899970765386^2+27.4515435387189^2-4.22185822889259^2)/(2*24.1899970765386*27.4515435387189)))</f>
        <v>5.9631139291757984</v>
      </c>
      <c r="BS7">
        <f>DEGREES(ACOS((3.01524823266443^2+26.0510715135956^2-24.1899970765386^2)/(2*3.01524823266443*26.0510715135956)))</f>
        <v>49.228357023917198</v>
      </c>
      <c r="BU7">
        <v>15</v>
      </c>
      <c r="BV7">
        <v>7</v>
      </c>
      <c r="BW7">
        <v>5</v>
      </c>
      <c r="BX7">
        <v>7</v>
      </c>
      <c r="BY7">
        <v>16</v>
      </c>
      <c r="BZ7">
        <v>10</v>
      </c>
      <c r="CA7">
        <v>8</v>
      </c>
      <c r="CB7">
        <v>7</v>
      </c>
      <c r="CC7">
        <v>15</v>
      </c>
      <c r="CD7">
        <v>7</v>
      </c>
      <c r="CE7">
        <v>8</v>
      </c>
      <c r="CF7">
        <v>12</v>
      </c>
      <c r="CG7">
        <v>14</v>
      </c>
      <c r="CH7">
        <v>7</v>
      </c>
      <c r="CI7">
        <v>5</v>
      </c>
      <c r="CJ7">
        <v>12</v>
      </c>
      <c r="CL7">
        <v>10</v>
      </c>
      <c r="CM7">
        <v>4</v>
      </c>
      <c r="CN7">
        <v>0</v>
      </c>
      <c r="CO7">
        <v>1</v>
      </c>
      <c r="CP7">
        <v>10</v>
      </c>
      <c r="CQ7">
        <v>2</v>
      </c>
      <c r="CR7">
        <v>3</v>
      </c>
      <c r="CS7">
        <v>1</v>
      </c>
      <c r="CT7">
        <v>10</v>
      </c>
      <c r="CU7">
        <v>0</v>
      </c>
      <c r="CV7">
        <v>3</v>
      </c>
      <c r="CW7">
        <v>8</v>
      </c>
      <c r="CX7">
        <v>9</v>
      </c>
      <c r="CY7">
        <v>1</v>
      </c>
      <c r="CZ7">
        <v>1</v>
      </c>
      <c r="DA7">
        <v>8</v>
      </c>
      <c r="DC7">
        <f>((7/15)*100)</f>
        <v>46.666666666666664</v>
      </c>
      <c r="DD7">
        <f>((5/15)*100)</f>
        <v>33.333333333333329</v>
      </c>
      <c r="DE7">
        <f>((7/15)*100)</f>
        <v>46.666666666666664</v>
      </c>
      <c r="DF7">
        <f>((10/16)*100)</f>
        <v>62.5</v>
      </c>
      <c r="DG7">
        <f>((8/16)*100)</f>
        <v>50</v>
      </c>
      <c r="DH7">
        <f>((7/16)*100)</f>
        <v>43.75</v>
      </c>
      <c r="DI7">
        <f>((7/15)*100)</f>
        <v>46.666666666666664</v>
      </c>
      <c r="DJ7">
        <f>((8/15)*100)</f>
        <v>53.333333333333336</v>
      </c>
      <c r="DK7">
        <f>((12/15)*100)</f>
        <v>80</v>
      </c>
      <c r="DL7">
        <f>((7/14)*100)</f>
        <v>50</v>
      </c>
      <c r="DM7">
        <f>((5/14)*100)</f>
        <v>35.714285714285715</v>
      </c>
      <c r="DN7">
        <f>((12/14)*100)</f>
        <v>85.714285714285708</v>
      </c>
      <c r="DP7">
        <f>((4/10)*100)</f>
        <v>40</v>
      </c>
      <c r="DQ7">
        <f>((0/10)*100)</f>
        <v>0</v>
      </c>
      <c r="DR7">
        <f>((1/10)*100)</f>
        <v>10</v>
      </c>
      <c r="DS7">
        <f>((2/10)*100)</f>
        <v>20</v>
      </c>
      <c r="DT7">
        <f>((3/10)*100)</f>
        <v>30</v>
      </c>
      <c r="DU7">
        <f>((1/10)*100)</f>
        <v>10</v>
      </c>
      <c r="DV7">
        <f>((0/10)*100)</f>
        <v>0</v>
      </c>
      <c r="DW7">
        <f>((3/10)*100)</f>
        <v>30</v>
      </c>
      <c r="DX7">
        <f>((8/10)*100)</f>
        <v>80</v>
      </c>
      <c r="DY7">
        <f>((1/9)*100)</f>
        <v>11.111111111111111</v>
      </c>
      <c r="DZ7">
        <f>((1/9)*100)</f>
        <v>11.111111111111111</v>
      </c>
      <c r="EA7">
        <f>((8/9)*100)</f>
        <v>88.888888888888886</v>
      </c>
    </row>
    <row r="8" spans="1:131" x14ac:dyDescent="0.25">
      <c r="A8">
        <v>96.444089000000005</v>
      </c>
      <c r="B8">
        <v>7.1803030000000003</v>
      </c>
      <c r="C8">
        <v>79.173585000000003</v>
      </c>
      <c r="D8">
        <v>8.7868680000000001</v>
      </c>
      <c r="E8">
        <v>94.909493000000012</v>
      </c>
      <c r="F8">
        <v>6.6662629999999998</v>
      </c>
      <c r="G8">
        <v>98.451615000000004</v>
      </c>
      <c r="H8">
        <v>8.9635350000000003</v>
      </c>
      <c r="K8">
        <f>(16/200)</f>
        <v>0.08</v>
      </c>
      <c r="L8">
        <f>(15/200)</f>
        <v>7.4999999999999997E-2</v>
      </c>
      <c r="M8">
        <f>(15/200)</f>
        <v>7.4999999999999997E-2</v>
      </c>
      <c r="N8">
        <f>(15/200)</f>
        <v>7.4999999999999997E-2</v>
      </c>
      <c r="P8">
        <f>(8/200)</f>
        <v>0.04</v>
      </c>
      <c r="Q8">
        <f>(8/200)</f>
        <v>0.04</v>
      </c>
      <c r="R8">
        <f>(8/200)</f>
        <v>0.04</v>
      </c>
      <c r="S8">
        <f>(9/200)</f>
        <v>4.4999999999999998E-2</v>
      </c>
      <c r="U8">
        <f>0.08+0.04</f>
        <v>0.12</v>
      </c>
      <c r="V8">
        <f>0.075+0.04</f>
        <v>0.11499999999999999</v>
      </c>
      <c r="W8">
        <f>0.075+0.04</f>
        <v>0.11499999999999999</v>
      </c>
      <c r="X8">
        <f>0.075+0.045</f>
        <v>0.12</v>
      </c>
      <c r="Z8">
        <f>SQRT((ABS($A$9-$A$8)^2+(ABS($B$9-$B$8)^2)))</f>
        <v>22.623751108688634</v>
      </c>
      <c r="AA8">
        <f>SQRT((ABS($C$9-$C$8)^2+(ABS($D$9-$D$8)^2)))</f>
        <v>24.650793058316097</v>
      </c>
      <c r="AB8">
        <f>SQRT((ABS($E$9-$E$8)^2+(ABS($F$9-$F$8)^2)))</f>
        <v>22.245086818414826</v>
      </c>
      <c r="AC8">
        <f>SQRT((ABS($G$9-$G$8)^2+(ABS($H$9-$H$8)^2)))</f>
        <v>23.887124124107881</v>
      </c>
      <c r="AJ8">
        <f>1/0.12</f>
        <v>8.3333333333333339</v>
      </c>
      <c r="AK8">
        <f>1/0.115</f>
        <v>8.695652173913043</v>
      </c>
      <c r="AL8">
        <f>1/0.115</f>
        <v>8.695652173913043</v>
      </c>
      <c r="AM8">
        <f>1/0.12</f>
        <v>8.3333333333333339</v>
      </c>
      <c r="AO8">
        <f>$Z8/$U8</f>
        <v>188.53125923907194</v>
      </c>
      <c r="AP8">
        <f>$AA8/$V8</f>
        <v>214.35472224622694</v>
      </c>
      <c r="AQ8">
        <f>$AB8/$W8</f>
        <v>193.4355375514333</v>
      </c>
      <c r="AR8">
        <f>$AC8/$X8</f>
        <v>199.05936770089903</v>
      </c>
      <c r="AV8">
        <f>((0.08/0.12)*100)</f>
        <v>66.666666666666671</v>
      </c>
      <c r="AW8">
        <f>((0.075/0.115)*100)</f>
        <v>65.217391304347814</v>
      </c>
      <c r="AX8">
        <f>((0.075/0.115)*100)</f>
        <v>65.217391304347814</v>
      </c>
      <c r="AY8">
        <f>((0.075/0.12)*100)</f>
        <v>62.5</v>
      </c>
      <c r="BA8">
        <f>((0.04/0.12)*100)</f>
        <v>33.333333333333336</v>
      </c>
      <c r="BB8">
        <f>((0.04/0.115)*100)</f>
        <v>34.782608695652172</v>
      </c>
      <c r="BC8">
        <f>((0.04/0.115)*100)</f>
        <v>34.782608695652172</v>
      </c>
      <c r="BD8">
        <f>((0.045/0.12)*100)</f>
        <v>37.5</v>
      </c>
      <c r="BF8">
        <f>ABS($B$8-$D$8)</f>
        <v>1.6065649999999998</v>
      </c>
      <c r="BG8">
        <f>ABS($F$8-$H$8)</f>
        <v>2.2972720000000004</v>
      </c>
      <c r="BL8">
        <f>SQRT((ABS($A$8-$E$8)^2+(ABS($B$8-$F$8)^2)))</f>
        <v>1.6184010642655857</v>
      </c>
      <c r="BM8">
        <f>SQRT((ABS($C$8-$G$9)^2+(ABS($D$8-$H$9)^2)))</f>
        <v>4.6320214494572367</v>
      </c>
      <c r="BO8">
        <f>SQRT((ABS($A$8-$G$8)^2+(ABS($B$8-$H$8)^2)))</f>
        <v>2.6851586557408473</v>
      </c>
      <c r="BP8">
        <f>SQRT((ABS($C$8-$E$9)^2+(ABS($D$8-$F$9)^2)))</f>
        <v>7.1190422167599143</v>
      </c>
      <c r="BR8">
        <f>DEGREES(ACOS((20.3930720209682^2+22.2450868184148^2-3.02137338392626^2)/(2*20.3930720209682*22.2450868184148)))</f>
        <v>6.4251192353763207</v>
      </c>
      <c r="BS8">
        <f>DEGREES(ACOS((4.22185822889259^2+23.8871241241079^2-20.3930720209682^2)/(2*4.22185822889259*23.8871241241079)))</f>
        <v>31.190258851230585</v>
      </c>
      <c r="BU8">
        <v>16</v>
      </c>
      <c r="BV8">
        <v>10</v>
      </c>
      <c r="BW8">
        <v>8</v>
      </c>
      <c r="BX8">
        <v>8</v>
      </c>
      <c r="BY8">
        <v>15</v>
      </c>
      <c r="BZ8">
        <v>9</v>
      </c>
      <c r="CA8">
        <v>7</v>
      </c>
      <c r="CB8">
        <v>6</v>
      </c>
      <c r="CC8">
        <v>15</v>
      </c>
      <c r="CD8">
        <v>7</v>
      </c>
      <c r="CE8">
        <v>7</v>
      </c>
      <c r="CF8">
        <v>13</v>
      </c>
      <c r="CG8">
        <v>15</v>
      </c>
      <c r="CH8">
        <v>8</v>
      </c>
      <c r="CI8">
        <v>7</v>
      </c>
      <c r="CJ8">
        <v>13</v>
      </c>
      <c r="CL8">
        <v>8</v>
      </c>
      <c r="CM8">
        <v>2</v>
      </c>
      <c r="CN8">
        <v>0</v>
      </c>
      <c r="CO8">
        <v>1</v>
      </c>
      <c r="CP8">
        <v>8</v>
      </c>
      <c r="CQ8">
        <v>2</v>
      </c>
      <c r="CR8">
        <v>0</v>
      </c>
      <c r="CS8">
        <v>0</v>
      </c>
      <c r="CT8">
        <v>8</v>
      </c>
      <c r="CU8">
        <v>0</v>
      </c>
      <c r="CV8">
        <v>0</v>
      </c>
      <c r="CW8">
        <v>6</v>
      </c>
      <c r="CX8">
        <v>9</v>
      </c>
      <c r="CY8">
        <v>1</v>
      </c>
      <c r="CZ8">
        <v>0</v>
      </c>
      <c r="DA8">
        <v>6</v>
      </c>
      <c r="DC8">
        <f>((10/16)*100)</f>
        <v>62.5</v>
      </c>
      <c r="DD8">
        <f>((8/16)*100)</f>
        <v>50</v>
      </c>
      <c r="DE8">
        <f>((8/16)*100)</f>
        <v>50</v>
      </c>
      <c r="DF8">
        <f>((9/15)*100)</f>
        <v>60</v>
      </c>
      <c r="DG8">
        <f>((7/15)*100)</f>
        <v>46.666666666666664</v>
      </c>
      <c r="DH8">
        <f>((6/15)*100)</f>
        <v>40</v>
      </c>
      <c r="DI8">
        <f>((7/15)*100)</f>
        <v>46.666666666666664</v>
      </c>
      <c r="DJ8">
        <f>((7/15)*100)</f>
        <v>46.666666666666664</v>
      </c>
      <c r="DK8">
        <f>((13/15)*100)</f>
        <v>86.666666666666671</v>
      </c>
      <c r="DL8">
        <f>((8/15)*100)</f>
        <v>53.333333333333336</v>
      </c>
      <c r="DM8">
        <f>((7/15)*100)</f>
        <v>46.666666666666664</v>
      </c>
      <c r="DN8">
        <f>((13/15)*100)</f>
        <v>86.666666666666671</v>
      </c>
      <c r="DP8">
        <f>((2/8)*100)</f>
        <v>25</v>
      </c>
      <c r="DQ8">
        <f>((0/8)*100)</f>
        <v>0</v>
      </c>
      <c r="DR8">
        <f>((1/8)*100)</f>
        <v>12.5</v>
      </c>
      <c r="DS8">
        <f>((2/8)*100)</f>
        <v>25</v>
      </c>
      <c r="DT8">
        <f>((0/8)*100)</f>
        <v>0</v>
      </c>
      <c r="DU8">
        <f>((0/8)*100)</f>
        <v>0</v>
      </c>
      <c r="DV8">
        <f>((0/8)*100)</f>
        <v>0</v>
      </c>
      <c r="DW8">
        <f>((0/8)*100)</f>
        <v>0</v>
      </c>
      <c r="DX8">
        <f>((6/8)*100)</f>
        <v>75</v>
      </c>
      <c r="DY8">
        <f>((1/9)*100)</f>
        <v>11.111111111111111</v>
      </c>
      <c r="DZ8">
        <f>((0/9)*100)</f>
        <v>0</v>
      </c>
      <c r="EA8">
        <f>((6/9)*100)</f>
        <v>66.666666666666657</v>
      </c>
    </row>
    <row r="9" spans="1:131" x14ac:dyDescent="0.25">
      <c r="A9">
        <v>73.821060000000003</v>
      </c>
      <c r="B9">
        <v>7.3610600000000002</v>
      </c>
      <c r="C9">
        <v>54.605434000000002</v>
      </c>
      <c r="D9">
        <v>6.7700500000000003</v>
      </c>
      <c r="E9">
        <v>72.67858600000001</v>
      </c>
      <c r="F9">
        <v>5.8721209999999999</v>
      </c>
      <c r="G9">
        <v>74.575959000000012</v>
      </c>
      <c r="H9">
        <v>8.2234339999999992</v>
      </c>
      <c r="K9">
        <f>(16/200)</f>
        <v>0.08</v>
      </c>
      <c r="L9">
        <f>(14/200)</f>
        <v>7.0000000000000007E-2</v>
      </c>
      <c r="M9">
        <f>(14/200)</f>
        <v>7.0000000000000007E-2</v>
      </c>
      <c r="N9">
        <f>(14/200)</f>
        <v>7.0000000000000007E-2</v>
      </c>
      <c r="P9">
        <f>(8/200)</f>
        <v>0.04</v>
      </c>
      <c r="Q9">
        <f>(8/200)</f>
        <v>0.04</v>
      </c>
      <c r="R9">
        <f>(10/200)</f>
        <v>0.05</v>
      </c>
      <c r="S9">
        <f>(9/200)</f>
        <v>4.4999999999999998E-2</v>
      </c>
      <c r="U9">
        <f>0.08+0.04</f>
        <v>0.12</v>
      </c>
      <c r="V9">
        <f>0.07+0.04</f>
        <v>0.11000000000000001</v>
      </c>
      <c r="W9">
        <f>0.07+0.05</f>
        <v>0.12000000000000001</v>
      </c>
      <c r="X9">
        <f>0.07+0.045</f>
        <v>0.115</v>
      </c>
      <c r="Z9">
        <f>SQRT((ABS($A$10-$A$9)^2+(ABS($B$10-$B$9)^2)))</f>
        <v>27.827551350070674</v>
      </c>
      <c r="AA9">
        <f>SQRT((ABS($C$10-$C$9)^2+(ABS($D$10-$D$9)^2)))</f>
        <v>26.671048990997431</v>
      </c>
      <c r="AB9">
        <f>SQRT((ABS($E$10-$E$9)^2+(ABS($F$10-$F$9)^2)))</f>
        <v>27.449681231924089</v>
      </c>
      <c r="AC9">
        <f>SQRT((ABS($G$10-$G$9)^2+(ABS($H$10-$H$9)^2)))</f>
        <v>26.627693616431642</v>
      </c>
      <c r="AJ9">
        <f>1/0.12</f>
        <v>8.3333333333333339</v>
      </c>
      <c r="AK9">
        <f>1/0.11</f>
        <v>9.0909090909090917</v>
      </c>
      <c r="AL9">
        <f>1/0.12</f>
        <v>8.3333333333333339</v>
      </c>
      <c r="AM9">
        <f>1/0.115</f>
        <v>8.695652173913043</v>
      </c>
      <c r="AO9">
        <f>$Z9/$U9</f>
        <v>231.89626125058896</v>
      </c>
      <c r="AP9">
        <f>$AA9/$V9</f>
        <v>242.46408173634023</v>
      </c>
      <c r="AQ9">
        <f>$AB9/$W9</f>
        <v>228.74734359936738</v>
      </c>
      <c r="AR9">
        <f>$AC9/$X9</f>
        <v>231.54516188201427</v>
      </c>
      <c r="AV9">
        <f>((0.08/0.12)*100)</f>
        <v>66.666666666666671</v>
      </c>
      <c r="AW9">
        <f>((0.07/0.11)*100)</f>
        <v>63.636363636363647</v>
      </c>
      <c r="AX9">
        <f>((0.07/0.12)*100)</f>
        <v>58.333333333333336</v>
      </c>
      <c r="AY9">
        <f>((0.07/0.115)*100)</f>
        <v>60.869565217391312</v>
      </c>
      <c r="BA9">
        <f>((0.04/0.12)*100)</f>
        <v>33.333333333333336</v>
      </c>
      <c r="BB9">
        <f>((0.04/0.11)*100)</f>
        <v>36.363636363636367</v>
      </c>
      <c r="BC9">
        <f>((0.05/0.12)*100)</f>
        <v>41.666666666666671</v>
      </c>
      <c r="BD9">
        <f>((0.045/0.115)*100)</f>
        <v>39.130434782608688</v>
      </c>
      <c r="BF9">
        <f>ABS($B$9-$D$9)</f>
        <v>0.59100999999999981</v>
      </c>
      <c r="BG9">
        <f>ABS($F$9-$H$9)</f>
        <v>2.3513129999999993</v>
      </c>
      <c r="BL9">
        <f>SQRT((ABS($A$9-$E$9)^2+(ABS($B$9-$F$9)^2)))</f>
        <v>1.8767488341269816</v>
      </c>
      <c r="BM9">
        <f>SQRT((ABS($C$9-$G$10)^2+(ABS($D$9-$H$10)^2)))</f>
        <v>6.7883263258368043</v>
      </c>
      <c r="BO9">
        <f>SQRT((ABS($A$9-$G$9)^2+(ABS($B$9-$H$9)^2)))</f>
        <v>1.1461070700754847</v>
      </c>
      <c r="BP9">
        <f>SQRT((ABS($C$9-$E$10)^2+(ABS($D$9-$F$10)^2)))</f>
        <v>9.4843758227858128</v>
      </c>
      <c r="BR9">
        <f>DEGREES(ACOS((24.8301330720945^2+27.4496812319241^2-3.89466032294538^2)/(2*24.8301330720945*27.4496812319241)))</f>
        <v>6.3283465468428037</v>
      </c>
      <c r="BS9">
        <f>DEGREES(ACOS((3.89466032294538^2+23.6032592893595^2-21.1807533265085^2)/(2*3.89466032294538*23.6032592893595)))</f>
        <v>47.732726428393327</v>
      </c>
      <c r="BU9">
        <v>16</v>
      </c>
      <c r="BV9">
        <v>9</v>
      </c>
      <c r="BW9">
        <v>6</v>
      </c>
      <c r="BX9">
        <v>8</v>
      </c>
      <c r="BY9">
        <v>14</v>
      </c>
      <c r="BZ9">
        <v>6</v>
      </c>
      <c r="CA9">
        <v>8</v>
      </c>
      <c r="CB9">
        <v>5</v>
      </c>
      <c r="CC9">
        <v>14</v>
      </c>
      <c r="CD9">
        <v>5</v>
      </c>
      <c r="CE9">
        <v>8</v>
      </c>
      <c r="CF9">
        <v>11</v>
      </c>
      <c r="CG9">
        <v>14</v>
      </c>
      <c r="CH9">
        <v>8</v>
      </c>
      <c r="CI9">
        <v>6</v>
      </c>
      <c r="CJ9">
        <v>11</v>
      </c>
      <c r="CL9">
        <v>8</v>
      </c>
      <c r="CM9">
        <v>2</v>
      </c>
      <c r="CN9">
        <v>0</v>
      </c>
      <c r="CO9">
        <v>1</v>
      </c>
      <c r="CP9">
        <v>8</v>
      </c>
      <c r="CQ9">
        <v>1</v>
      </c>
      <c r="CR9">
        <v>2</v>
      </c>
      <c r="CS9">
        <v>0</v>
      </c>
      <c r="CT9">
        <v>10</v>
      </c>
      <c r="CU9">
        <v>0</v>
      </c>
      <c r="CV9">
        <v>2</v>
      </c>
      <c r="CW9">
        <v>7</v>
      </c>
      <c r="CX9">
        <v>9</v>
      </c>
      <c r="CY9">
        <v>1</v>
      </c>
      <c r="CZ9">
        <v>0</v>
      </c>
      <c r="DA9">
        <v>7</v>
      </c>
      <c r="DC9">
        <f>((9/16)*100)</f>
        <v>56.25</v>
      </c>
      <c r="DD9">
        <f>((6/16)*100)</f>
        <v>37.5</v>
      </c>
      <c r="DE9">
        <f>((8/16)*100)</f>
        <v>50</v>
      </c>
      <c r="DF9">
        <f>((6/14)*100)</f>
        <v>42.857142857142854</v>
      </c>
      <c r="DG9">
        <f>((8/14)*100)</f>
        <v>57.142857142857139</v>
      </c>
      <c r="DH9">
        <f>((5/14)*100)</f>
        <v>35.714285714285715</v>
      </c>
      <c r="DI9">
        <f>((5/14)*100)</f>
        <v>35.714285714285715</v>
      </c>
      <c r="DJ9">
        <f>((8/14)*100)</f>
        <v>57.142857142857139</v>
      </c>
      <c r="DK9">
        <f>((11/14)*100)</f>
        <v>78.571428571428569</v>
      </c>
      <c r="DL9">
        <f>((8/14)*100)</f>
        <v>57.142857142857139</v>
      </c>
      <c r="DM9">
        <f>((6/14)*100)</f>
        <v>42.857142857142854</v>
      </c>
      <c r="DN9">
        <f>((11/14)*100)</f>
        <v>78.571428571428569</v>
      </c>
      <c r="DP9">
        <f>((2/8)*100)</f>
        <v>25</v>
      </c>
      <c r="DQ9">
        <f>((0/8)*100)</f>
        <v>0</v>
      </c>
      <c r="DR9">
        <f>((1/8)*100)</f>
        <v>12.5</v>
      </c>
      <c r="DS9">
        <f>((1/8)*100)</f>
        <v>12.5</v>
      </c>
      <c r="DT9">
        <f>((2/8)*100)</f>
        <v>25</v>
      </c>
      <c r="DU9">
        <f>((0/8)*100)</f>
        <v>0</v>
      </c>
      <c r="DV9">
        <f>((0/10)*100)</f>
        <v>0</v>
      </c>
      <c r="DW9">
        <f>((2/10)*100)</f>
        <v>20</v>
      </c>
      <c r="DX9">
        <f>((7/10)*100)</f>
        <v>70</v>
      </c>
      <c r="DY9">
        <f>((1/9)*100)</f>
        <v>11.111111111111111</v>
      </c>
      <c r="DZ9">
        <f>((0/9)*100)</f>
        <v>0</v>
      </c>
      <c r="EA9">
        <f>((7/9)*100)</f>
        <v>77.777777777777786</v>
      </c>
    </row>
    <row r="10" spans="1:131" x14ac:dyDescent="0.25">
      <c r="A10">
        <v>46.057093999999999</v>
      </c>
      <c r="B10">
        <v>5.4809520000000003</v>
      </c>
      <c r="C10">
        <v>27.946826000000001</v>
      </c>
      <c r="D10">
        <v>7.5845890000000002</v>
      </c>
      <c r="E10">
        <v>45.234743999999999</v>
      </c>
      <c r="F10">
        <v>5.3059620000000001</v>
      </c>
      <c r="G10">
        <v>47.948554000000001</v>
      </c>
      <c r="H10">
        <v>8.0994569999999992</v>
      </c>
      <c r="K10">
        <f>(15/200)</f>
        <v>7.4999999999999997E-2</v>
      </c>
      <c r="L10">
        <f>(13/200)</f>
        <v>6.5000000000000002E-2</v>
      </c>
      <c r="M10">
        <f>(17/200)</f>
        <v>8.5000000000000006E-2</v>
      </c>
      <c r="N10">
        <f>(14/200)</f>
        <v>7.0000000000000007E-2</v>
      </c>
      <c r="P10">
        <f>(9/200)</f>
        <v>4.4999999999999998E-2</v>
      </c>
      <c r="Q10">
        <f>(11/200)</f>
        <v>5.5E-2</v>
      </c>
      <c r="R10">
        <f>(10/200)</f>
        <v>0.05</v>
      </c>
      <c r="S10">
        <f>(10/200)</f>
        <v>0.05</v>
      </c>
      <c r="U10">
        <f>0.075+0.045</f>
        <v>0.12</v>
      </c>
      <c r="V10">
        <f>0.065+0.055</f>
        <v>0.12</v>
      </c>
      <c r="W10">
        <f>0.085+0.05</f>
        <v>0.13500000000000001</v>
      </c>
      <c r="X10">
        <f>0.07+0.05</f>
        <v>0.12000000000000001</v>
      </c>
      <c r="Z10">
        <f>SQRT((ABS($A$11-$A$10)^2+(ABS($B$11-$B$10)^2)))</f>
        <v>25.821718110875349</v>
      </c>
      <c r="AA10">
        <f>SQRT((ABS($C$11-$C$10)^2+(ABS($D$11-$D$10)^2)))</f>
        <v>19.244367190094998</v>
      </c>
      <c r="AB10">
        <f>SQRT((ABS($E$11-$E$10)^2+(ABS($F$11-$F$10)^2)))</f>
        <v>25.638328421162889</v>
      </c>
      <c r="AC10">
        <f>SQRT((ABS($G$11-$G$10)^2+(ABS($H$11-$H$10)^2)))</f>
        <v>23.603259289359535</v>
      </c>
      <c r="AJ10">
        <f>1/0.12</f>
        <v>8.3333333333333339</v>
      </c>
      <c r="AK10">
        <f>1/0.12</f>
        <v>8.3333333333333339</v>
      </c>
      <c r="AL10">
        <f>1/0.135</f>
        <v>7.4074074074074066</v>
      </c>
      <c r="AM10">
        <f>1/0.12</f>
        <v>8.3333333333333339</v>
      </c>
      <c r="AO10">
        <f>$Z10/$U10</f>
        <v>215.18098425729457</v>
      </c>
      <c r="AP10">
        <f>$AA10/$V10</f>
        <v>160.36972658412498</v>
      </c>
      <c r="AQ10">
        <f>$AB10/$W10</f>
        <v>189.91354386046584</v>
      </c>
      <c r="AR10">
        <f>$AC10/$X10</f>
        <v>196.69382741132944</v>
      </c>
      <c r="AV10">
        <f>((0.075/0.12)*100)</f>
        <v>62.5</v>
      </c>
      <c r="AW10">
        <f>((0.065/0.12)*100)</f>
        <v>54.166666666666671</v>
      </c>
      <c r="AX10">
        <f>((0.085/0.135)*100)</f>
        <v>62.962962962962962</v>
      </c>
      <c r="AY10">
        <f>((0.07/0.12)*100)</f>
        <v>58.333333333333336</v>
      </c>
      <c r="BA10">
        <f>((0.045/0.12)*100)</f>
        <v>37.5</v>
      </c>
      <c r="BB10">
        <f>((0.055/0.12)*100)</f>
        <v>45.833333333333336</v>
      </c>
      <c r="BC10">
        <f>((0.05/0.135)*100)</f>
        <v>37.037037037037038</v>
      </c>
      <c r="BD10">
        <f>((0.05/0.12)*100)</f>
        <v>41.666666666666671</v>
      </c>
      <c r="BF10">
        <f>ABS($B$10-$D$10)</f>
        <v>2.103637</v>
      </c>
      <c r="BG10">
        <f>ABS($F$10-$H$10)</f>
        <v>2.7934949999999992</v>
      </c>
      <c r="BL10">
        <f>SQRT((ABS($A$10-$E$10)^2+(ABS($B$10-$F$10)^2)))</f>
        <v>0.84076216767882717</v>
      </c>
      <c r="BM10">
        <f>SQRT((ABS($C$10-$G$11)^2+(ABS($D$10-$H$11)^2)))</f>
        <v>3.8163770774221222</v>
      </c>
      <c r="BO10">
        <f>SQRT((ABS($A$10-$G$10)^2+(ABS($B$10-$H$10)^2)))</f>
        <v>3.2301995861904573</v>
      </c>
      <c r="BP10">
        <f>SQRT((ABS($C$10-$E$11)^2+(ABS($D$10-$F$11)^2)))</f>
        <v>8.3263454366222369</v>
      </c>
      <c r="BR10">
        <f>DEGREES(ACOS((21.1807533265085^2+25.6383284211629^2-5.1045836253819^2)/(2*21.1807533265085*25.6383284211629)))</f>
        <v>6.1185206876318778</v>
      </c>
      <c r="BU10">
        <v>15</v>
      </c>
      <c r="BV10">
        <v>6</v>
      </c>
      <c r="BW10">
        <v>5</v>
      </c>
      <c r="BX10">
        <v>8</v>
      </c>
      <c r="BY10">
        <v>13</v>
      </c>
      <c r="BZ10">
        <v>5</v>
      </c>
      <c r="CA10">
        <v>10</v>
      </c>
      <c r="CB10">
        <v>4</v>
      </c>
      <c r="CC10">
        <v>17</v>
      </c>
      <c r="CD10">
        <v>7</v>
      </c>
      <c r="CE10">
        <v>10</v>
      </c>
      <c r="CF10">
        <v>11</v>
      </c>
      <c r="CG10">
        <v>14</v>
      </c>
      <c r="CH10">
        <v>8</v>
      </c>
      <c r="CI10">
        <v>4</v>
      </c>
      <c r="CJ10">
        <v>11</v>
      </c>
      <c r="CL10">
        <v>9</v>
      </c>
      <c r="CM10">
        <v>1</v>
      </c>
      <c r="CN10">
        <v>0</v>
      </c>
      <c r="CO10">
        <v>3</v>
      </c>
      <c r="CP10">
        <v>11</v>
      </c>
      <c r="CQ10">
        <v>2</v>
      </c>
      <c r="CR10">
        <v>4</v>
      </c>
      <c r="CS10">
        <v>1</v>
      </c>
      <c r="CT10">
        <v>10</v>
      </c>
      <c r="CU10">
        <v>0</v>
      </c>
      <c r="CV10">
        <v>4</v>
      </c>
      <c r="CW10">
        <v>7</v>
      </c>
      <c r="CX10">
        <v>10</v>
      </c>
      <c r="CY10">
        <v>3</v>
      </c>
      <c r="CZ10">
        <v>1</v>
      </c>
      <c r="DA10">
        <v>7</v>
      </c>
      <c r="DC10">
        <f>((6/15)*100)</f>
        <v>40</v>
      </c>
      <c r="DD10">
        <f>((5/15)*100)</f>
        <v>33.333333333333329</v>
      </c>
      <c r="DE10">
        <f>((8/15)*100)</f>
        <v>53.333333333333336</v>
      </c>
      <c r="DF10">
        <f>((5/13)*100)</f>
        <v>38.461538461538467</v>
      </c>
      <c r="DG10">
        <f>((10/13)*100)</f>
        <v>76.923076923076934</v>
      </c>
      <c r="DH10">
        <f>((4/13)*100)</f>
        <v>30.76923076923077</v>
      </c>
      <c r="DI10">
        <f>((7/17)*100)</f>
        <v>41.17647058823529</v>
      </c>
      <c r="DJ10">
        <f>((10/17)*100)</f>
        <v>58.82352941176471</v>
      </c>
      <c r="DK10">
        <f>((11/17)*100)</f>
        <v>64.705882352941174</v>
      </c>
      <c r="DL10">
        <f>((8/14)*100)</f>
        <v>57.142857142857139</v>
      </c>
      <c r="DM10">
        <f>((4/14)*100)</f>
        <v>28.571428571428569</v>
      </c>
      <c r="DN10">
        <f>((11/14)*100)</f>
        <v>78.571428571428569</v>
      </c>
      <c r="DP10">
        <f>((1/9)*100)</f>
        <v>11.111111111111111</v>
      </c>
      <c r="DQ10">
        <f>((0/9)*100)</f>
        <v>0</v>
      </c>
      <c r="DR10">
        <f>((3/9)*100)</f>
        <v>33.333333333333329</v>
      </c>
      <c r="DS10">
        <f>((2/11)*100)</f>
        <v>18.181818181818183</v>
      </c>
      <c r="DT10">
        <f>((4/11)*100)</f>
        <v>36.363636363636367</v>
      </c>
      <c r="DU10">
        <f>((1/11)*100)</f>
        <v>9.0909090909090917</v>
      </c>
      <c r="DV10">
        <f>((0/10)*100)</f>
        <v>0</v>
      </c>
      <c r="DW10">
        <f>((4/10)*100)</f>
        <v>40</v>
      </c>
      <c r="DX10">
        <f>((7/10)*100)</f>
        <v>70</v>
      </c>
      <c r="DY10">
        <f>((3/10)*100)</f>
        <v>30</v>
      </c>
      <c r="DZ10">
        <f>((1/10)*100)</f>
        <v>10</v>
      </c>
      <c r="EA10">
        <f>((7/10)*100)</f>
        <v>70</v>
      </c>
    </row>
    <row r="11" spans="1:131" x14ac:dyDescent="0.25">
      <c r="A11">
        <v>20.276356</v>
      </c>
      <c r="B11">
        <v>6.9351440000000002</v>
      </c>
      <c r="C11">
        <v>8.7219840000000062</v>
      </c>
      <c r="D11">
        <v>8.4512599999999996</v>
      </c>
      <c r="E11">
        <v>19.647172000000005</v>
      </c>
      <c r="F11">
        <v>6.9184270000000003</v>
      </c>
      <c r="G11">
        <v>24.358322999999999</v>
      </c>
      <c r="H11">
        <v>8.8835809999999995</v>
      </c>
      <c r="P11">
        <f>(10/200)</f>
        <v>0.05</v>
      </c>
      <c r="S11">
        <f>(10/200)</f>
        <v>0.05</v>
      </c>
      <c r="BF11">
        <f>ABS($B$11-$D$11)</f>
        <v>1.5161159999999994</v>
      </c>
      <c r="BG11">
        <f>ABS($F$11-$H$11)</f>
        <v>1.9651539999999992</v>
      </c>
      <c r="BI11">
        <v>2.7708585000000001</v>
      </c>
      <c r="BJ11">
        <v>2.6121325000000004</v>
      </c>
      <c r="BO11">
        <f>SQRT((ABS($A$11-$G$11)^2+(ABS($B$11-$H$11)^2)))</f>
        <v>4.5231472817119265</v>
      </c>
      <c r="CL11">
        <v>10</v>
      </c>
      <c r="CM11">
        <v>2</v>
      </c>
      <c r="CN11">
        <v>0</v>
      </c>
      <c r="CO11">
        <v>4</v>
      </c>
      <c r="CX11">
        <v>10</v>
      </c>
      <c r="CY11">
        <v>4</v>
      </c>
      <c r="CZ11">
        <v>1</v>
      </c>
      <c r="DA11">
        <v>4</v>
      </c>
      <c r="DP11">
        <f>((2/10)*100)</f>
        <v>20</v>
      </c>
      <c r="DQ11">
        <f>((0/10)*100)</f>
        <v>0</v>
      </c>
      <c r="DR11">
        <f>((4/10)*100)</f>
        <v>40</v>
      </c>
      <c r="DY11">
        <f>((4/10)*100)</f>
        <v>40</v>
      </c>
      <c r="DZ11">
        <f>((1/10)*100)</f>
        <v>10</v>
      </c>
      <c r="EA11">
        <f>((4/10)*100)</f>
        <v>40</v>
      </c>
    </row>
    <row r="12" spans="1:131" x14ac:dyDescent="0.25">
      <c r="A12" t="s">
        <v>22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22</v>
      </c>
      <c r="BS12">
        <f>DEGREES(ACOS((16.2516217924595^2+24.0824510295475^2-8.4734625751368^2)/(2*16.2516217924595*24.0824510295475)))</f>
        <v>9.3851704819020085</v>
      </c>
    </row>
    <row r="13" spans="1:131" x14ac:dyDescent="0.25">
      <c r="A13">
        <v>43.215221</v>
      </c>
      <c r="B13">
        <v>10.041069999999999</v>
      </c>
      <c r="C13">
        <v>28.508931000000004</v>
      </c>
      <c r="D13">
        <v>7.9520689999999998</v>
      </c>
      <c r="E13">
        <v>20.007309000000006</v>
      </c>
      <c r="F13">
        <v>9.9408659999999998</v>
      </c>
      <c r="G13">
        <v>29.104993000000007</v>
      </c>
      <c r="H13">
        <v>7.6710419999999999</v>
      </c>
      <c r="K13">
        <f>(14/200)</f>
        <v>7.0000000000000007E-2</v>
      </c>
      <c r="L13">
        <f>(16/200)</f>
        <v>0.08</v>
      </c>
      <c r="M13">
        <f>(14/200)</f>
        <v>7.0000000000000007E-2</v>
      </c>
      <c r="N13">
        <f>(13/200)</f>
        <v>6.5000000000000002E-2</v>
      </c>
      <c r="P13">
        <f>(11/200)</f>
        <v>5.5E-2</v>
      </c>
      <c r="Q13">
        <f>(10/200)</f>
        <v>0.05</v>
      </c>
      <c r="R13">
        <f>(12/200)</f>
        <v>0.06</v>
      </c>
      <c r="S13">
        <f>(9/200)</f>
        <v>4.4999999999999998E-2</v>
      </c>
      <c r="U13">
        <f>0.07+0.055</f>
        <v>0.125</v>
      </c>
      <c r="V13">
        <f>0.08+0.05</f>
        <v>0.13</v>
      </c>
      <c r="W13">
        <f>0.07+0.06</f>
        <v>0.13</v>
      </c>
      <c r="X13">
        <f>0.065+0.045</f>
        <v>0.11</v>
      </c>
      <c r="Z13">
        <f>SQRT((ABS($A$14-$A$13)^2+(ABS($B$14-$B$13)^2)))</f>
        <v>28.232237582545341</v>
      </c>
      <c r="AA13">
        <f>SQRT((ABS($C$14-$C$13)^2+(ABS($D$14-$D$13)^2)))</f>
        <v>24.93230248150812</v>
      </c>
      <c r="AB13">
        <f>SQRT((ABS($E$14-$E$13)^2+(ABS($F$14-$F$13)^2)))</f>
        <v>25.091522723954117</v>
      </c>
      <c r="AC13">
        <f>SQRT((ABS($G$14-$G$13)^2+(ABS($H$14-$H$13)^2)))</f>
        <v>24.08245102954751</v>
      </c>
      <c r="AJ13">
        <f>1/0.125</f>
        <v>8</v>
      </c>
      <c r="AK13">
        <f>1/0.13</f>
        <v>7.6923076923076916</v>
      </c>
      <c r="AL13">
        <f>1/0.13</f>
        <v>7.6923076923076916</v>
      </c>
      <c r="AM13">
        <f>1/0.11</f>
        <v>9.0909090909090917</v>
      </c>
      <c r="AO13">
        <f>$Z13/$U13</f>
        <v>225.85790066036273</v>
      </c>
      <c r="AP13">
        <f>$AA13/$V13</f>
        <v>191.78694216544707</v>
      </c>
      <c r="AQ13">
        <f>$AB13/$W13</f>
        <v>193.01171326118552</v>
      </c>
      <c r="AR13">
        <f>$AC13/$X13</f>
        <v>218.93137299588645</v>
      </c>
      <c r="AV13">
        <f>((0.07/0.125)*100)</f>
        <v>56.000000000000007</v>
      </c>
      <c r="AW13">
        <f>((0.08/0.13)*100)</f>
        <v>61.53846153846154</v>
      </c>
      <c r="AX13">
        <f>((0.07/0.13)*100)</f>
        <v>53.846153846153854</v>
      </c>
      <c r="AY13">
        <f>((0.065/0.11)*100)</f>
        <v>59.090909090909093</v>
      </c>
      <c r="BA13">
        <f>((0.055/0.125)*100)</f>
        <v>44</v>
      </c>
      <c r="BB13">
        <f>((0.05/0.13)*100)</f>
        <v>38.461538461538467</v>
      </c>
      <c r="BC13">
        <f>((0.06/0.13)*100)</f>
        <v>46.153846153846153</v>
      </c>
      <c r="BD13">
        <f>((0.045/0.11)*100)</f>
        <v>40.909090909090907</v>
      </c>
      <c r="BF13">
        <f>ABS($B$13-$D$13)</f>
        <v>2.0890009999999997</v>
      </c>
      <c r="BG13">
        <f>ABS($F$13-$H$13)</f>
        <v>2.2698239999999998</v>
      </c>
      <c r="BL13">
        <f>SQRT((ABS($A$13-$E$14)^2+(ABS($B$13-$F$14)^2)))</f>
        <v>1.9570314516455827</v>
      </c>
      <c r="BM13">
        <f>SQRT((ABS($C$13-$G$13)^2+(ABS($D$13-$H$13)^2)))</f>
        <v>0.65898868167291313</v>
      </c>
      <c r="BO13">
        <f>SQRT((ABS($A$13-$G$14)^2+(ABS($B$13-$H$14)^2)))</f>
        <v>10.156982134319726</v>
      </c>
      <c r="BP13">
        <f>SQRT((ABS($C$13-$E$13)^2+(ABS($D$13-$F$13)^2)))</f>
        <v>8.7311448354779309</v>
      </c>
      <c r="BR13">
        <f>DEGREES(ACOS((9.37656414444182^2+25.0915227239541^2-16.2516217924595^2)/(2*9.37656414444182*25.0915227239541)))</f>
        <v>15.519032537793418</v>
      </c>
      <c r="BS13">
        <f>DEGREES(ACOS((21.4336422088914^2+22.9091336394531^2-3.16061661950592^2)/(2*21.4336422088914*22.9091336394531)))</f>
        <v>7.2318848102940798</v>
      </c>
      <c r="BU13">
        <v>14</v>
      </c>
      <c r="BV13">
        <v>6</v>
      </c>
      <c r="BW13">
        <v>4</v>
      </c>
      <c r="BX13">
        <v>9</v>
      </c>
      <c r="BY13">
        <v>16</v>
      </c>
      <c r="BZ13">
        <v>5</v>
      </c>
      <c r="CA13">
        <v>12</v>
      </c>
      <c r="CB13">
        <v>7</v>
      </c>
      <c r="CC13">
        <v>14</v>
      </c>
      <c r="CD13">
        <v>3</v>
      </c>
      <c r="CE13">
        <v>12</v>
      </c>
      <c r="CF13">
        <v>6</v>
      </c>
      <c r="CG13">
        <v>13</v>
      </c>
      <c r="CH13">
        <v>9</v>
      </c>
      <c r="CI13">
        <v>5</v>
      </c>
      <c r="CJ13">
        <v>6</v>
      </c>
      <c r="CL13">
        <v>11</v>
      </c>
      <c r="CM13">
        <v>0</v>
      </c>
      <c r="CN13">
        <v>0</v>
      </c>
      <c r="CO13">
        <v>7</v>
      </c>
      <c r="CP13">
        <v>10</v>
      </c>
      <c r="CQ13">
        <v>0</v>
      </c>
      <c r="CR13">
        <v>8</v>
      </c>
      <c r="CS13">
        <v>0</v>
      </c>
      <c r="CT13">
        <v>12</v>
      </c>
      <c r="CU13">
        <v>0</v>
      </c>
      <c r="CV13">
        <v>8</v>
      </c>
      <c r="CW13">
        <v>1</v>
      </c>
      <c r="CX13">
        <v>9</v>
      </c>
      <c r="CY13">
        <v>7</v>
      </c>
      <c r="CZ13">
        <v>0</v>
      </c>
      <c r="DA13">
        <v>1</v>
      </c>
      <c r="DC13">
        <f>((6/14)*100)</f>
        <v>42.857142857142854</v>
      </c>
      <c r="DD13">
        <f>((4/14)*100)</f>
        <v>28.571428571428569</v>
      </c>
      <c r="DE13">
        <f>((9/14)*100)</f>
        <v>64.285714285714292</v>
      </c>
      <c r="DF13">
        <f>((5/16)*100)</f>
        <v>31.25</v>
      </c>
      <c r="DG13">
        <f>((12/16)*100)</f>
        <v>75</v>
      </c>
      <c r="DH13">
        <f>((7/16)*100)</f>
        <v>43.75</v>
      </c>
      <c r="DI13">
        <f>((3/14)*100)</f>
        <v>21.428571428571427</v>
      </c>
      <c r="DJ13">
        <f>((12/14)*100)</f>
        <v>85.714285714285708</v>
      </c>
      <c r="DK13">
        <f>((6/14)*100)</f>
        <v>42.857142857142854</v>
      </c>
      <c r="DL13">
        <f>((9/13)*100)</f>
        <v>69.230769230769226</v>
      </c>
      <c r="DM13">
        <f>((5/13)*100)</f>
        <v>38.461538461538467</v>
      </c>
      <c r="DN13">
        <f>((6/13)*100)</f>
        <v>46.153846153846153</v>
      </c>
      <c r="DP13">
        <f>((0/11)*100)</f>
        <v>0</v>
      </c>
      <c r="DQ13">
        <f>((0/11)*100)</f>
        <v>0</v>
      </c>
      <c r="DR13">
        <f>((7/11)*100)</f>
        <v>63.636363636363633</v>
      </c>
      <c r="DS13">
        <f>((0/10)*100)</f>
        <v>0</v>
      </c>
      <c r="DT13">
        <f>((8/10)*100)</f>
        <v>80</v>
      </c>
      <c r="DU13">
        <f>((0/10)*100)</f>
        <v>0</v>
      </c>
      <c r="DV13">
        <f>((0/12)*100)</f>
        <v>0</v>
      </c>
      <c r="DW13">
        <f>((8/12)*100)</f>
        <v>66.666666666666657</v>
      </c>
      <c r="DX13">
        <f>((1/12)*100)</f>
        <v>8.3333333333333321</v>
      </c>
      <c r="DY13">
        <f>((7/9)*100)</f>
        <v>77.777777777777786</v>
      </c>
      <c r="DZ13">
        <f>((0/9)*100)</f>
        <v>0</v>
      </c>
      <c r="EA13">
        <f>((1/9)*100)</f>
        <v>11.111111111111111</v>
      </c>
    </row>
    <row r="14" spans="1:131" x14ac:dyDescent="0.25">
      <c r="A14">
        <v>71.423030000000011</v>
      </c>
      <c r="B14">
        <v>8.8668680000000002</v>
      </c>
      <c r="C14">
        <v>53.441177000000003</v>
      </c>
      <c r="D14">
        <v>7.8989989999999999</v>
      </c>
      <c r="E14">
        <v>45.090118000000004</v>
      </c>
      <c r="F14">
        <v>10.602081</v>
      </c>
      <c r="G14">
        <v>53.183738000000005</v>
      </c>
      <c r="H14">
        <v>8.0935190000000006</v>
      </c>
      <c r="K14">
        <f>(15/200)</f>
        <v>7.4999999999999997E-2</v>
      </c>
      <c r="L14">
        <f>(14/200)</f>
        <v>7.0000000000000007E-2</v>
      </c>
      <c r="M14">
        <f>(15/200)</f>
        <v>7.4999999999999997E-2</v>
      </c>
      <c r="N14">
        <f>(12/200)</f>
        <v>0.06</v>
      </c>
      <c r="P14">
        <f>(10/200)</f>
        <v>0.05</v>
      </c>
      <c r="Q14">
        <f>(8/200)</f>
        <v>0.04</v>
      </c>
      <c r="R14">
        <f>(10/200)</f>
        <v>0.05</v>
      </c>
      <c r="S14">
        <f>(7/200)</f>
        <v>3.5000000000000003E-2</v>
      </c>
      <c r="U14">
        <f>0.075+0.05</f>
        <v>0.125</v>
      </c>
      <c r="V14">
        <f>0.07+0.04</f>
        <v>0.11000000000000001</v>
      </c>
      <c r="W14">
        <f>0.075+0.05</f>
        <v>0.125</v>
      </c>
      <c r="X14">
        <f>0.06+0.035</f>
        <v>9.5000000000000001E-2</v>
      </c>
      <c r="Z14">
        <f>SQRT((ABS($A$15-$A$14)^2+(ABS($B$15-$B$14)^2)))</f>
        <v>26.132763946236167</v>
      </c>
      <c r="AA14">
        <f>SQRT((ABS($C$15-$C$14)^2+(ABS($D$15-$D$14)^2)))</f>
        <v>22.441408695099714</v>
      </c>
      <c r="AB14">
        <f>SQRT((ABS($E$15-$E$14)^2+(ABS($F$15-$F$14)^2)))</f>
        <v>29.501860704547518</v>
      </c>
      <c r="AC14">
        <f>SQRT((ABS($G$15-$G$14)^2+(ABS($H$15-$H$14)^2)))</f>
        <v>22.90913363945311</v>
      </c>
      <c r="AJ14">
        <f>1/0.125</f>
        <v>8</v>
      </c>
      <c r="AK14">
        <f>1/0.11</f>
        <v>9.0909090909090917</v>
      </c>
      <c r="AL14">
        <f>1/0.125</f>
        <v>8</v>
      </c>
      <c r="AM14">
        <f>1/0.095</f>
        <v>10.526315789473685</v>
      </c>
      <c r="AO14">
        <f>$Z14/$U14</f>
        <v>209.06211156988934</v>
      </c>
      <c r="AP14">
        <f>$AA14/$V14</f>
        <v>204.01280631908827</v>
      </c>
      <c r="AQ14">
        <f>$AB14/$W14</f>
        <v>236.01488563638014</v>
      </c>
      <c r="AR14">
        <f>$AC14/$X14</f>
        <v>241.148775152138</v>
      </c>
      <c r="AV14">
        <f>((0.075/0.125)*100)</f>
        <v>60</v>
      </c>
      <c r="AW14">
        <f>((0.07/0.11)*100)</f>
        <v>63.636363636363647</v>
      </c>
      <c r="AX14">
        <f>((0.075/0.125)*100)</f>
        <v>60</v>
      </c>
      <c r="AY14">
        <f>((0.06/0.095)*100)</f>
        <v>63.157894736842103</v>
      </c>
      <c r="BA14">
        <f>((0.05/0.125)*100)</f>
        <v>40</v>
      </c>
      <c r="BB14">
        <f>((0.04/0.11)*100)</f>
        <v>36.363636363636367</v>
      </c>
      <c r="BC14">
        <f>((0.05/0.125)*100)</f>
        <v>40</v>
      </c>
      <c r="BD14">
        <f>((0.035/0.095)*100)</f>
        <v>36.842105263157897</v>
      </c>
      <c r="BF14">
        <f>ABS($B$14-$D$14)</f>
        <v>0.96786900000000031</v>
      </c>
      <c r="BG14">
        <f>ABS($F$14-$H$14)</f>
        <v>2.5085619999999995</v>
      </c>
      <c r="BL14">
        <f>SQRT((ABS($A$14-$E$15)^2+(ABS($B$14-$F$15)^2)))</f>
        <v>3.210927059379884</v>
      </c>
      <c r="BM14">
        <f>SQRT((ABS($C$14-$G$14)^2+(ABS($D$14-$H$14)^2)))</f>
        <v>0.32266525862106571</v>
      </c>
      <c r="BO14">
        <f>SQRT((ABS($A$14-$G$15)^2+(ABS($B$14-$H$15)^2)))</f>
        <v>5.1077699881311158</v>
      </c>
      <c r="BP14">
        <f>SQRT((ABS($C$14-$E$14)^2+(ABS($D$14-$F$14)^2)))</f>
        <v>8.7776328654259057</v>
      </c>
      <c r="BR14">
        <f>DEGREES(ACOS((8.4734625751368^2+29.5018607045475^2-21.4336422088914^2)/(2*8.4734625751368*29.5018607045475)))</f>
        <v>15.075779574371897</v>
      </c>
      <c r="BS14">
        <f>DEGREES(ACOS((26.5251781623581^2+26.8631782434925^2-3.07834237748695^2)/(2*26.5251781623581*26.8631782434925)))</f>
        <v>6.5710674553573867</v>
      </c>
      <c r="BU14">
        <v>15</v>
      </c>
      <c r="BV14">
        <v>10</v>
      </c>
      <c r="BW14">
        <v>7</v>
      </c>
      <c r="BX14">
        <v>7</v>
      </c>
      <c r="BY14">
        <v>14</v>
      </c>
      <c r="BZ14">
        <v>6</v>
      </c>
      <c r="CA14">
        <v>10</v>
      </c>
      <c r="CB14">
        <v>7</v>
      </c>
      <c r="CC14">
        <v>15</v>
      </c>
      <c r="CD14">
        <v>5</v>
      </c>
      <c r="CE14">
        <v>10</v>
      </c>
      <c r="CF14">
        <v>11</v>
      </c>
      <c r="CG14">
        <v>12</v>
      </c>
      <c r="CH14">
        <v>4</v>
      </c>
      <c r="CI14">
        <v>6</v>
      </c>
      <c r="CJ14">
        <v>11</v>
      </c>
      <c r="CL14">
        <v>10</v>
      </c>
      <c r="CM14">
        <v>2</v>
      </c>
      <c r="CN14">
        <v>0</v>
      </c>
      <c r="CO14">
        <v>2</v>
      </c>
      <c r="CP14">
        <v>8</v>
      </c>
      <c r="CQ14">
        <v>0</v>
      </c>
      <c r="CR14">
        <v>6</v>
      </c>
      <c r="CS14">
        <v>0</v>
      </c>
      <c r="CT14">
        <v>10</v>
      </c>
      <c r="CU14">
        <v>0</v>
      </c>
      <c r="CV14">
        <v>6</v>
      </c>
      <c r="CW14">
        <v>3</v>
      </c>
      <c r="CX14">
        <v>7</v>
      </c>
      <c r="CY14">
        <v>2</v>
      </c>
      <c r="CZ14">
        <v>0</v>
      </c>
      <c r="DA14">
        <v>3</v>
      </c>
      <c r="DC14">
        <f>((10/15)*100)</f>
        <v>66.666666666666657</v>
      </c>
      <c r="DD14">
        <f>((7/15)*100)</f>
        <v>46.666666666666664</v>
      </c>
      <c r="DE14">
        <f>((7/15)*100)</f>
        <v>46.666666666666664</v>
      </c>
      <c r="DF14">
        <f>((6/14)*100)</f>
        <v>42.857142857142854</v>
      </c>
      <c r="DG14">
        <f>((10/14)*100)</f>
        <v>71.428571428571431</v>
      </c>
      <c r="DH14">
        <f>((7/14)*100)</f>
        <v>50</v>
      </c>
      <c r="DI14">
        <f>((5/15)*100)</f>
        <v>33.333333333333329</v>
      </c>
      <c r="DJ14">
        <f>((10/15)*100)</f>
        <v>66.666666666666657</v>
      </c>
      <c r="DK14">
        <f>((11/15)*100)</f>
        <v>73.333333333333329</v>
      </c>
      <c r="DL14">
        <f>((4/12)*100)</f>
        <v>33.333333333333329</v>
      </c>
      <c r="DM14">
        <f>((6/12)*100)</f>
        <v>50</v>
      </c>
      <c r="DN14">
        <f>((11/12)*100)</f>
        <v>91.666666666666657</v>
      </c>
      <c r="DP14">
        <f>((2/10)*100)</f>
        <v>20</v>
      </c>
      <c r="DQ14">
        <f>((0/10)*100)</f>
        <v>0</v>
      </c>
      <c r="DR14">
        <f>((2/10)*100)</f>
        <v>20</v>
      </c>
      <c r="DS14">
        <f>((0/8)*100)</f>
        <v>0</v>
      </c>
      <c r="DT14">
        <f>((6/8)*100)</f>
        <v>75</v>
      </c>
      <c r="DU14">
        <f>((0/8)*100)</f>
        <v>0</v>
      </c>
      <c r="DV14">
        <f>((0/10)*100)</f>
        <v>0</v>
      </c>
      <c r="DW14">
        <f>((6/10)*100)</f>
        <v>60</v>
      </c>
      <c r="DX14">
        <f>((3/10)*100)</f>
        <v>30</v>
      </c>
      <c r="DY14">
        <f>((2/7)*100)</f>
        <v>28.571428571428569</v>
      </c>
      <c r="DZ14">
        <f>((0/7)*100)</f>
        <v>0</v>
      </c>
      <c r="EA14">
        <f>((3/7)*100)</f>
        <v>42.857142857142854</v>
      </c>
    </row>
    <row r="15" spans="1:131" x14ac:dyDescent="0.25">
      <c r="A15">
        <v>97.547879000000009</v>
      </c>
      <c r="B15">
        <v>8.2237380000000009</v>
      </c>
      <c r="C15">
        <v>75.881313000000006</v>
      </c>
      <c r="D15">
        <v>7.66</v>
      </c>
      <c r="E15">
        <v>74.571313000000004</v>
      </c>
      <c r="F15">
        <v>9.4980309999999992</v>
      </c>
      <c r="G15">
        <v>76.050757000000004</v>
      </c>
      <c r="H15">
        <v>6.70505</v>
      </c>
      <c r="K15">
        <f>(15/200)</f>
        <v>7.4999999999999997E-2</v>
      </c>
      <c r="L15">
        <f>(15/200)</f>
        <v>7.4999999999999997E-2</v>
      </c>
      <c r="M15">
        <f>(15/200)</f>
        <v>7.4999999999999997E-2</v>
      </c>
      <c r="N15">
        <f>(14/200)</f>
        <v>7.0000000000000007E-2</v>
      </c>
      <c r="P15">
        <f>(8/200)</f>
        <v>0.04</v>
      </c>
      <c r="Q15">
        <f>(7/200)</f>
        <v>3.5000000000000003E-2</v>
      </c>
      <c r="R15">
        <f>(8/200)</f>
        <v>0.04</v>
      </c>
      <c r="S15">
        <f>(8/200)</f>
        <v>0.04</v>
      </c>
      <c r="U15">
        <f>0.075+0.04</f>
        <v>0.11499999999999999</v>
      </c>
      <c r="V15">
        <f>0.075+0.035</f>
        <v>0.11</v>
      </c>
      <c r="W15">
        <f>0.075+0.04</f>
        <v>0.11499999999999999</v>
      </c>
      <c r="X15">
        <f>0.07+0.04</f>
        <v>0.11000000000000001</v>
      </c>
      <c r="Z15">
        <f>SQRT((ABS($A$16-$A$15)^2+(ABS($B$16-$B$15)^2)))</f>
        <v>32.381838023224077</v>
      </c>
      <c r="AA15">
        <f>SQRT((ABS($C$16-$C$15)^2+(ABS($D$16-$D$15)^2)))</f>
        <v>26.606712668330626</v>
      </c>
      <c r="AB15">
        <f>SQRT((ABS($E$16-$E$15)^2+(ABS($F$16-$F$15)^2)))</f>
        <v>27.916441457844329</v>
      </c>
      <c r="AC15">
        <f>SQRT((ABS($G$16-$G$15)^2+(ABS($H$16-$H$15)^2)))</f>
        <v>26.863178243492516</v>
      </c>
      <c r="AJ15">
        <f>1/0.115</f>
        <v>8.695652173913043</v>
      </c>
      <c r="AK15">
        <f>1/0.11</f>
        <v>9.0909090909090917</v>
      </c>
      <c r="AL15">
        <f>1/0.115</f>
        <v>8.695652173913043</v>
      </c>
      <c r="AM15">
        <f>1/0.11</f>
        <v>9.0909090909090917</v>
      </c>
      <c r="AO15">
        <f>$Z15/$U15</f>
        <v>281.58120020194849</v>
      </c>
      <c r="AP15">
        <f>$AA15/$V15</f>
        <v>241.87920607573295</v>
      </c>
      <c r="AQ15">
        <f>$AB15/$W15</f>
        <v>242.75166485082028</v>
      </c>
      <c r="AR15">
        <f>$AC15/$X15</f>
        <v>244.2107113044774</v>
      </c>
      <c r="AV15">
        <f>((0.075/0.115)*100)</f>
        <v>65.217391304347814</v>
      </c>
      <c r="AW15">
        <f>((0.075/0.11)*100)</f>
        <v>68.181818181818173</v>
      </c>
      <c r="AX15">
        <f>((0.075/0.115)*100)</f>
        <v>65.217391304347814</v>
      </c>
      <c r="AY15">
        <f>((0.07/0.11)*100)</f>
        <v>63.636363636363647</v>
      </c>
      <c r="BA15">
        <f>((0.04/0.115)*100)</f>
        <v>34.782608695652172</v>
      </c>
      <c r="BB15">
        <f>((0.035/0.11)*100)</f>
        <v>31.818181818181824</v>
      </c>
      <c r="BC15">
        <f>((0.04/0.115)*100)</f>
        <v>34.782608695652172</v>
      </c>
      <c r="BD15">
        <f>((0.04/0.11)*100)</f>
        <v>36.363636363636367</v>
      </c>
      <c r="BF15">
        <f>ABS($B$15-$D$15)</f>
        <v>0.56373800000000074</v>
      </c>
      <c r="BG15">
        <f>ABS($F$15-$H$15)</f>
        <v>2.7929809999999993</v>
      </c>
      <c r="BL15">
        <f>SQRT((ABS($A$15-$E$16)^2+(ABS($B$15-$F$16)^2)))</f>
        <v>4.9851319123855582</v>
      </c>
      <c r="BM15">
        <f>SQRT((ABS($C$15-$G$15)^2+(ABS($D$15-$H$15)^2)))</f>
        <v>0.96986636792704584</v>
      </c>
      <c r="BO15">
        <f>SQRT((ABS($A$15-$G$16)^2+(ABS($B$15-$H$16)^2)))</f>
        <v>5.8421114594955386</v>
      </c>
      <c r="BP15">
        <f>SQRT((ABS($C$15-$E$15)^2+(ABS($D$15-$F$15)^2)))</f>
        <v>2.2570905956476364</v>
      </c>
      <c r="BR15">
        <f>DEGREES(ACOS((3.16061661950592^2+27.9164414578443^2-26.5251781623581^2)/(2*3.16061661950592*27.9164414578443)))</f>
        <v>60.933325713503443</v>
      </c>
      <c r="BS15">
        <f>DEGREES(ACOS((30.8705709469097^2+30.1580716209612^2-3.14140694866647^2)/(2*30.8705709469097*30.1580716209612)))</f>
        <v>5.7476021983340164</v>
      </c>
      <c r="BU15">
        <v>15</v>
      </c>
      <c r="BV15">
        <v>12</v>
      </c>
      <c r="BW15">
        <v>8</v>
      </c>
      <c r="BX15">
        <v>8</v>
      </c>
      <c r="BY15">
        <v>15</v>
      </c>
      <c r="BZ15">
        <v>10</v>
      </c>
      <c r="CA15">
        <v>9</v>
      </c>
      <c r="CB15">
        <v>8</v>
      </c>
      <c r="CC15">
        <v>15</v>
      </c>
      <c r="CD15">
        <v>7</v>
      </c>
      <c r="CE15">
        <v>9</v>
      </c>
      <c r="CF15">
        <v>14</v>
      </c>
      <c r="CG15">
        <v>14</v>
      </c>
      <c r="CH15">
        <v>6</v>
      </c>
      <c r="CI15">
        <v>8</v>
      </c>
      <c r="CJ15">
        <v>14</v>
      </c>
      <c r="CL15">
        <v>8</v>
      </c>
      <c r="CM15">
        <v>3</v>
      </c>
      <c r="CN15">
        <v>0</v>
      </c>
      <c r="CO15">
        <v>0</v>
      </c>
      <c r="CP15">
        <v>7</v>
      </c>
      <c r="CQ15">
        <v>2</v>
      </c>
      <c r="CR15">
        <v>2</v>
      </c>
      <c r="CS15">
        <v>1</v>
      </c>
      <c r="CT15">
        <v>8</v>
      </c>
      <c r="CU15">
        <v>0</v>
      </c>
      <c r="CV15">
        <v>2</v>
      </c>
      <c r="CW15">
        <v>7</v>
      </c>
      <c r="CX15">
        <v>8</v>
      </c>
      <c r="CY15">
        <v>0</v>
      </c>
      <c r="CZ15">
        <v>1</v>
      </c>
      <c r="DA15">
        <v>7</v>
      </c>
      <c r="DC15">
        <f>((12/15)*100)</f>
        <v>80</v>
      </c>
      <c r="DD15">
        <f>((8/15)*100)</f>
        <v>53.333333333333336</v>
      </c>
      <c r="DE15">
        <f>((8/15)*100)</f>
        <v>53.333333333333336</v>
      </c>
      <c r="DF15">
        <f>((10/15)*100)</f>
        <v>66.666666666666657</v>
      </c>
      <c r="DG15">
        <f>((9/15)*100)</f>
        <v>60</v>
      </c>
      <c r="DH15">
        <f>((8/15)*100)</f>
        <v>53.333333333333336</v>
      </c>
      <c r="DI15">
        <f>((7/15)*100)</f>
        <v>46.666666666666664</v>
      </c>
      <c r="DJ15">
        <f>((9/15)*100)</f>
        <v>60</v>
      </c>
      <c r="DK15">
        <f>((14/15)*100)</f>
        <v>93.333333333333329</v>
      </c>
      <c r="DL15">
        <f>((6/14)*100)</f>
        <v>42.857142857142854</v>
      </c>
      <c r="DM15">
        <f>((8/14)*100)</f>
        <v>57.142857142857139</v>
      </c>
      <c r="DN15">
        <f>((14/14)*100)</f>
        <v>100</v>
      </c>
      <c r="DP15">
        <f>((3/8)*100)</f>
        <v>37.5</v>
      </c>
      <c r="DQ15">
        <f>((0/8)*100)</f>
        <v>0</v>
      </c>
      <c r="DR15">
        <f>((0/8)*100)</f>
        <v>0</v>
      </c>
      <c r="DS15">
        <f>((2/7)*100)</f>
        <v>28.571428571428569</v>
      </c>
      <c r="DT15">
        <f>((2/7)*100)</f>
        <v>28.571428571428569</v>
      </c>
      <c r="DU15">
        <f>((1/7)*100)</f>
        <v>14.285714285714285</v>
      </c>
      <c r="DV15">
        <f>((0/8)*100)</f>
        <v>0</v>
      </c>
      <c r="DW15">
        <f>((2/8)*100)</f>
        <v>25</v>
      </c>
      <c r="DX15">
        <f>((7/8)*100)</f>
        <v>87.5</v>
      </c>
      <c r="DY15">
        <f>((0/8)*100)</f>
        <v>0</v>
      </c>
      <c r="DZ15">
        <f>((1/8)*100)</f>
        <v>12.5</v>
      </c>
      <c r="EA15">
        <f>((7/8)*100)</f>
        <v>87.5</v>
      </c>
    </row>
    <row r="16" spans="1:131" x14ac:dyDescent="0.25">
      <c r="A16">
        <v>129.92495100000002</v>
      </c>
      <c r="B16">
        <v>7.6681819999999998</v>
      </c>
      <c r="C16">
        <v>102.46484900000002</v>
      </c>
      <c r="D16">
        <v>6.5496970000000001</v>
      </c>
      <c r="E16">
        <v>102.482068</v>
      </c>
      <c r="F16">
        <v>8.9345960000000009</v>
      </c>
      <c r="G16">
        <v>102.90141400000002</v>
      </c>
      <c r="H16">
        <v>5.8849499999999999</v>
      </c>
      <c r="K16">
        <f>(12/200)</f>
        <v>0.06</v>
      </c>
      <c r="L16">
        <f>(16/200)</f>
        <v>0.08</v>
      </c>
      <c r="M16">
        <f>(15/200)</f>
        <v>7.4999999999999997E-2</v>
      </c>
      <c r="N16">
        <f>(16/200)</f>
        <v>0.08</v>
      </c>
      <c r="P16">
        <f>(7/200)</f>
        <v>3.5000000000000003E-2</v>
      </c>
      <c r="Q16">
        <f>(6/200)</f>
        <v>0.03</v>
      </c>
      <c r="R16">
        <f>(7/200)</f>
        <v>3.5000000000000003E-2</v>
      </c>
      <c r="S16">
        <f>(7/200)</f>
        <v>3.5000000000000003E-2</v>
      </c>
      <c r="U16">
        <f>0.06+0.035</f>
        <v>9.5000000000000001E-2</v>
      </c>
      <c r="V16">
        <f>0.08+0.03</f>
        <v>0.11</v>
      </c>
      <c r="W16">
        <f>0.075+0.035</f>
        <v>0.11</v>
      </c>
      <c r="X16">
        <f>0.08+0.035</f>
        <v>0.115</v>
      </c>
      <c r="Z16">
        <f>SQRT((ABS($A$17-$A$16)^2+(ABS($B$17-$B$16)^2)))</f>
        <v>32.575925329991925</v>
      </c>
      <c r="AA16">
        <f>SQRT((ABS($C$17-$C$16)^2+(ABS($D$17-$D$16)^2)))</f>
        <v>31.046032628596453</v>
      </c>
      <c r="AB16">
        <f>SQRT((ABS($E$17-$E$16)^2+(ABS($F$17-$F$16)^2)))</f>
        <v>32.266520521141679</v>
      </c>
      <c r="AC16">
        <f>SQRT((ABS($G$17-$G$16)^2+(ABS($H$17-$H$16)^2)))</f>
        <v>32.724595551008662</v>
      </c>
      <c r="AJ16">
        <f>1/0.095</f>
        <v>10.526315789473685</v>
      </c>
      <c r="AK16">
        <f>1/0.11</f>
        <v>9.0909090909090917</v>
      </c>
      <c r="AL16">
        <f>1/0.11</f>
        <v>9.0909090909090917</v>
      </c>
      <c r="AM16">
        <f>1/0.115</f>
        <v>8.695652173913043</v>
      </c>
      <c r="AO16">
        <f>$Z16/$U16</f>
        <v>342.90447715780971</v>
      </c>
      <c r="AP16">
        <f>$AA16/$V16</f>
        <v>282.23666025996778</v>
      </c>
      <c r="AQ16">
        <f>$AB16/$W16</f>
        <v>293.33200473765163</v>
      </c>
      <c r="AR16">
        <f>$AC16/$X16</f>
        <v>284.56170044355355</v>
      </c>
      <c r="AV16">
        <f>((0.06/0.095)*100)</f>
        <v>63.157894736842103</v>
      </c>
      <c r="AW16">
        <f>((0.08/0.11)*100)</f>
        <v>72.727272727272734</v>
      </c>
      <c r="AX16">
        <f>((0.075/0.11)*100)</f>
        <v>68.181818181818173</v>
      </c>
      <c r="AY16">
        <f>((0.08/0.115)*100)</f>
        <v>69.565217391304344</v>
      </c>
      <c r="BA16">
        <f>((0.035/0.095)*100)</f>
        <v>36.842105263157897</v>
      </c>
      <c r="BB16">
        <f>((0.03/0.11)*100)</f>
        <v>27.27272727272727</v>
      </c>
      <c r="BC16">
        <f>((0.035/0.11)*100)</f>
        <v>31.818181818181824</v>
      </c>
      <c r="BD16">
        <f>((0.035/0.115)*100)</f>
        <v>30.434782608695656</v>
      </c>
      <c r="BF16">
        <f>ABS($B$16-$D$16)</f>
        <v>1.1184849999999997</v>
      </c>
      <c r="BG16">
        <f>ABS($F$16-$H$16)</f>
        <v>3.049646000000001</v>
      </c>
      <c r="BL16">
        <f>SQRT((ABS($A$16-$E$17)^2+(ABS($B$16-$F$17)^2)))</f>
        <v>4.8426521576311643</v>
      </c>
      <c r="BM16">
        <f>SQRT((ABS($C$16-$G$16)^2+(ABS($D$16-$H$16)^2)))</f>
        <v>0.7952845863173772</v>
      </c>
      <c r="BO16">
        <f>SQRT((ABS($A$16-$G$17)^2+(ABS($B$16-$H$17)^2)))</f>
        <v>6.173178182692264</v>
      </c>
      <c r="BP16">
        <f>SQRT((ABS($C$16-$E$16)^2+(ABS($D$16-$F$16)^2)))</f>
        <v>2.3849611598854188</v>
      </c>
      <c r="BR16">
        <f>DEGREES(ACOS((33.3385874987605^2+32.2665205211417^2-3.02898119671978^2)/(2*33.3385874987605*32.2665205211417)))</f>
        <v>4.95041252976017</v>
      </c>
      <c r="BS16">
        <f>DEGREES(ACOS((26.8208822391845^2+27.6222196316285^2-3.23948814855448^2)/(2*26.8208822391845*27.6222196316285)))</f>
        <v>6.6109379355484412</v>
      </c>
      <c r="BU16">
        <v>12</v>
      </c>
      <c r="BV16">
        <v>9</v>
      </c>
      <c r="BW16">
        <v>5</v>
      </c>
      <c r="BX16">
        <v>5</v>
      </c>
      <c r="BY16">
        <v>16</v>
      </c>
      <c r="BZ16">
        <v>12</v>
      </c>
      <c r="CA16">
        <v>9</v>
      </c>
      <c r="CB16">
        <v>9</v>
      </c>
      <c r="CC16">
        <v>15</v>
      </c>
      <c r="CD16">
        <v>8</v>
      </c>
      <c r="CE16">
        <v>9</v>
      </c>
      <c r="CF16">
        <v>15</v>
      </c>
      <c r="CG16">
        <v>16</v>
      </c>
      <c r="CH16">
        <v>9</v>
      </c>
      <c r="CI16">
        <v>10</v>
      </c>
      <c r="CJ16">
        <v>15</v>
      </c>
      <c r="CL16">
        <v>7</v>
      </c>
      <c r="CM16">
        <v>3</v>
      </c>
      <c r="CN16">
        <v>0</v>
      </c>
      <c r="CO16">
        <v>0</v>
      </c>
      <c r="CP16">
        <v>6</v>
      </c>
      <c r="CQ16">
        <v>3</v>
      </c>
      <c r="CR16">
        <v>0</v>
      </c>
      <c r="CS16">
        <v>0</v>
      </c>
      <c r="CT16">
        <v>7</v>
      </c>
      <c r="CU16">
        <v>0</v>
      </c>
      <c r="CV16">
        <v>0</v>
      </c>
      <c r="CW16">
        <v>7</v>
      </c>
      <c r="CX16">
        <v>7</v>
      </c>
      <c r="CY16">
        <v>0</v>
      </c>
      <c r="CZ16">
        <v>0</v>
      </c>
      <c r="DA16">
        <v>7</v>
      </c>
      <c r="DC16">
        <f>((9/12)*100)</f>
        <v>75</v>
      </c>
      <c r="DD16">
        <f>((5/12)*100)</f>
        <v>41.666666666666671</v>
      </c>
      <c r="DE16">
        <f>((5/12)*100)</f>
        <v>41.666666666666671</v>
      </c>
      <c r="DF16">
        <f>((12/16)*100)</f>
        <v>75</v>
      </c>
      <c r="DG16">
        <f>((9/16)*100)</f>
        <v>56.25</v>
      </c>
      <c r="DH16">
        <f>((9/16)*100)</f>
        <v>56.25</v>
      </c>
      <c r="DI16">
        <f>((8/15)*100)</f>
        <v>53.333333333333336</v>
      </c>
      <c r="DJ16">
        <f>((9/15)*100)</f>
        <v>60</v>
      </c>
      <c r="DK16">
        <f>((15/15)*100)</f>
        <v>100</v>
      </c>
      <c r="DL16">
        <f>((9/16)*100)</f>
        <v>56.25</v>
      </c>
      <c r="DM16">
        <f>((10/16)*100)</f>
        <v>62.5</v>
      </c>
      <c r="DN16">
        <f>((15/16)*100)</f>
        <v>93.75</v>
      </c>
      <c r="DP16">
        <f>((3/7)*100)</f>
        <v>42.857142857142854</v>
      </c>
      <c r="DQ16">
        <f>((0/7)*100)</f>
        <v>0</v>
      </c>
      <c r="DR16">
        <f>((0/7)*100)</f>
        <v>0</v>
      </c>
      <c r="DS16">
        <f>((3/6)*100)</f>
        <v>50</v>
      </c>
      <c r="DT16">
        <f>((0/6)*100)</f>
        <v>0</v>
      </c>
      <c r="DU16">
        <f>((0/6)*100)</f>
        <v>0</v>
      </c>
      <c r="DV16">
        <f>((0/7)*100)</f>
        <v>0</v>
      </c>
      <c r="DW16">
        <f>((0/7)*100)</f>
        <v>0</v>
      </c>
      <c r="DX16">
        <f>((7/7)*100)</f>
        <v>100</v>
      </c>
      <c r="DY16">
        <f>((0/7)*100)</f>
        <v>0</v>
      </c>
      <c r="DZ16">
        <f>((0/7)*100)</f>
        <v>0</v>
      </c>
      <c r="EA16">
        <f>((7/7)*100)</f>
        <v>100</v>
      </c>
    </row>
    <row r="17" spans="1:131" x14ac:dyDescent="0.25">
      <c r="A17">
        <v>162.50051200000001</v>
      </c>
      <c r="B17">
        <v>7.8222490000000002</v>
      </c>
      <c r="C17">
        <v>133.51004900000001</v>
      </c>
      <c r="D17">
        <v>6.3223229999999999</v>
      </c>
      <c r="E17">
        <v>134.739892</v>
      </c>
      <c r="F17">
        <v>8.1855049999999991</v>
      </c>
      <c r="G17">
        <v>135.620553</v>
      </c>
      <c r="H17">
        <v>5.2873739999999998</v>
      </c>
      <c r="K17">
        <f>(15/200)</f>
        <v>7.4999999999999997E-2</v>
      </c>
      <c r="L17">
        <f>(12/200)</f>
        <v>0.06</v>
      </c>
      <c r="M17">
        <f>(14/200)</f>
        <v>7.0000000000000007E-2</v>
      </c>
      <c r="N17">
        <f>(12/200)</f>
        <v>0.06</v>
      </c>
      <c r="P17">
        <f>(8/200)</f>
        <v>0.04</v>
      </c>
      <c r="Q17">
        <f>(6/200)</f>
        <v>0.03</v>
      </c>
      <c r="R17">
        <f>(7/200)</f>
        <v>3.5000000000000003E-2</v>
      </c>
      <c r="S17">
        <f>(7/200)</f>
        <v>3.5000000000000003E-2</v>
      </c>
      <c r="U17">
        <f>0.075+0.04</f>
        <v>0.11499999999999999</v>
      </c>
      <c r="V17">
        <f>0.06+0.03</f>
        <v>0.09</v>
      </c>
      <c r="W17">
        <f>0.07+0.035</f>
        <v>0.10500000000000001</v>
      </c>
      <c r="X17">
        <f>0.06+0.035</f>
        <v>9.5000000000000001E-2</v>
      </c>
      <c r="Z17">
        <f>SQRT((ABS($A$18-$A$17)^2+(ABS($B$18-$B$17)^2)))</f>
        <v>27.406433585705379</v>
      </c>
      <c r="AA17">
        <f>SQRT((ABS($C$18-$C$17)^2+(ABS($D$18-$D$17)^2)))</f>
        <v>31.697995610253919</v>
      </c>
      <c r="AB17">
        <f>SQRT((ABS($E$18-$E$17)^2+(ABS($F$18-$F$17)^2)))</f>
        <v>31.62744250193893</v>
      </c>
      <c r="AC17">
        <f>SQRT((ABS($G$18-$G$17)^2+(ABS($H$18-$H$17)^2)))</f>
        <v>30.158071620961209</v>
      </c>
      <c r="AJ17">
        <f>1/0.115</f>
        <v>8.695652173913043</v>
      </c>
      <c r="AK17">
        <f>1/0.09</f>
        <v>11.111111111111111</v>
      </c>
      <c r="AL17">
        <f>1/0.105</f>
        <v>9.5238095238095237</v>
      </c>
      <c r="AM17">
        <f>1/0.095</f>
        <v>10.526315789473685</v>
      </c>
      <c r="AO17">
        <f>$Z17/$U17</f>
        <v>238.31681378874245</v>
      </c>
      <c r="AP17">
        <f>$AA17/$V17</f>
        <v>352.19995122504355</v>
      </c>
      <c r="AQ17">
        <f>$AB17/$W17</f>
        <v>301.21373811370404</v>
      </c>
      <c r="AR17">
        <f>$AC17/$X17</f>
        <v>317.45338548380221</v>
      </c>
      <c r="AV17">
        <f>((0.075/0.115)*100)</f>
        <v>65.217391304347814</v>
      </c>
      <c r="AW17">
        <f>((0.06/0.09)*100)</f>
        <v>66.666666666666657</v>
      </c>
      <c r="AX17">
        <f>((0.07/0.105)*100)</f>
        <v>66.666666666666671</v>
      </c>
      <c r="AY17">
        <f>((0.06/0.095)*100)</f>
        <v>63.157894736842103</v>
      </c>
      <c r="BA17">
        <f>((0.04/0.115)*100)</f>
        <v>34.782608695652172</v>
      </c>
      <c r="BB17">
        <f>((0.03/0.09)*100)</f>
        <v>33.333333333333329</v>
      </c>
      <c r="BC17">
        <f>((0.035/0.105)*100)</f>
        <v>33.333333333333336</v>
      </c>
      <c r="BD17">
        <f>((0.035/0.095)*100)</f>
        <v>36.842105263157897</v>
      </c>
      <c r="BF17">
        <f>ABS($B$17-$D$17)</f>
        <v>1.4999260000000003</v>
      </c>
      <c r="BG17">
        <f>ABS($F$17-$H$17)</f>
        <v>2.8981309999999993</v>
      </c>
      <c r="BL17">
        <f>SQRT((ABS($A$17-$E$18)^2+(ABS($B$17-$F$18)^2)))</f>
        <v>3.8733798446024958</v>
      </c>
      <c r="BM17">
        <f>SQRT((ABS($C$17-$G$17)^2+(ABS($D$17-$H$17)^2)))</f>
        <v>2.3506055744460759</v>
      </c>
      <c r="BO17">
        <f>SQRT((ABS($A$17-$G$18)^2+(ABS($B$17-$H$18)^2)))</f>
        <v>4.3460687496583628</v>
      </c>
      <c r="BP17">
        <f>SQRT((ABS($C$17-$E$17)^2+(ABS($D$17-$F$17)^2)))</f>
        <v>2.2324786605414548</v>
      </c>
      <c r="BR17">
        <f>DEGREES(ACOS((29.5305457551369^2+29.1845685481648^2-2.63273408322983^2)/(2*29.5305457551369*29.1845685481648)))</f>
        <v>5.0953917956070214</v>
      </c>
      <c r="BS17" t="e">
        <f>DEGREES(ACOS((3.3887206114252^2+0^2-3.3887206114252^2)/(2*3.3887206114252*0)))</f>
        <v>#DIV/0!</v>
      </c>
      <c r="BU17">
        <v>15</v>
      </c>
      <c r="BV17">
        <v>12</v>
      </c>
      <c r="BW17">
        <v>8</v>
      </c>
      <c r="BX17">
        <v>7</v>
      </c>
      <c r="BY17">
        <v>12</v>
      </c>
      <c r="BZ17">
        <v>9</v>
      </c>
      <c r="CA17">
        <v>5</v>
      </c>
      <c r="CB17">
        <v>5</v>
      </c>
      <c r="CC17">
        <v>14</v>
      </c>
      <c r="CD17">
        <v>6</v>
      </c>
      <c r="CE17">
        <v>6</v>
      </c>
      <c r="CF17">
        <v>12</v>
      </c>
      <c r="CG17">
        <v>12</v>
      </c>
      <c r="CH17">
        <v>4</v>
      </c>
      <c r="CI17">
        <v>4</v>
      </c>
      <c r="CJ17">
        <v>12</v>
      </c>
      <c r="CL17">
        <v>8</v>
      </c>
      <c r="CM17">
        <v>5</v>
      </c>
      <c r="CN17">
        <v>0</v>
      </c>
      <c r="CO17">
        <v>0</v>
      </c>
      <c r="CP17">
        <v>6</v>
      </c>
      <c r="CQ17">
        <v>3</v>
      </c>
      <c r="CR17">
        <v>0</v>
      </c>
      <c r="CS17">
        <v>0</v>
      </c>
      <c r="CT17">
        <v>7</v>
      </c>
      <c r="CU17">
        <v>0</v>
      </c>
      <c r="CV17">
        <v>0</v>
      </c>
      <c r="CW17">
        <v>6</v>
      </c>
      <c r="CX17">
        <v>7</v>
      </c>
      <c r="CY17">
        <v>0</v>
      </c>
      <c r="CZ17">
        <v>0</v>
      </c>
      <c r="DA17">
        <v>6</v>
      </c>
      <c r="DC17">
        <f>((12/15)*100)</f>
        <v>80</v>
      </c>
      <c r="DD17">
        <f>((8/15)*100)</f>
        <v>53.333333333333336</v>
      </c>
      <c r="DE17">
        <f>((7/15)*100)</f>
        <v>46.666666666666664</v>
      </c>
      <c r="DF17">
        <f>((9/12)*100)</f>
        <v>75</v>
      </c>
      <c r="DG17">
        <f>((5/12)*100)</f>
        <v>41.666666666666671</v>
      </c>
      <c r="DH17">
        <f>((5/12)*100)</f>
        <v>41.666666666666671</v>
      </c>
      <c r="DI17">
        <f>((6/14)*100)</f>
        <v>42.857142857142854</v>
      </c>
      <c r="DJ17">
        <f>((6/14)*100)</f>
        <v>42.857142857142854</v>
      </c>
      <c r="DK17">
        <f>((12/14)*100)</f>
        <v>85.714285714285708</v>
      </c>
      <c r="DL17">
        <f>((4/12)*100)</f>
        <v>33.333333333333329</v>
      </c>
      <c r="DM17">
        <f>((4/12)*100)</f>
        <v>33.333333333333329</v>
      </c>
      <c r="DN17">
        <f>((12/12)*100)</f>
        <v>100</v>
      </c>
      <c r="DP17">
        <f>((5/8)*100)</f>
        <v>62.5</v>
      </c>
      <c r="DQ17">
        <f>((0/8)*100)</f>
        <v>0</v>
      </c>
      <c r="DR17">
        <f>((0/8)*100)</f>
        <v>0</v>
      </c>
      <c r="DS17">
        <f>((3/6)*100)</f>
        <v>50</v>
      </c>
      <c r="DT17">
        <f>((0/6)*100)</f>
        <v>0</v>
      </c>
      <c r="DU17">
        <f>((0/6)*100)</f>
        <v>0</v>
      </c>
      <c r="DV17">
        <f>((0/7)*100)</f>
        <v>0</v>
      </c>
      <c r="DW17">
        <f>((0/7)*100)</f>
        <v>0</v>
      </c>
      <c r="DX17">
        <f>((6/7)*100)</f>
        <v>85.714285714285708</v>
      </c>
      <c r="DY17">
        <f>((0/7)*100)</f>
        <v>0</v>
      </c>
      <c r="DZ17">
        <f>((0/7)*100)</f>
        <v>0</v>
      </c>
      <c r="EA17">
        <f>((6/7)*100)</f>
        <v>85.714285714285708</v>
      </c>
    </row>
    <row r="18" spans="1:131" x14ac:dyDescent="0.25">
      <c r="A18">
        <v>189.85042799999999</v>
      </c>
      <c r="B18">
        <v>6.0630740000000003</v>
      </c>
      <c r="C18">
        <v>165.20724300000001</v>
      </c>
      <c r="D18">
        <v>6.0968939999999998</v>
      </c>
      <c r="E18">
        <v>166.367054</v>
      </c>
      <c r="F18">
        <v>8.0523019999999992</v>
      </c>
      <c r="G18">
        <v>165.77692100000002</v>
      </c>
      <c r="H18">
        <v>4.9668229999999998</v>
      </c>
      <c r="K18">
        <f>(14/200)</f>
        <v>7.0000000000000007E-2</v>
      </c>
      <c r="L18">
        <f>(16/200)</f>
        <v>0.08</v>
      </c>
      <c r="M18">
        <f>(15/200)</f>
        <v>7.4999999999999997E-2</v>
      </c>
      <c r="N18">
        <f>(15/200)</f>
        <v>7.4999999999999997E-2</v>
      </c>
      <c r="P18">
        <f>(8/200)</f>
        <v>0.04</v>
      </c>
      <c r="Q18">
        <f>(8/200)</f>
        <v>0.04</v>
      </c>
      <c r="R18">
        <f>(7/200)</f>
        <v>3.5000000000000003E-2</v>
      </c>
      <c r="S18">
        <f>(8/200)</f>
        <v>0.04</v>
      </c>
      <c r="U18">
        <f>0.07+0.04</f>
        <v>0.11000000000000001</v>
      </c>
      <c r="V18">
        <f>0.08+0.04</f>
        <v>0.12</v>
      </c>
      <c r="W18">
        <f>0.075+0.035</f>
        <v>0.11</v>
      </c>
      <c r="X18">
        <f>0.075+0.04</f>
        <v>0.11499999999999999</v>
      </c>
      <c r="Z18">
        <f>SQRT((ABS($A$19-$A$18)^2+(ABS($B$19-$B$18)^2)))</f>
        <v>27.951037170632016</v>
      </c>
      <c r="AA18">
        <f>SQRT((ABS($C$19-$C$18)^2+(ABS($D$19-$D$18)^2)))</f>
        <v>29.996750947357917</v>
      </c>
      <c r="AB18">
        <f>SQRT((ABS($E$19-$E$18)^2+(ABS($F$19-$F$18)^2)))</f>
        <v>29.184568548164766</v>
      </c>
      <c r="AC18">
        <f>SQRT((ABS($G$19-$G$18)^2+(ABS($H$19-$H$18)^2)))</f>
        <v>29.873267935718189</v>
      </c>
      <c r="AJ18">
        <f>1/0.11</f>
        <v>9.0909090909090917</v>
      </c>
      <c r="AK18">
        <f>1/0.12</f>
        <v>8.3333333333333339</v>
      </c>
      <c r="AL18">
        <f>1/0.11</f>
        <v>9.0909090909090917</v>
      </c>
      <c r="AM18">
        <f>1/0.115</f>
        <v>8.695652173913043</v>
      </c>
      <c r="AO18">
        <f>$Z18/$U18</f>
        <v>254.10033791483647</v>
      </c>
      <c r="AP18">
        <f>$AA18/$V18</f>
        <v>249.97292456131598</v>
      </c>
      <c r="AQ18">
        <f>$AB18/$W18</f>
        <v>265.31425952877061</v>
      </c>
      <c r="AR18">
        <f>$AC18/$X18</f>
        <v>259.76754726711471</v>
      </c>
      <c r="AV18">
        <f>((0.07/0.11)*100)</f>
        <v>63.636363636363647</v>
      </c>
      <c r="AW18">
        <f>((0.08/0.12)*100)</f>
        <v>66.666666666666671</v>
      </c>
      <c r="AX18">
        <f>((0.075/0.11)*100)</f>
        <v>68.181818181818173</v>
      </c>
      <c r="AY18">
        <f>((0.075/0.115)*100)</f>
        <v>65.217391304347814</v>
      </c>
      <c r="BA18">
        <f>((0.04/0.11)*100)</f>
        <v>36.363636363636367</v>
      </c>
      <c r="BB18">
        <f>((0.04/0.12)*100)</f>
        <v>33.333333333333336</v>
      </c>
      <c r="BC18">
        <f>((0.035/0.11)*100)</f>
        <v>31.818181818181824</v>
      </c>
      <c r="BD18">
        <f>((0.04/0.115)*100)</f>
        <v>34.782608695652172</v>
      </c>
      <c r="BF18">
        <f>ABS($B$18-$D$18)</f>
        <v>3.3819999999999517E-2</v>
      </c>
      <c r="BG18">
        <f>ABS($F$18-$H$18)</f>
        <v>3.0854789999999994</v>
      </c>
      <c r="BL18">
        <f>SQRT((ABS($A$18-$E$19)^2+(ABS($B$18-$F$19)^2)))</f>
        <v>5.7192239580492084</v>
      </c>
      <c r="BM18">
        <f>SQRT((ABS($C$18-$G$18)^2+(ABS($D$18-$H$18)^2)))</f>
        <v>1.2655407890404053</v>
      </c>
      <c r="BO18">
        <f>SQRT((ABS($A$18-$G$19)^2+(ABS($B$18-$H$19)^2)))</f>
        <v>6.0954701043699631</v>
      </c>
      <c r="BP18">
        <f>SQRT((ABS($C$18-$E$18)^2+(ABS($D$18-$F$18)^2)))</f>
        <v>2.2734955469903557</v>
      </c>
      <c r="BR18">
        <f>DEGREES(ACOS((33.4880769073864^2+32.1522232266138^2-3.3887206114252^2)/(2*33.4880769073864*32.1522232266138)))</f>
        <v>5.4399749807319022</v>
      </c>
      <c r="BU18">
        <v>14</v>
      </c>
      <c r="BV18">
        <v>11</v>
      </c>
      <c r="BW18">
        <v>7</v>
      </c>
      <c r="BX18">
        <v>6</v>
      </c>
      <c r="BY18">
        <v>16</v>
      </c>
      <c r="BZ18">
        <v>12</v>
      </c>
      <c r="CA18">
        <v>9</v>
      </c>
      <c r="CB18">
        <v>8</v>
      </c>
      <c r="CC18">
        <v>15</v>
      </c>
      <c r="CD18">
        <v>7</v>
      </c>
      <c r="CE18">
        <v>8</v>
      </c>
      <c r="CF18">
        <v>15</v>
      </c>
      <c r="CG18">
        <v>15</v>
      </c>
      <c r="CH18">
        <v>7</v>
      </c>
      <c r="CI18">
        <v>8</v>
      </c>
      <c r="CJ18">
        <v>15</v>
      </c>
      <c r="CL18">
        <v>8</v>
      </c>
      <c r="CM18">
        <v>4</v>
      </c>
      <c r="CN18">
        <v>0</v>
      </c>
      <c r="CO18">
        <v>0</v>
      </c>
      <c r="CP18">
        <v>8</v>
      </c>
      <c r="CQ18">
        <v>5</v>
      </c>
      <c r="CR18">
        <v>0</v>
      </c>
      <c r="CS18">
        <v>0</v>
      </c>
      <c r="CT18">
        <v>7</v>
      </c>
      <c r="CU18">
        <v>0</v>
      </c>
      <c r="CV18">
        <v>0</v>
      </c>
      <c r="CW18">
        <v>7</v>
      </c>
      <c r="CX18">
        <v>8</v>
      </c>
      <c r="CY18">
        <v>0</v>
      </c>
      <c r="CZ18">
        <v>0</v>
      </c>
      <c r="DA18">
        <v>7</v>
      </c>
      <c r="DC18">
        <f>((11/14)*100)</f>
        <v>78.571428571428569</v>
      </c>
      <c r="DD18">
        <f>((7/14)*100)</f>
        <v>50</v>
      </c>
      <c r="DE18">
        <f>((6/14)*100)</f>
        <v>42.857142857142854</v>
      </c>
      <c r="DF18">
        <f>((12/16)*100)</f>
        <v>75</v>
      </c>
      <c r="DG18">
        <f>((9/16)*100)</f>
        <v>56.25</v>
      </c>
      <c r="DH18">
        <f>((8/16)*100)</f>
        <v>50</v>
      </c>
      <c r="DI18">
        <f>((7/15)*100)</f>
        <v>46.666666666666664</v>
      </c>
      <c r="DJ18">
        <f>((8/15)*100)</f>
        <v>53.333333333333336</v>
      </c>
      <c r="DK18">
        <f>((15/15)*100)</f>
        <v>100</v>
      </c>
      <c r="DL18">
        <f>((7/15)*100)</f>
        <v>46.666666666666664</v>
      </c>
      <c r="DM18">
        <f>((8/15)*100)</f>
        <v>53.333333333333336</v>
      </c>
      <c r="DN18">
        <f>((15/15)*100)</f>
        <v>100</v>
      </c>
      <c r="DP18">
        <f>((4/8)*100)</f>
        <v>50</v>
      </c>
      <c r="DQ18">
        <f>((0/8)*100)</f>
        <v>0</v>
      </c>
      <c r="DR18">
        <f>((0/8)*100)</f>
        <v>0</v>
      </c>
      <c r="DS18">
        <f>((5/8)*100)</f>
        <v>62.5</v>
      </c>
      <c r="DT18">
        <f>((0/8)*100)</f>
        <v>0</v>
      </c>
      <c r="DU18">
        <f>((0/8)*100)</f>
        <v>0</v>
      </c>
      <c r="DV18">
        <f>((0/7)*100)</f>
        <v>0</v>
      </c>
      <c r="DW18">
        <f>((0/7)*100)</f>
        <v>0</v>
      </c>
      <c r="DX18">
        <f>((7/7)*100)</f>
        <v>100</v>
      </c>
      <c r="DY18">
        <f>((0/8)*100)</f>
        <v>0</v>
      </c>
      <c r="DZ18">
        <f>((0/8)*100)</f>
        <v>0</v>
      </c>
      <c r="EA18">
        <f>((7/8)*100)</f>
        <v>87.5</v>
      </c>
    </row>
    <row r="19" spans="1:131" x14ac:dyDescent="0.25">
      <c r="A19">
        <v>217.72902099999999</v>
      </c>
      <c r="B19">
        <v>8.0741759999999996</v>
      </c>
      <c r="C19">
        <v>195.16218000000001</v>
      </c>
      <c r="D19">
        <v>4.5136010000000004</v>
      </c>
      <c r="E19">
        <v>195.524046</v>
      </c>
      <c r="F19">
        <v>6.7838940000000001</v>
      </c>
      <c r="G19">
        <v>195.63911999999999</v>
      </c>
      <c r="H19">
        <v>4.1536759999999999</v>
      </c>
      <c r="K19">
        <f>(14/200)</f>
        <v>7.0000000000000007E-2</v>
      </c>
      <c r="L19">
        <f>(16/200)</f>
        <v>0.08</v>
      </c>
      <c r="M19">
        <f>(15/200)</f>
        <v>7.4999999999999997E-2</v>
      </c>
      <c r="N19">
        <f>(14/200)</f>
        <v>7.0000000000000007E-2</v>
      </c>
      <c r="P19">
        <f>(7/200)</f>
        <v>3.5000000000000003E-2</v>
      </c>
      <c r="Q19">
        <f>(7/200)</f>
        <v>3.5000000000000003E-2</v>
      </c>
      <c r="R19">
        <f>(7/200)</f>
        <v>3.5000000000000003E-2</v>
      </c>
      <c r="S19">
        <f>(8/200)</f>
        <v>0.04</v>
      </c>
      <c r="U19">
        <f>0.07+0.035</f>
        <v>0.10500000000000001</v>
      </c>
      <c r="V19">
        <f>0.08+0.035</f>
        <v>0.115</v>
      </c>
      <c r="W19">
        <f>0.075+0.035</f>
        <v>0.11</v>
      </c>
      <c r="X19">
        <f>0.07+0.04</f>
        <v>0.11000000000000001</v>
      </c>
      <c r="Z19">
        <f>SQRT((ABS($A$20-$A$19)^2+(ABS($B$20-$B$19)^2)))</f>
        <v>26.793960371528598</v>
      </c>
      <c r="AA19">
        <f>SQRT((ABS($C$20-$C$19)^2+(ABS($D$20-$D$19)^2)))</f>
        <v>27.545756529761505</v>
      </c>
      <c r="AB19">
        <f>SQRT((ABS($E$20-$E$19)^2+(ABS($F$20-$F$19)^2)))</f>
        <v>26.572598047289251</v>
      </c>
      <c r="AC19">
        <f>SQRT((ABS($G$20-$G$19)^2+(ABS($H$20-$H$19)^2)))</f>
        <v>27.622219631628532</v>
      </c>
      <c r="AJ19">
        <f>1/0.105</f>
        <v>9.5238095238095237</v>
      </c>
      <c r="AK19">
        <f>1/0.115</f>
        <v>8.695652173913043</v>
      </c>
      <c r="AL19">
        <f>1/0.11</f>
        <v>9.0909090909090917</v>
      </c>
      <c r="AM19">
        <f>1/0.11</f>
        <v>9.0909090909090917</v>
      </c>
      <c r="AO19">
        <f>$Z19/$U19</f>
        <v>255.18057496693902</v>
      </c>
      <c r="AP19">
        <f>$AA19/$V19</f>
        <v>239.52831765010004</v>
      </c>
      <c r="AQ19">
        <f>$AB19/$W19</f>
        <v>241.56907315717501</v>
      </c>
      <c r="AR19">
        <f>$AC19/$X19</f>
        <v>251.11108756025934</v>
      </c>
      <c r="AV19">
        <f>((0.07/0.105)*100)</f>
        <v>66.666666666666671</v>
      </c>
      <c r="AW19">
        <f>((0.08/0.115)*100)</f>
        <v>69.565217391304344</v>
      </c>
      <c r="AX19">
        <f>((0.075/0.11)*100)</f>
        <v>68.181818181818173</v>
      </c>
      <c r="AY19">
        <f>((0.07/0.11)*100)</f>
        <v>63.636363636363647</v>
      </c>
      <c r="BA19">
        <f>((0.035/0.105)*100)</f>
        <v>33.333333333333336</v>
      </c>
      <c r="BB19">
        <f>((0.035/0.115)*100)</f>
        <v>30.434782608695656</v>
      </c>
      <c r="BC19">
        <f>((0.035/0.11)*100)</f>
        <v>31.818181818181824</v>
      </c>
      <c r="BD19">
        <f>((0.04/0.11)*100)</f>
        <v>36.363636363636367</v>
      </c>
      <c r="BF19">
        <f>ABS($B$19-$D$19)</f>
        <v>3.5605749999999992</v>
      </c>
      <c r="BG19">
        <f>ABS($F$19-$H$19)</f>
        <v>2.6302180000000002</v>
      </c>
      <c r="BL19">
        <f>SQRT((ABS($A$19-$E$20)^2+(ABS($B$19-$F$20)^2)))</f>
        <v>4.394859754832364</v>
      </c>
      <c r="BM19">
        <f>SQRT((ABS($C$19-$G$19)^2+(ABS($D$19-$H$19)^2)))</f>
        <v>0.59750963944106028</v>
      </c>
      <c r="BO19">
        <f>SQRT((ABS($A$19-$G$20)^2+(ABS($B$19-$H$20)^2)))</f>
        <v>5.7953392279444671</v>
      </c>
      <c r="BP19">
        <f>SQRT((ABS($C$19-$E$19)^2+(ABS($D$19-$F$19)^2)))</f>
        <v>2.29895134959507</v>
      </c>
      <c r="BU19">
        <v>14</v>
      </c>
      <c r="BV19">
        <v>10</v>
      </c>
      <c r="BW19">
        <v>6</v>
      </c>
      <c r="BX19">
        <v>5</v>
      </c>
      <c r="BY19">
        <v>16</v>
      </c>
      <c r="BZ19">
        <v>11</v>
      </c>
      <c r="CA19">
        <v>9</v>
      </c>
      <c r="CB19">
        <v>8</v>
      </c>
      <c r="CC19">
        <v>15</v>
      </c>
      <c r="CD19">
        <v>8</v>
      </c>
      <c r="CE19">
        <v>9</v>
      </c>
      <c r="CF19">
        <v>14</v>
      </c>
      <c r="CG19">
        <v>14</v>
      </c>
      <c r="CH19">
        <v>7</v>
      </c>
      <c r="CI19">
        <v>8</v>
      </c>
      <c r="CJ19">
        <v>14</v>
      </c>
      <c r="CL19">
        <v>7</v>
      </c>
      <c r="CM19">
        <v>2</v>
      </c>
      <c r="CN19">
        <v>0</v>
      </c>
      <c r="CO19">
        <v>0</v>
      </c>
      <c r="CP19">
        <v>7</v>
      </c>
      <c r="CQ19">
        <v>4</v>
      </c>
      <c r="CR19">
        <v>0</v>
      </c>
      <c r="CS19">
        <v>0</v>
      </c>
      <c r="CT19">
        <v>7</v>
      </c>
      <c r="CU19">
        <v>0</v>
      </c>
      <c r="CV19">
        <v>0</v>
      </c>
      <c r="CW19">
        <v>7</v>
      </c>
      <c r="CX19">
        <v>8</v>
      </c>
      <c r="CY19">
        <v>0</v>
      </c>
      <c r="CZ19">
        <v>0</v>
      </c>
      <c r="DA19">
        <v>7</v>
      </c>
      <c r="DC19">
        <f>((10/14)*100)</f>
        <v>71.428571428571431</v>
      </c>
      <c r="DD19">
        <f>((6/14)*100)</f>
        <v>42.857142857142854</v>
      </c>
      <c r="DE19">
        <f>((5/14)*100)</f>
        <v>35.714285714285715</v>
      </c>
      <c r="DF19">
        <f>((11/16)*100)</f>
        <v>68.75</v>
      </c>
      <c r="DG19">
        <f>((9/16)*100)</f>
        <v>56.25</v>
      </c>
      <c r="DH19">
        <f>((8/16)*100)</f>
        <v>50</v>
      </c>
      <c r="DI19">
        <f>((8/15)*100)</f>
        <v>53.333333333333336</v>
      </c>
      <c r="DJ19">
        <f>((9/15)*100)</f>
        <v>60</v>
      </c>
      <c r="DK19">
        <f>((14/15)*100)</f>
        <v>93.333333333333329</v>
      </c>
      <c r="DL19">
        <f>((7/14)*100)</f>
        <v>50</v>
      </c>
      <c r="DM19">
        <f>((8/14)*100)</f>
        <v>57.142857142857139</v>
      </c>
      <c r="DN19">
        <f>((14/14)*100)</f>
        <v>100</v>
      </c>
      <c r="DP19">
        <f>((2/7)*100)</f>
        <v>28.571428571428569</v>
      </c>
      <c r="DQ19">
        <f>((0/7)*100)</f>
        <v>0</v>
      </c>
      <c r="DR19">
        <f>((0/7)*100)</f>
        <v>0</v>
      </c>
      <c r="DS19">
        <f>((4/7)*100)</f>
        <v>57.142857142857139</v>
      </c>
      <c r="DT19">
        <f>((0/7)*100)</f>
        <v>0</v>
      </c>
      <c r="DU19">
        <f>((0/7)*100)</f>
        <v>0</v>
      </c>
      <c r="DV19">
        <f>((0/7)*100)</f>
        <v>0</v>
      </c>
      <c r="DW19">
        <f>((0/7)*100)</f>
        <v>0</v>
      </c>
      <c r="DX19">
        <f>((7/7)*100)</f>
        <v>100</v>
      </c>
      <c r="DY19">
        <f>((0/8)*100)</f>
        <v>0</v>
      </c>
      <c r="DZ19">
        <f>((0/8)*100)</f>
        <v>0</v>
      </c>
      <c r="EA19">
        <f>((7/8)*100)</f>
        <v>87.5</v>
      </c>
    </row>
    <row r="20" spans="1:131" x14ac:dyDescent="0.25">
      <c r="A20">
        <v>244.51428300000001</v>
      </c>
      <c r="B20">
        <v>8.7568560000000009</v>
      </c>
      <c r="C20">
        <v>222.61097999999998</v>
      </c>
      <c r="D20">
        <v>6.8227310000000001</v>
      </c>
      <c r="E20">
        <v>221.99159800000001</v>
      </c>
      <c r="F20">
        <v>9.1443300000000001</v>
      </c>
      <c r="G20">
        <v>223.19020699999999</v>
      </c>
      <c r="H20">
        <v>6.1347420000000001</v>
      </c>
      <c r="K20">
        <f>(11/200)</f>
        <v>5.5E-2</v>
      </c>
      <c r="L20">
        <f>(16/200)</f>
        <v>0.08</v>
      </c>
      <c r="M20">
        <f>(16/200)</f>
        <v>0.08</v>
      </c>
      <c r="N20">
        <f>(17/200)</f>
        <v>8.5000000000000006E-2</v>
      </c>
      <c r="P20">
        <f>(8/200)</f>
        <v>0.04</v>
      </c>
      <c r="Q20">
        <f>(6/200)</f>
        <v>0.03</v>
      </c>
      <c r="R20">
        <f>(8/200)</f>
        <v>0.04</v>
      </c>
      <c r="S20">
        <f>(9/200)</f>
        <v>4.4999999999999998E-2</v>
      </c>
      <c r="U20">
        <f>0.055+0.04</f>
        <v>9.5000000000000001E-2</v>
      </c>
      <c r="V20">
        <f>0.08+0.03</f>
        <v>0.11</v>
      </c>
      <c r="W20">
        <f>0.08+0.04</f>
        <v>0.12</v>
      </c>
      <c r="X20">
        <f>0.085+0.045</f>
        <v>0.13</v>
      </c>
      <c r="Z20">
        <f>SQRT((ABS($A$21-$A$20)^2+(ABS($B$21-$B$20)^2)))</f>
        <v>24.680783486075725</v>
      </c>
      <c r="AA20">
        <f>SQRT((ABS($C$21-$C$20)^2+(ABS($D$21-$D$20)^2)))</f>
        <v>30.148587315890172</v>
      </c>
      <c r="AB20">
        <f>SQRT((ABS($E$21-$E$20)^2+(ABS($F$21-$F$20)^2)))</f>
        <v>32.152223226613771</v>
      </c>
      <c r="AC20">
        <f>SQRT((ABS($G$21-$G$20)^2+(ABS($H$21-$H$20)^2)))</f>
        <v>32.165513643919667</v>
      </c>
      <c r="AJ20">
        <f>1/0.095</f>
        <v>10.526315789473685</v>
      </c>
      <c r="AK20">
        <f>1/0.11</f>
        <v>9.0909090909090917</v>
      </c>
      <c r="AL20">
        <f>1/0.12</f>
        <v>8.3333333333333339</v>
      </c>
      <c r="AM20">
        <f>1/0.13</f>
        <v>7.6923076923076916</v>
      </c>
      <c r="AO20">
        <f>$Z20/$U20</f>
        <v>259.79772090606025</v>
      </c>
      <c r="AP20">
        <f>$AA20/$V20</f>
        <v>274.07806650809249</v>
      </c>
      <c r="AQ20">
        <f>$AB20/$W20</f>
        <v>267.93519355511478</v>
      </c>
      <c r="AR20">
        <f>$AC20/$X20</f>
        <v>247.42702803015126</v>
      </c>
      <c r="AV20">
        <f>((0.055/0.095)*100)</f>
        <v>57.894736842105267</v>
      </c>
      <c r="AW20">
        <f>((0.08/0.11)*100)</f>
        <v>72.727272727272734</v>
      </c>
      <c r="AX20">
        <f>((0.08/0.12)*100)</f>
        <v>66.666666666666671</v>
      </c>
      <c r="AY20">
        <f>((0.085/0.13)*100)</f>
        <v>65.384615384615387</v>
      </c>
      <c r="BA20">
        <f>((0.04/0.095)*100)</f>
        <v>42.105263157894733</v>
      </c>
      <c r="BB20">
        <f>((0.03/0.11)*100)</f>
        <v>27.27272727272727</v>
      </c>
      <c r="BC20">
        <f>((0.04/0.12)*100)</f>
        <v>33.333333333333336</v>
      </c>
      <c r="BD20">
        <f>((0.045/0.13)*100)</f>
        <v>34.615384615384613</v>
      </c>
      <c r="BF20">
        <f>ABS($B$20-$D$20)</f>
        <v>1.9341250000000008</v>
      </c>
      <c r="BG20">
        <f>ABS($F$20-$H$20)</f>
        <v>3.0095879999999999</v>
      </c>
      <c r="BL20">
        <f>SQRT((ABS($A$20-$E$21)^2+(ABS($B$20-$F$21)^2)))</f>
        <v>9.65158649623082</v>
      </c>
      <c r="BM20">
        <f>SQRT((ABS($C$20-$G$20)^2+(ABS($D$20-$H$20)^2)))</f>
        <v>0.8993513115851911</v>
      </c>
      <c r="BO20">
        <f>SQRT((ABS($A$20-$G$21)^2+(ABS($B$20-$H$21)^2)))</f>
        <v>11.124383280293117</v>
      </c>
      <c r="BP20">
        <f>SQRT((ABS($C$20-$E$20)^2+(ABS($D$20-$F$20)^2)))</f>
        <v>2.4028016935912473</v>
      </c>
      <c r="BS20">
        <f>DEGREES(ACOS((14.3967009067295^2+22.4692881486584^2-8.57492156928062^2)/(2*14.3967009067295*22.4692881486584)))</f>
        <v>9.2222407415674574</v>
      </c>
      <c r="BU20">
        <v>11</v>
      </c>
      <c r="BV20">
        <v>5</v>
      </c>
      <c r="BW20">
        <v>6</v>
      </c>
      <c r="BX20">
        <v>8</v>
      </c>
      <c r="BY20">
        <v>16</v>
      </c>
      <c r="BZ20">
        <v>10</v>
      </c>
      <c r="CA20">
        <v>8</v>
      </c>
      <c r="CB20">
        <v>7</v>
      </c>
      <c r="CC20">
        <v>16</v>
      </c>
      <c r="CD20">
        <v>8</v>
      </c>
      <c r="CE20">
        <v>8</v>
      </c>
      <c r="CF20">
        <v>15</v>
      </c>
      <c r="CG20">
        <v>17</v>
      </c>
      <c r="CH20">
        <v>9</v>
      </c>
      <c r="CI20">
        <v>9</v>
      </c>
      <c r="CJ20">
        <v>15</v>
      </c>
      <c r="CL20">
        <v>8</v>
      </c>
      <c r="CM20">
        <v>2</v>
      </c>
      <c r="CN20">
        <v>0</v>
      </c>
      <c r="CO20">
        <v>0</v>
      </c>
      <c r="CP20">
        <v>6</v>
      </c>
      <c r="CQ20">
        <v>2</v>
      </c>
      <c r="CR20">
        <v>0</v>
      </c>
      <c r="CS20">
        <v>0</v>
      </c>
      <c r="CT20">
        <v>8</v>
      </c>
      <c r="CU20">
        <v>0</v>
      </c>
      <c r="CV20">
        <v>0</v>
      </c>
      <c r="CW20">
        <v>8</v>
      </c>
      <c r="CX20">
        <v>9</v>
      </c>
      <c r="CY20">
        <v>0</v>
      </c>
      <c r="CZ20">
        <v>0</v>
      </c>
      <c r="DA20">
        <v>8</v>
      </c>
      <c r="DC20">
        <f>((5/11)*100)</f>
        <v>45.454545454545453</v>
      </c>
      <c r="DD20">
        <f>((6/11)*100)</f>
        <v>54.54545454545454</v>
      </c>
      <c r="DE20">
        <f>((8/11)*100)</f>
        <v>72.727272727272734</v>
      </c>
      <c r="DF20">
        <f>((10/16)*100)</f>
        <v>62.5</v>
      </c>
      <c r="DG20">
        <f>((8/16)*100)</f>
        <v>50</v>
      </c>
      <c r="DH20">
        <f>((7/16)*100)</f>
        <v>43.75</v>
      </c>
      <c r="DI20">
        <f>((8/16)*100)</f>
        <v>50</v>
      </c>
      <c r="DJ20">
        <f>((8/16)*100)</f>
        <v>50</v>
      </c>
      <c r="DK20">
        <f>((15/16)*100)</f>
        <v>93.75</v>
      </c>
      <c r="DL20">
        <f>((9/17)*100)</f>
        <v>52.941176470588239</v>
      </c>
      <c r="DM20">
        <f>((9/17)*100)</f>
        <v>52.941176470588239</v>
      </c>
      <c r="DN20">
        <f>((15/17)*100)</f>
        <v>88.235294117647058</v>
      </c>
      <c r="DP20">
        <f>((2/8)*100)</f>
        <v>25</v>
      </c>
      <c r="DQ20">
        <f>((0/8)*100)</f>
        <v>0</v>
      </c>
      <c r="DR20">
        <f>((0/8)*100)</f>
        <v>0</v>
      </c>
      <c r="DS20">
        <f>((2/6)*100)</f>
        <v>33.333333333333329</v>
      </c>
      <c r="DT20">
        <f>((0/6)*100)</f>
        <v>0</v>
      </c>
      <c r="DU20">
        <f>((0/6)*100)</f>
        <v>0</v>
      </c>
      <c r="DV20">
        <f>((0/8)*100)</f>
        <v>0</v>
      </c>
      <c r="DW20">
        <f>((0/8)*100)</f>
        <v>0</v>
      </c>
      <c r="DX20">
        <f>((8/8)*100)</f>
        <v>100</v>
      </c>
      <c r="DY20">
        <f>((0/9)*100)</f>
        <v>0</v>
      </c>
      <c r="DZ20">
        <f>((0/9)*100)</f>
        <v>0</v>
      </c>
      <c r="EA20">
        <f>((8/9)*100)</f>
        <v>88.888888888888886</v>
      </c>
    </row>
    <row r="21" spans="1:131" x14ac:dyDescent="0.25">
      <c r="A21">
        <v>269.19500099999999</v>
      </c>
      <c r="B21">
        <v>8.8137109999999996</v>
      </c>
      <c r="C21">
        <v>252.756497</v>
      </c>
      <c r="D21">
        <v>7.2529890000000004</v>
      </c>
      <c r="E21">
        <v>254.14257900000001</v>
      </c>
      <c r="F21">
        <v>9.4269590000000001</v>
      </c>
      <c r="G21">
        <v>255.35546600000001</v>
      </c>
      <c r="H21">
        <v>6.2627319999999997</v>
      </c>
      <c r="Q21">
        <f>(8/200)</f>
        <v>0.04</v>
      </c>
      <c r="BF21">
        <f>ABS($B$21-$D$21)</f>
        <v>1.5607219999999993</v>
      </c>
      <c r="BG21">
        <f>ABS($F$21-$H$21)</f>
        <v>3.1642270000000003</v>
      </c>
      <c r="BI21">
        <v>3.7551589999999995</v>
      </c>
      <c r="BJ21">
        <v>4.0187050000000006</v>
      </c>
      <c r="BP21">
        <f>SQRT((ABS($C$21-$E$21)^2+(ABS($D$21-$F$21)^2)))</f>
        <v>2.5782491872633342</v>
      </c>
      <c r="BR21">
        <f>DEGREES(ACOS((4.39495811396024^2+25.7554455777384^2-22.6837030867901^2)/(2*4.39495811396024*25.7554455777384)))</f>
        <v>42.049516311908377</v>
      </c>
      <c r="BS21">
        <f>DEGREES(ACOS((20.8588703182272^2+24.1895788764642^2-4.39495811396024^2)/(2*20.8588703182272*24.1895788764642)))</f>
        <v>7.3189389047082081</v>
      </c>
      <c r="CP21">
        <v>8</v>
      </c>
      <c r="CQ21">
        <v>2</v>
      </c>
      <c r="CR21">
        <v>0</v>
      </c>
      <c r="CS21">
        <v>0</v>
      </c>
      <c r="DS21">
        <f>((2/8)*100)</f>
        <v>25</v>
      </c>
      <c r="DT21">
        <f>((0/8)*100)</f>
        <v>0</v>
      </c>
      <c r="DU21">
        <f>((0/8)*100)</f>
        <v>0</v>
      </c>
    </row>
    <row r="22" spans="1:131" x14ac:dyDescent="0.25">
      <c r="A22" t="s">
        <v>22</v>
      </c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  <c r="H22" t="s">
        <v>22</v>
      </c>
      <c r="BR22">
        <f>DEGREES(ACOS((3.55805747207687^2+30.0503385681376^2-28.2824341203374^2)/(2*3.55805747207687*30.0503385681376)))</f>
        <v>57.216970052036537</v>
      </c>
      <c r="BS22">
        <f>DEGREES(ACOS((22.6837030867901^2+24.2787438925963^2-3.55805747207687^2)/(2*22.6837030867901*24.2787438925963)))</f>
        <v>7.7710855166552717</v>
      </c>
    </row>
    <row r="23" spans="1:131" x14ac:dyDescent="0.25">
      <c r="A23">
        <v>256.87113699999998</v>
      </c>
      <c r="B23">
        <v>5.4929899999999998</v>
      </c>
      <c r="C23">
        <v>247.06407300000001</v>
      </c>
      <c r="D23">
        <v>8.3959270000000004</v>
      </c>
      <c r="E23">
        <v>255.84464</v>
      </c>
      <c r="F23">
        <v>5.3508250000000004</v>
      </c>
      <c r="G23">
        <v>270.18448699999999</v>
      </c>
      <c r="H23">
        <v>6.6290209999999998</v>
      </c>
      <c r="K23">
        <f>(15/200)</f>
        <v>7.4999999999999997E-2</v>
      </c>
      <c r="L23">
        <f>(14/200)</f>
        <v>7.0000000000000007E-2</v>
      </c>
      <c r="M23">
        <f>(16/200)</f>
        <v>0.08</v>
      </c>
      <c r="N23">
        <f>(15/200)</f>
        <v>7.4999999999999997E-2</v>
      </c>
      <c r="P23">
        <f>(13/200)</f>
        <v>6.5000000000000002E-2</v>
      </c>
      <c r="Q23">
        <f>(10/200)</f>
        <v>0.05</v>
      </c>
      <c r="R23">
        <f>(10/200)</f>
        <v>0.05</v>
      </c>
      <c r="S23">
        <f>(11/200)</f>
        <v>5.5E-2</v>
      </c>
      <c r="U23">
        <f>0.075+0.065</f>
        <v>0.14000000000000001</v>
      </c>
      <c r="V23">
        <f>0.07+0.05</f>
        <v>0.12000000000000001</v>
      </c>
      <c r="W23">
        <f>0.08+0.05</f>
        <v>0.13</v>
      </c>
      <c r="X23">
        <f>0.075+0.055</f>
        <v>0.13</v>
      </c>
      <c r="Z23">
        <f>SQRT((ABS($A$24-$A$23)^2+(ABS($B$24-$B$23)^2)))</f>
        <v>26.363967273646377</v>
      </c>
      <c r="AA23">
        <f>SQRT((ABS($C$24-$C$23)^2+(ABS($D$24-$D$23)^2)))</f>
        <v>24.39017258073811</v>
      </c>
      <c r="AB23">
        <f>SQRT((ABS($E$24-$E$23)^2+(ABS($F$24-$F$23)^2)))</f>
        <v>28.841693268789204</v>
      </c>
      <c r="AC23">
        <f>SQRT((ABS($G$24-$G$23)^2+(ABS($H$24-$H$23)^2)))</f>
        <v>22.4692881486584</v>
      </c>
      <c r="AJ23">
        <f>1/0.14</f>
        <v>7.1428571428571423</v>
      </c>
      <c r="AK23">
        <f>1/0.12</f>
        <v>8.3333333333333339</v>
      </c>
      <c r="AL23">
        <f>1/0.13</f>
        <v>7.6923076923076916</v>
      </c>
      <c r="AM23">
        <f>1/0.13</f>
        <v>7.6923076923076916</v>
      </c>
      <c r="AO23">
        <f>$Z23/$U23</f>
        <v>188.31405195461696</v>
      </c>
      <c r="AP23">
        <f>$AA23/$V23</f>
        <v>203.25143817281756</v>
      </c>
      <c r="AQ23">
        <f>$AB23/$W23</f>
        <v>221.85917899068616</v>
      </c>
      <c r="AR23">
        <f>$AC23/$X23</f>
        <v>172.84067806660306</v>
      </c>
      <c r="AV23">
        <f>((0.075/0.14)*100)</f>
        <v>53.571428571428569</v>
      </c>
      <c r="AW23">
        <f>((0.07/0.12)*100)</f>
        <v>58.333333333333336</v>
      </c>
      <c r="AX23">
        <f>((0.08/0.13)*100)</f>
        <v>61.53846153846154</v>
      </c>
      <c r="AY23">
        <f>((0.075/0.13)*100)</f>
        <v>57.692307692307686</v>
      </c>
      <c r="BA23">
        <f>((0.065/0.14)*100)</f>
        <v>46.428571428571423</v>
      </c>
      <c r="BB23">
        <f>((0.05/0.12)*100)</f>
        <v>41.666666666666671</v>
      </c>
      <c r="BC23">
        <f>((0.05/0.13)*100)</f>
        <v>38.461538461538467</v>
      </c>
      <c r="BD23">
        <f>((0.055/0.13)*100)</f>
        <v>42.307692307692307</v>
      </c>
      <c r="BF23">
        <f>ABS($B$23-$D$23)</f>
        <v>2.9029370000000005</v>
      </c>
      <c r="BG23">
        <f>ABS($F$23-$H$23)</f>
        <v>1.2781959999999994</v>
      </c>
      <c r="BL23">
        <f>SQRT((ABS($A$23-$E$23)^2+(ABS($B$23-$F$23)^2)))</f>
        <v>1.0362948317124592</v>
      </c>
      <c r="BM23">
        <f>SQRT((ABS($C$23-$G$24)^2+(ABS($D$23-$H$24)^2)))</f>
        <v>0.72495882495834352</v>
      </c>
      <c r="BO23">
        <f>SQRT((ABS($A$23-$G$24)^2+(ABS($B$23-$H$24)^2)))</f>
        <v>9.5052506742852216</v>
      </c>
      <c r="BP23">
        <f>SQRT((ABS($C$23-$E$23)^2+(ABS($D$23-$F$23)^2)))</f>
        <v>9.2936001114687965</v>
      </c>
      <c r="BR23">
        <f>DEGREES(ACOS((3.45943473702685^2+35.3664600803892^2-34.3813479436942^2)/(2*3.45943473702685*35.3664600803892)))</f>
        <v>70.749220035010268</v>
      </c>
      <c r="BS23">
        <f>DEGREES(ACOS((28.2824341203374^2+29.1811924131971^2-3.45943473702685^2)/(2*28.2824341203374*29.1811924131971)))</f>
        <v>6.6663528961778145</v>
      </c>
      <c r="BU23">
        <v>15</v>
      </c>
      <c r="BV23">
        <v>6</v>
      </c>
      <c r="BW23">
        <v>5</v>
      </c>
      <c r="BX23">
        <v>10</v>
      </c>
      <c r="BY23">
        <v>14</v>
      </c>
      <c r="BZ23">
        <v>6</v>
      </c>
      <c r="CA23">
        <v>11</v>
      </c>
      <c r="CB23">
        <v>6</v>
      </c>
      <c r="CC23">
        <v>16</v>
      </c>
      <c r="CD23">
        <v>6</v>
      </c>
      <c r="CE23">
        <v>11</v>
      </c>
      <c r="CF23">
        <v>10</v>
      </c>
      <c r="CG23">
        <v>15</v>
      </c>
      <c r="CH23">
        <v>10</v>
      </c>
      <c r="CI23">
        <v>5</v>
      </c>
      <c r="CJ23">
        <v>7</v>
      </c>
      <c r="CL23">
        <v>13</v>
      </c>
      <c r="CM23">
        <v>1</v>
      </c>
      <c r="CN23">
        <v>0</v>
      </c>
      <c r="CO23">
        <v>8</v>
      </c>
      <c r="CP23">
        <v>10</v>
      </c>
      <c r="CQ23">
        <v>1</v>
      </c>
      <c r="CR23">
        <v>7</v>
      </c>
      <c r="CS23">
        <v>0</v>
      </c>
      <c r="CT23">
        <v>10</v>
      </c>
      <c r="CU23">
        <v>0</v>
      </c>
      <c r="CV23">
        <v>7</v>
      </c>
      <c r="CW23">
        <v>2</v>
      </c>
      <c r="CX23">
        <v>11</v>
      </c>
      <c r="CY23">
        <v>8</v>
      </c>
      <c r="CZ23">
        <v>0</v>
      </c>
      <c r="DA23">
        <v>0</v>
      </c>
      <c r="DC23">
        <f>((6/15)*100)</f>
        <v>40</v>
      </c>
      <c r="DD23">
        <f>((5/15)*100)</f>
        <v>33.333333333333329</v>
      </c>
      <c r="DE23">
        <f>((10/15)*100)</f>
        <v>66.666666666666657</v>
      </c>
      <c r="DF23">
        <f>((6/14)*100)</f>
        <v>42.857142857142854</v>
      </c>
      <c r="DG23">
        <f>((11/14)*100)</f>
        <v>78.571428571428569</v>
      </c>
      <c r="DH23">
        <f>((6/14)*100)</f>
        <v>42.857142857142854</v>
      </c>
      <c r="DI23">
        <f>((6/16)*100)</f>
        <v>37.5</v>
      </c>
      <c r="DJ23">
        <f>((11/16)*100)</f>
        <v>68.75</v>
      </c>
      <c r="DK23">
        <f>((10/16)*100)</f>
        <v>62.5</v>
      </c>
      <c r="DL23">
        <f>((10/15)*100)</f>
        <v>66.666666666666657</v>
      </c>
      <c r="DM23">
        <f>((5/15)*100)</f>
        <v>33.333333333333329</v>
      </c>
      <c r="DN23">
        <f>((7/15)*100)</f>
        <v>46.666666666666664</v>
      </c>
      <c r="DP23">
        <f>((1/13)*100)</f>
        <v>7.6923076923076925</v>
      </c>
      <c r="DQ23">
        <f>((0/13)*100)</f>
        <v>0</v>
      </c>
      <c r="DR23">
        <f>((8/13)*100)</f>
        <v>61.53846153846154</v>
      </c>
      <c r="DS23">
        <f>((1/10)*100)</f>
        <v>10</v>
      </c>
      <c r="DT23">
        <f>((7/10)*100)</f>
        <v>70</v>
      </c>
      <c r="DU23">
        <f>((0/10)*100)</f>
        <v>0</v>
      </c>
      <c r="DV23">
        <f>((0/10)*100)</f>
        <v>0</v>
      </c>
      <c r="DW23">
        <f>((7/10)*100)</f>
        <v>70</v>
      </c>
      <c r="DX23">
        <f>((2/10)*100)</f>
        <v>20</v>
      </c>
      <c r="DY23">
        <f>((8/11)*100)</f>
        <v>72.727272727272734</v>
      </c>
      <c r="DZ23">
        <f>((0/11)*100)</f>
        <v>0</v>
      </c>
      <c r="EA23">
        <f>((0/11)*100)</f>
        <v>0</v>
      </c>
    </row>
    <row r="24" spans="1:131" x14ac:dyDescent="0.25">
      <c r="A24">
        <v>230.54979399999999</v>
      </c>
      <c r="B24">
        <v>6.9915469999999997</v>
      </c>
      <c r="C24">
        <v>222.67474300000001</v>
      </c>
      <c r="D24">
        <v>8.5986600000000006</v>
      </c>
      <c r="E24">
        <v>227.01541399999999</v>
      </c>
      <c r="F24">
        <v>6.1987629999999996</v>
      </c>
      <c r="G24">
        <v>247.773507</v>
      </c>
      <c r="H24">
        <v>8.2467000000000006</v>
      </c>
      <c r="K24">
        <f>(14/200)</f>
        <v>7.0000000000000007E-2</v>
      </c>
      <c r="L24">
        <f>(15/200)</f>
        <v>7.4999999999999997E-2</v>
      </c>
      <c r="M24">
        <f>(14/200)</f>
        <v>7.0000000000000007E-2</v>
      </c>
      <c r="N24">
        <f>(13/200)</f>
        <v>6.5000000000000002E-2</v>
      </c>
      <c r="P24">
        <f>(10/200)</f>
        <v>0.05</v>
      </c>
      <c r="Q24">
        <f>(8/200)</f>
        <v>0.04</v>
      </c>
      <c r="R24">
        <f>(8/200)</f>
        <v>0.04</v>
      </c>
      <c r="S24">
        <f>(8/200)</f>
        <v>0.04</v>
      </c>
      <c r="U24">
        <f>0.07+0.05</f>
        <v>0.12000000000000001</v>
      </c>
      <c r="V24">
        <f>0.075+0.04</f>
        <v>0.11499999999999999</v>
      </c>
      <c r="W24">
        <f>0.07+0.04</f>
        <v>0.11000000000000001</v>
      </c>
      <c r="X24">
        <f>0.065+0.04</f>
        <v>0.10500000000000001</v>
      </c>
      <c r="Z24">
        <f>SQRT((ABS($A$25-$A$24)^2+(ABS($B$25-$B$24)^2)))</f>
        <v>25.169616360467732</v>
      </c>
      <c r="AA24">
        <f>SQRT((ABS($C$25-$C$24)^2+(ABS($D$25-$D$24)^2)))</f>
        <v>23.880696905350845</v>
      </c>
      <c r="AB24">
        <f>SQRT((ABS($E$25-$E$24)^2+(ABS($F$25-$F$24)^2)))</f>
        <v>25.755445577738389</v>
      </c>
      <c r="AC24">
        <f>SQRT((ABS($G$25-$G$24)^2+(ABS($H$25-$H$24)^2)))</f>
        <v>24.189578876464157</v>
      </c>
      <c r="AJ24">
        <f>1/0.12</f>
        <v>8.3333333333333339</v>
      </c>
      <c r="AK24">
        <f>1/0.115</f>
        <v>8.695652173913043</v>
      </c>
      <c r="AL24">
        <f>1/0.11</f>
        <v>9.0909090909090917</v>
      </c>
      <c r="AM24">
        <f>1/0.105</f>
        <v>9.5238095238095237</v>
      </c>
      <c r="AO24">
        <f>$Z24/$U24</f>
        <v>209.74680300389775</v>
      </c>
      <c r="AP24">
        <f>$AA24/$V24</f>
        <v>207.65823395957258</v>
      </c>
      <c r="AQ24">
        <f>$AB24/$W24</f>
        <v>234.14041434307623</v>
      </c>
      <c r="AR24">
        <f>$AC24/$X24</f>
        <v>230.376941680611</v>
      </c>
      <c r="AV24">
        <f>((0.07/0.12)*100)</f>
        <v>58.333333333333336</v>
      </c>
      <c r="AW24">
        <f>((0.075/0.115)*100)</f>
        <v>65.217391304347814</v>
      </c>
      <c r="AX24">
        <f>((0.07/0.11)*100)</f>
        <v>63.636363636363647</v>
      </c>
      <c r="AY24">
        <f>((0.065/0.105)*100)</f>
        <v>61.904761904761905</v>
      </c>
      <c r="BA24">
        <f>((0.05/0.12)*100)</f>
        <v>41.666666666666671</v>
      </c>
      <c r="BB24">
        <f>((0.04/0.115)*100)</f>
        <v>34.782608695652172</v>
      </c>
      <c r="BC24">
        <f>((0.04/0.11)*100)</f>
        <v>36.363636363636367</v>
      </c>
      <c r="BD24">
        <f>((0.04/0.105)*100)</f>
        <v>38.095238095238102</v>
      </c>
      <c r="BF24">
        <f>ABS($B$24-$D$24)</f>
        <v>1.6071130000000009</v>
      </c>
      <c r="BG24">
        <f>ABS($F$24-$H$24)</f>
        <v>2.047937000000001</v>
      </c>
      <c r="BL24">
        <f>SQRT((ABS($A$24-$E$24)^2+(ABS($B$24-$F$24)^2)))</f>
        <v>3.6222021554650969</v>
      </c>
      <c r="BM24">
        <f>SQRT((ABS($C$24-$G$25)^2+(ABS($D$24-$H$25)^2)))</f>
        <v>0.98727196744209256</v>
      </c>
      <c r="BO24">
        <f>SQRT((ABS($A$24-$G$25)^2+(ABS($B$24-$H$25)^2)))</f>
        <v>7.2279903175027114</v>
      </c>
      <c r="BP24">
        <f>SQRT((ABS($C$24-$E$24)^2+(ABS($D$24-$F$24)^2)))</f>
        <v>4.9599324935778997</v>
      </c>
      <c r="BR24">
        <f>DEGREES(ACOS((2.99852016628369^2+29.8328405279478^2-29.1604969523125^2)/(2*2.99852016628369*29.8328405279478)))</f>
        <v>74.219437260167041</v>
      </c>
      <c r="BS24">
        <f>DEGREES(ACOS((34.3813479436942^2+34.8231007212881^2-2.99852016628369^2)/(2*34.3813479436942*34.8231007212881)))</f>
        <v>4.9124999088152785</v>
      </c>
      <c r="BU24">
        <v>14</v>
      </c>
      <c r="BV24">
        <v>8</v>
      </c>
      <c r="BW24">
        <v>6</v>
      </c>
      <c r="BX24">
        <v>6</v>
      </c>
      <c r="BY24">
        <v>15</v>
      </c>
      <c r="BZ24">
        <v>8</v>
      </c>
      <c r="CA24">
        <v>10</v>
      </c>
      <c r="CB24">
        <v>7</v>
      </c>
      <c r="CC24">
        <v>14</v>
      </c>
      <c r="CD24">
        <v>6</v>
      </c>
      <c r="CE24">
        <v>10</v>
      </c>
      <c r="CF24">
        <v>11</v>
      </c>
      <c r="CG24">
        <v>13</v>
      </c>
      <c r="CH24">
        <v>6</v>
      </c>
      <c r="CI24">
        <v>5</v>
      </c>
      <c r="CJ24">
        <v>10</v>
      </c>
      <c r="CL24">
        <v>10</v>
      </c>
      <c r="CM24">
        <v>2</v>
      </c>
      <c r="CN24">
        <v>0</v>
      </c>
      <c r="CO24">
        <v>3</v>
      </c>
      <c r="CP24">
        <v>8</v>
      </c>
      <c r="CQ24">
        <v>2</v>
      </c>
      <c r="CR24">
        <v>3</v>
      </c>
      <c r="CS24">
        <v>0</v>
      </c>
      <c r="CT24">
        <v>8</v>
      </c>
      <c r="CU24">
        <v>0</v>
      </c>
      <c r="CV24">
        <v>3</v>
      </c>
      <c r="CW24">
        <v>5</v>
      </c>
      <c r="CX24">
        <v>8</v>
      </c>
      <c r="CY24">
        <v>3</v>
      </c>
      <c r="CZ24">
        <v>0</v>
      </c>
      <c r="DA24">
        <v>2</v>
      </c>
      <c r="DC24">
        <f>((8/14)*100)</f>
        <v>57.142857142857139</v>
      </c>
      <c r="DD24">
        <f>((6/14)*100)</f>
        <v>42.857142857142854</v>
      </c>
      <c r="DE24">
        <f>((6/14)*100)</f>
        <v>42.857142857142854</v>
      </c>
      <c r="DF24">
        <f>((8/15)*100)</f>
        <v>53.333333333333336</v>
      </c>
      <c r="DG24">
        <f>((10/15)*100)</f>
        <v>66.666666666666657</v>
      </c>
      <c r="DH24">
        <f>((7/15)*100)</f>
        <v>46.666666666666664</v>
      </c>
      <c r="DI24">
        <f>((6/14)*100)</f>
        <v>42.857142857142854</v>
      </c>
      <c r="DJ24">
        <f>((10/14)*100)</f>
        <v>71.428571428571431</v>
      </c>
      <c r="DK24">
        <f>((11/14)*100)</f>
        <v>78.571428571428569</v>
      </c>
      <c r="DL24">
        <f>((6/13)*100)</f>
        <v>46.153846153846153</v>
      </c>
      <c r="DM24">
        <f>((5/13)*100)</f>
        <v>38.461538461538467</v>
      </c>
      <c r="DN24">
        <f>((10/13)*100)</f>
        <v>76.923076923076934</v>
      </c>
      <c r="DP24">
        <f>((2/10)*100)</f>
        <v>20</v>
      </c>
      <c r="DQ24">
        <f>((0/10)*100)</f>
        <v>0</v>
      </c>
      <c r="DR24">
        <f>((3/10)*100)</f>
        <v>30</v>
      </c>
      <c r="DS24">
        <f>((2/8)*100)</f>
        <v>25</v>
      </c>
      <c r="DT24">
        <f>((3/8)*100)</f>
        <v>37.5</v>
      </c>
      <c r="DU24">
        <f>((0/8)*100)</f>
        <v>0</v>
      </c>
      <c r="DV24">
        <f>((0/8)*100)</f>
        <v>0</v>
      </c>
      <c r="DW24">
        <f>((3/8)*100)</f>
        <v>37.5</v>
      </c>
      <c r="DX24">
        <f>((5/8)*100)</f>
        <v>62.5</v>
      </c>
      <c r="DY24">
        <f>((3/8)*100)</f>
        <v>37.5</v>
      </c>
      <c r="DZ24">
        <f>((0/8)*100)</f>
        <v>0</v>
      </c>
      <c r="EA24">
        <f>((2/8)*100)</f>
        <v>25</v>
      </c>
    </row>
    <row r="25" spans="1:131" x14ac:dyDescent="0.25">
      <c r="A25">
        <v>205.399283</v>
      </c>
      <c r="B25">
        <v>6.0110450000000002</v>
      </c>
      <c r="C25">
        <v>198.836771</v>
      </c>
      <c r="D25">
        <v>7.1708030000000003</v>
      </c>
      <c r="E25">
        <v>201.29922300000001</v>
      </c>
      <c r="F25">
        <v>4.7773209999999997</v>
      </c>
      <c r="G25">
        <v>223.594382</v>
      </c>
      <c r="H25">
        <v>8.9577840000000002</v>
      </c>
      <c r="K25">
        <f>(14/200)</f>
        <v>7.0000000000000007E-2</v>
      </c>
      <c r="L25">
        <f>(15/200)</f>
        <v>7.4999999999999997E-2</v>
      </c>
      <c r="M25">
        <f>(14/200)</f>
        <v>7.0000000000000007E-2</v>
      </c>
      <c r="N25">
        <f>(12/200)</f>
        <v>0.06</v>
      </c>
      <c r="P25">
        <f>(8/200)</f>
        <v>0.04</v>
      </c>
      <c r="Q25">
        <f>(6/200)</f>
        <v>0.03</v>
      </c>
      <c r="R25">
        <f>(8/200)</f>
        <v>0.04</v>
      </c>
      <c r="S25">
        <f>(8/200)</f>
        <v>0.04</v>
      </c>
      <c r="U25">
        <f>0.07+0.04</f>
        <v>0.11000000000000001</v>
      </c>
      <c r="V25">
        <f>0.075+0.03</f>
        <v>0.105</v>
      </c>
      <c r="W25">
        <f>0.07+0.04</f>
        <v>0.11000000000000001</v>
      </c>
      <c r="X25">
        <f>0.06+0.04</f>
        <v>0.1</v>
      </c>
      <c r="Z25">
        <f>SQRT((ABS($A$26-$A$25)^2+(ABS($B$26-$B$25)^2)))</f>
        <v>30.076354018777266</v>
      </c>
      <c r="AA25">
        <f>SQRT((ABS($C$26-$C$25)^2+(ABS($D$26-$D$25)^2)))</f>
        <v>28.63496822231421</v>
      </c>
      <c r="AB25">
        <f>SQRT((ABS($E$26-$E$25)^2+(ABS($F$26-$F$25)^2)))</f>
        <v>30.05033856813758</v>
      </c>
      <c r="AC25">
        <f>SQRT((ABS($G$26-$G$25)^2+(ABS($H$26-$H$25)^2)))</f>
        <v>24.27874389259626</v>
      </c>
      <c r="AJ25">
        <f>1/0.11</f>
        <v>9.0909090909090917</v>
      </c>
      <c r="AK25">
        <f>1/0.105</f>
        <v>9.5238095238095237</v>
      </c>
      <c r="AL25">
        <f>1/0.11</f>
        <v>9.0909090909090917</v>
      </c>
      <c r="AM25">
        <f>1/0.1</f>
        <v>10</v>
      </c>
      <c r="AO25">
        <f>$Z25/$U25</f>
        <v>273.42140017070238</v>
      </c>
      <c r="AP25">
        <f>$AA25/$V25</f>
        <v>272.71398306965915</v>
      </c>
      <c r="AQ25">
        <f>$AB25/$W25</f>
        <v>273.18489607397794</v>
      </c>
      <c r="AR25">
        <f>$AC25/$X25</f>
        <v>242.78743892596259</v>
      </c>
      <c r="AV25">
        <f>((0.07/0.11)*100)</f>
        <v>63.636363636363647</v>
      </c>
      <c r="AW25">
        <f>((0.075/0.105)*100)</f>
        <v>71.428571428571431</v>
      </c>
      <c r="AX25">
        <f>((0.07/0.11)*100)</f>
        <v>63.636363636363647</v>
      </c>
      <c r="AY25">
        <f>((0.06/0.1)*100)</f>
        <v>60</v>
      </c>
      <c r="BA25">
        <f>((0.04/0.11)*100)</f>
        <v>36.363636363636367</v>
      </c>
      <c r="BB25">
        <f>((0.03/0.105)*100)</f>
        <v>28.571428571428569</v>
      </c>
      <c r="BC25">
        <f>((0.04/0.11)*100)</f>
        <v>36.363636363636367</v>
      </c>
      <c r="BD25">
        <f>((0.04/0.1)*100)</f>
        <v>40</v>
      </c>
      <c r="BF25">
        <f>ABS($B$25-$D$25)</f>
        <v>1.1597580000000001</v>
      </c>
      <c r="BG25">
        <f>ABS($F$25-$H$25)</f>
        <v>4.1804630000000005</v>
      </c>
      <c r="BL25">
        <f>SQRT((ABS($A$25-$E$25)^2+(ABS($B$25-$F$25)^2)))</f>
        <v>4.2816546931969981</v>
      </c>
      <c r="BM25">
        <f>SQRT((ABS($C$25-$G$26)^2+(ABS($D$25-$H$26)^2)))</f>
        <v>0.77180614955958549</v>
      </c>
      <c r="BO25">
        <f>SQRT((ABS($A$25-$G$26)^2+(ABS($B$25-$H$26)^2)))</f>
        <v>6.298753983475307</v>
      </c>
      <c r="BP25">
        <f>SQRT((ABS($C$25-$E$25)^2+(ABS($D$25-$F$25)^2)))</f>
        <v>3.4340101829534615</v>
      </c>
      <c r="BR25">
        <f>DEGREES(ACOS((29.1091895665179^2+28.9623066222179^2-2.39280668552434^2)/(2*29.1091895665179*28.9623066222179)))</f>
        <v>4.7141275913453748</v>
      </c>
      <c r="BS25">
        <f>DEGREES(ACOS((29.1604969523125^2+29.5781668142846^2-2.86739109993266^2)/(2*29.1604969523125*29.5781668142846)))</f>
        <v>5.5365417173958749</v>
      </c>
      <c r="BU25">
        <v>14</v>
      </c>
      <c r="BV25">
        <v>9</v>
      </c>
      <c r="BW25">
        <v>6</v>
      </c>
      <c r="BX25">
        <v>6</v>
      </c>
      <c r="BY25">
        <v>15</v>
      </c>
      <c r="BZ25">
        <v>9</v>
      </c>
      <c r="CA25">
        <v>9</v>
      </c>
      <c r="CB25">
        <v>8</v>
      </c>
      <c r="CC25">
        <v>14</v>
      </c>
      <c r="CD25">
        <v>6</v>
      </c>
      <c r="CE25">
        <v>9</v>
      </c>
      <c r="CF25">
        <v>13</v>
      </c>
      <c r="CG25">
        <v>12</v>
      </c>
      <c r="CH25">
        <v>4</v>
      </c>
      <c r="CI25">
        <v>7</v>
      </c>
      <c r="CJ25">
        <v>11</v>
      </c>
      <c r="CL25">
        <v>8</v>
      </c>
      <c r="CM25">
        <v>1</v>
      </c>
      <c r="CN25">
        <v>0</v>
      </c>
      <c r="CO25">
        <v>0</v>
      </c>
      <c r="CP25">
        <v>6</v>
      </c>
      <c r="CQ25">
        <v>1</v>
      </c>
      <c r="CR25">
        <v>2</v>
      </c>
      <c r="CS25">
        <v>1</v>
      </c>
      <c r="CT25">
        <v>8</v>
      </c>
      <c r="CU25">
        <v>0</v>
      </c>
      <c r="CV25">
        <v>2</v>
      </c>
      <c r="CW25">
        <v>7</v>
      </c>
      <c r="CX25">
        <v>8</v>
      </c>
      <c r="CY25">
        <v>0</v>
      </c>
      <c r="CZ25">
        <v>0</v>
      </c>
      <c r="DA25">
        <v>5</v>
      </c>
      <c r="DC25">
        <f>((9/14)*100)</f>
        <v>64.285714285714292</v>
      </c>
      <c r="DD25">
        <f>((6/14)*100)</f>
        <v>42.857142857142854</v>
      </c>
      <c r="DE25">
        <f>((6/14)*100)</f>
        <v>42.857142857142854</v>
      </c>
      <c r="DF25">
        <f>((9/15)*100)</f>
        <v>60</v>
      </c>
      <c r="DG25">
        <f>((9/15)*100)</f>
        <v>60</v>
      </c>
      <c r="DH25">
        <f>((8/15)*100)</f>
        <v>53.333333333333336</v>
      </c>
      <c r="DI25">
        <f>((6/14)*100)</f>
        <v>42.857142857142854</v>
      </c>
      <c r="DJ25">
        <f>((9/14)*100)</f>
        <v>64.285714285714292</v>
      </c>
      <c r="DK25">
        <f>((13/14)*100)</f>
        <v>92.857142857142861</v>
      </c>
      <c r="DL25">
        <f>((4/12)*100)</f>
        <v>33.333333333333329</v>
      </c>
      <c r="DM25">
        <f>((7/12)*100)</f>
        <v>58.333333333333336</v>
      </c>
      <c r="DN25">
        <f>((11/12)*100)</f>
        <v>91.666666666666657</v>
      </c>
      <c r="DP25">
        <f>((1/8)*100)</f>
        <v>12.5</v>
      </c>
      <c r="DQ25">
        <f>((0/8)*100)</f>
        <v>0</v>
      </c>
      <c r="DR25">
        <f>((0/8)*100)</f>
        <v>0</v>
      </c>
      <c r="DS25">
        <f>((1/6)*100)</f>
        <v>16.666666666666664</v>
      </c>
      <c r="DT25">
        <f>((2/6)*100)</f>
        <v>33.333333333333329</v>
      </c>
      <c r="DU25">
        <f>((1/6)*100)</f>
        <v>16.666666666666664</v>
      </c>
      <c r="DV25">
        <f>((0/8)*100)</f>
        <v>0</v>
      </c>
      <c r="DW25">
        <f>((2/8)*100)</f>
        <v>25</v>
      </c>
      <c r="DX25">
        <f>((7/8)*100)</f>
        <v>87.5</v>
      </c>
      <c r="DY25">
        <f>((0/8)*100)</f>
        <v>0</v>
      </c>
      <c r="DZ25">
        <f>((0/8)*100)</f>
        <v>0</v>
      </c>
      <c r="EA25">
        <f>((5/8)*100)</f>
        <v>62.5</v>
      </c>
    </row>
    <row r="26" spans="1:131" x14ac:dyDescent="0.25">
      <c r="A26">
        <v>175.32314700000001</v>
      </c>
      <c r="B26">
        <v>5.8965269999999999</v>
      </c>
      <c r="C26">
        <v>170.202887</v>
      </c>
      <c r="D26">
        <v>7.4199859999999997</v>
      </c>
      <c r="E26">
        <v>171.25011900000001</v>
      </c>
      <c r="F26">
        <v>4.5049299999999999</v>
      </c>
      <c r="G26">
        <v>199.34564399999999</v>
      </c>
      <c r="H26">
        <v>7.7510899999999996</v>
      </c>
      <c r="K26">
        <f>(14/200)</f>
        <v>7.0000000000000007E-2</v>
      </c>
      <c r="L26">
        <f>(16/200)</f>
        <v>0.08</v>
      </c>
      <c r="M26">
        <f>(15/200)</f>
        <v>7.4999999999999997E-2</v>
      </c>
      <c r="N26">
        <f>(14/200)</f>
        <v>7.0000000000000007E-2</v>
      </c>
      <c r="P26">
        <f>(8/200)</f>
        <v>0.04</v>
      </c>
      <c r="Q26">
        <f>(6/200)</f>
        <v>0.03</v>
      </c>
      <c r="R26">
        <f>(7/200)</f>
        <v>3.5000000000000003E-2</v>
      </c>
      <c r="S26">
        <f>(8/200)</f>
        <v>0.04</v>
      </c>
      <c r="U26">
        <f>0.07+0.04</f>
        <v>0.11000000000000001</v>
      </c>
      <c r="V26">
        <f>0.08+0.03</f>
        <v>0.11</v>
      </c>
      <c r="W26">
        <f>0.075+0.035</f>
        <v>0.11</v>
      </c>
      <c r="X26">
        <f>0.07+0.04</f>
        <v>0.11000000000000001</v>
      </c>
      <c r="Z26">
        <f>SQRT((ABS($A$27-$A$26)^2+(ABS($B$27-$B$26)^2)))</f>
        <v>24.461887536869849</v>
      </c>
      <c r="AA26">
        <f>SQRT((ABS($C$27-$C$26)^2+(ABS($D$27-$D$26)^2)))</f>
        <v>34.531698018972037</v>
      </c>
      <c r="AB26">
        <f>SQRT((ABS($E$27-$E$26)^2+(ABS($F$27-$F$26)^2)))</f>
        <v>35.366460080389182</v>
      </c>
      <c r="AC26">
        <f>SQRT((ABS($G$27-$G$26)^2+(ABS($H$27-$H$26)^2)))</f>
        <v>29.181192413197106</v>
      </c>
      <c r="AJ26">
        <f>1/0.11</f>
        <v>9.0909090909090917</v>
      </c>
      <c r="AK26">
        <f>1/0.11</f>
        <v>9.0909090909090917</v>
      </c>
      <c r="AL26">
        <f>1/0.11</f>
        <v>9.0909090909090917</v>
      </c>
      <c r="AM26">
        <f>1/0.11</f>
        <v>9.0909090909090917</v>
      </c>
      <c r="AO26">
        <f>$Z26/$U26</f>
        <v>222.38079578972588</v>
      </c>
      <c r="AP26">
        <f>$AA26/$V26</f>
        <v>313.92452744520034</v>
      </c>
      <c r="AQ26">
        <f>$AB26/$W26</f>
        <v>321.51327345808346</v>
      </c>
      <c r="AR26">
        <f>$AC26/$X26</f>
        <v>265.28356739270095</v>
      </c>
      <c r="AV26">
        <f>((0.07/0.11)*100)</f>
        <v>63.636363636363647</v>
      </c>
      <c r="AW26">
        <f>((0.08/0.11)*100)</f>
        <v>72.727272727272734</v>
      </c>
      <c r="AX26">
        <f>((0.075/0.11)*100)</f>
        <v>68.181818181818173</v>
      </c>
      <c r="AY26">
        <f>((0.07/0.11)*100)</f>
        <v>63.636363636363647</v>
      </c>
      <c r="BA26">
        <f>((0.04/0.11)*100)</f>
        <v>36.363636363636367</v>
      </c>
      <c r="BB26">
        <f>((0.03/0.11)*100)</f>
        <v>27.27272727272727</v>
      </c>
      <c r="BC26">
        <f>((0.035/0.11)*100)</f>
        <v>31.818181818181824</v>
      </c>
      <c r="BD26">
        <f>((0.04/0.11)*100)</f>
        <v>36.363636363636367</v>
      </c>
      <c r="BF26">
        <f>ABS($B$26-$D$26)</f>
        <v>1.5234589999999999</v>
      </c>
      <c r="BG26">
        <f>ABS($F$26-$H$26)</f>
        <v>3.2461599999999997</v>
      </c>
      <c r="BL26">
        <f>SQRT((ABS($A$26-$E$26)^2+(ABS($B$26-$F$26)^2)))</f>
        <v>4.304195546114622</v>
      </c>
      <c r="BM26">
        <f>SQRT((ABS($C$26-$G$27)^2+(ABS($D$26-$H$27)^2)))</f>
        <v>0.37160639870163753</v>
      </c>
      <c r="BO26">
        <f>SQRT((ABS($A$26-$G$27)^2+(ABS($B$26-$H$27)^2)))</f>
        <v>5.495053150291179</v>
      </c>
      <c r="BP26">
        <f>SQRT((ABS($C$26-$E$26)^2+(ABS($D$26-$F$26)^2)))</f>
        <v>3.0974580457142622</v>
      </c>
      <c r="BR26">
        <f>DEGREES(ACOS((3.97732477602647^2+24.2964286474038^2-21.6339740555678^2)/(2*3.97732477602647*24.2964286474038)))</f>
        <v>44.391146858461823</v>
      </c>
      <c r="BS26">
        <f>DEGREES(ACOS((25.5534038017655^2+28.159964408337^2-3.97732477602647^2)/(2*25.5534038017655*28.159964408337)))</f>
        <v>6.4199540627776015</v>
      </c>
      <c r="BU26">
        <v>14</v>
      </c>
      <c r="BV26">
        <v>10</v>
      </c>
      <c r="BW26">
        <v>7</v>
      </c>
      <c r="BX26">
        <v>7</v>
      </c>
      <c r="BY26">
        <v>16</v>
      </c>
      <c r="BZ26">
        <v>10</v>
      </c>
      <c r="CA26">
        <v>10</v>
      </c>
      <c r="CB26">
        <v>9</v>
      </c>
      <c r="CC26">
        <v>15</v>
      </c>
      <c r="CD26">
        <v>6</v>
      </c>
      <c r="CE26">
        <v>10</v>
      </c>
      <c r="CF26">
        <v>14</v>
      </c>
      <c r="CG26">
        <v>14</v>
      </c>
      <c r="CH26">
        <v>6</v>
      </c>
      <c r="CI26">
        <v>8</v>
      </c>
      <c r="CJ26">
        <v>13</v>
      </c>
      <c r="CL26">
        <v>8</v>
      </c>
      <c r="CM26">
        <v>2</v>
      </c>
      <c r="CN26">
        <v>0</v>
      </c>
      <c r="CO26">
        <v>0</v>
      </c>
      <c r="CP26">
        <v>6</v>
      </c>
      <c r="CQ26">
        <v>2</v>
      </c>
      <c r="CR26">
        <v>1</v>
      </c>
      <c r="CS26">
        <v>0</v>
      </c>
      <c r="CT26">
        <v>7</v>
      </c>
      <c r="CU26">
        <v>0</v>
      </c>
      <c r="CV26">
        <v>1</v>
      </c>
      <c r="CW26">
        <v>6</v>
      </c>
      <c r="CX26">
        <v>8</v>
      </c>
      <c r="CY26">
        <v>0</v>
      </c>
      <c r="CZ26">
        <v>1</v>
      </c>
      <c r="DA26">
        <v>7</v>
      </c>
      <c r="DC26">
        <f>((10/14)*100)</f>
        <v>71.428571428571431</v>
      </c>
      <c r="DD26">
        <f>((7/14)*100)</f>
        <v>50</v>
      </c>
      <c r="DE26">
        <f>((7/14)*100)</f>
        <v>50</v>
      </c>
      <c r="DF26">
        <f>((10/16)*100)</f>
        <v>62.5</v>
      </c>
      <c r="DG26">
        <f>((10/16)*100)</f>
        <v>62.5</v>
      </c>
      <c r="DH26">
        <f>((9/16)*100)</f>
        <v>56.25</v>
      </c>
      <c r="DI26">
        <f>((6/15)*100)</f>
        <v>40</v>
      </c>
      <c r="DJ26">
        <f>((10/15)*100)</f>
        <v>66.666666666666657</v>
      </c>
      <c r="DK26">
        <f>((14/15)*100)</f>
        <v>93.333333333333329</v>
      </c>
      <c r="DL26">
        <f>((6/14)*100)</f>
        <v>42.857142857142854</v>
      </c>
      <c r="DM26">
        <f>((8/14)*100)</f>
        <v>57.142857142857139</v>
      </c>
      <c r="DN26">
        <f>((13/14)*100)</f>
        <v>92.857142857142861</v>
      </c>
      <c r="DP26">
        <f>((2/8)*100)</f>
        <v>25</v>
      </c>
      <c r="DQ26">
        <f>((0/8)*100)</f>
        <v>0</v>
      </c>
      <c r="DR26">
        <f>((0/8)*100)</f>
        <v>0</v>
      </c>
      <c r="DS26">
        <f>((2/6)*100)</f>
        <v>33.333333333333329</v>
      </c>
      <c r="DT26">
        <f>((1/6)*100)</f>
        <v>16.666666666666664</v>
      </c>
      <c r="DU26">
        <f>((0/6)*100)</f>
        <v>0</v>
      </c>
      <c r="DV26">
        <f>((0/7)*100)</f>
        <v>0</v>
      </c>
      <c r="DW26">
        <f>((1/7)*100)</f>
        <v>14.285714285714285</v>
      </c>
      <c r="DX26">
        <f>((6/7)*100)</f>
        <v>85.714285714285708</v>
      </c>
      <c r="DY26">
        <f>((0/8)*100)</f>
        <v>0</v>
      </c>
      <c r="DZ26">
        <f>((1/8)*100)</f>
        <v>12.5</v>
      </c>
      <c r="EA26">
        <f>((7/8)*100)</f>
        <v>87.5</v>
      </c>
    </row>
    <row r="27" spans="1:131" x14ac:dyDescent="0.25">
      <c r="A27">
        <v>150.895275</v>
      </c>
      <c r="B27">
        <v>7.1861050000000004</v>
      </c>
      <c r="C27">
        <v>135.672021</v>
      </c>
      <c r="D27">
        <v>7.6596970000000004</v>
      </c>
      <c r="E27">
        <v>135.88863499999999</v>
      </c>
      <c r="F27">
        <v>5.0981820000000004</v>
      </c>
      <c r="G27">
        <v>170.16447700000001</v>
      </c>
      <c r="H27">
        <v>7.7896020000000004</v>
      </c>
      <c r="K27">
        <f>(14/200)</f>
        <v>7.0000000000000007E-2</v>
      </c>
      <c r="L27">
        <f>(16/200)</f>
        <v>0.08</v>
      </c>
      <c r="M27">
        <f>(15/200)</f>
        <v>7.4999999999999997E-2</v>
      </c>
      <c r="N27">
        <f>(15/200)</f>
        <v>7.4999999999999997E-2</v>
      </c>
      <c r="P27">
        <f>(9/200)</f>
        <v>4.4999999999999998E-2</v>
      </c>
      <c r="Q27">
        <f>(5/200)</f>
        <v>2.5000000000000001E-2</v>
      </c>
      <c r="R27">
        <f>(8/200)</f>
        <v>0.04</v>
      </c>
      <c r="S27">
        <f>(7/200)</f>
        <v>3.5000000000000003E-2</v>
      </c>
      <c r="U27">
        <f>0.07+0.045</f>
        <v>0.115</v>
      </c>
      <c r="V27">
        <f>0.08+0.025</f>
        <v>0.10500000000000001</v>
      </c>
      <c r="W27">
        <f>0.075+0.04</f>
        <v>0.11499999999999999</v>
      </c>
      <c r="X27">
        <f>0.075+0.035</f>
        <v>0.11</v>
      </c>
      <c r="Z27">
        <f>SQRT((ABS($A$28-$A$27)^2+(ABS($B$28-$B$27)^2)))</f>
        <v>38.267503104273267</v>
      </c>
      <c r="AA27">
        <f>SQRT((ABS($C$28-$C$27)^2+(ABS($D$28-$D$27)^2)))</f>
        <v>28.826345754869468</v>
      </c>
      <c r="AB27">
        <f>SQRT((ABS($E$28-$E$27)^2+(ABS($F$28-$F$27)^2)))</f>
        <v>29.832840527947845</v>
      </c>
      <c r="AC27">
        <f>SQRT((ABS($G$28-$G$27)^2+(ABS($H$28-$H$27)^2)))</f>
        <v>34.823100721288121</v>
      </c>
      <c r="AJ27">
        <f>1/0.115</f>
        <v>8.695652173913043</v>
      </c>
      <c r="AK27">
        <f>1/0.105</f>
        <v>9.5238095238095237</v>
      </c>
      <c r="AL27">
        <f>1/0.115</f>
        <v>8.695652173913043</v>
      </c>
      <c r="AM27">
        <f>1/0.11</f>
        <v>9.0909090909090917</v>
      </c>
      <c r="AO27">
        <f>$Z27/$U27</f>
        <v>332.76089655889797</v>
      </c>
      <c r="AP27">
        <f>$AA27/$V27</f>
        <v>274.53662623685204</v>
      </c>
      <c r="AQ27">
        <f>$AB27/$W27</f>
        <v>259.41600459085083</v>
      </c>
      <c r="AR27">
        <f>$AC27/$X27</f>
        <v>316.57364292080109</v>
      </c>
      <c r="AV27">
        <f>((0.07/0.115)*100)</f>
        <v>60.869565217391312</v>
      </c>
      <c r="AW27">
        <f>((0.08/0.105)*100)</f>
        <v>76.190476190476204</v>
      </c>
      <c r="AX27">
        <f>((0.075/0.115)*100)</f>
        <v>65.217391304347814</v>
      </c>
      <c r="AY27">
        <f>((0.075/0.11)*100)</f>
        <v>68.181818181818173</v>
      </c>
      <c r="BA27">
        <f>((0.045/0.115)*100)</f>
        <v>39.130434782608688</v>
      </c>
      <c r="BB27">
        <f>((0.025/0.105)*100)</f>
        <v>23.80952380952381</v>
      </c>
      <c r="BC27">
        <f>((0.04/0.115)*100)</f>
        <v>34.782608695652172</v>
      </c>
      <c r="BD27">
        <f>((0.035/0.11)*100)</f>
        <v>31.818181818181824</v>
      </c>
      <c r="BF27">
        <f>ABS($B$27-$D$27)</f>
        <v>0.47359200000000001</v>
      </c>
      <c r="BG27">
        <f>ABS($F$27-$H$27)</f>
        <v>2.6914199999999999</v>
      </c>
      <c r="BL27">
        <f>SQRT((ABS($A$27-$E$27)^2+(ABS($B$27-$F$27)^2)))</f>
        <v>15.151193568281316</v>
      </c>
      <c r="BM27">
        <f>SQRT((ABS($C$27-$G$28)^2+(ABS($D$27-$H$28)^2)))</f>
        <v>0.50826004853124862</v>
      </c>
      <c r="BO27">
        <f>SQRT((ABS($A$27-$G$28)^2+(ABS($B$27-$H$28)^2)))</f>
        <v>15.576732333082582</v>
      </c>
      <c r="BP27">
        <f>SQRT((ABS($C$27-$E$27)^2+(ABS($D$27-$F$27)^2)))</f>
        <v>2.5706576435264568</v>
      </c>
      <c r="BR27" t="e">
        <f>DEGREES(ACOS((3.86421236691735^2+0^2-3.86421236691735^2)/(2*3.86421236691735*0)))</f>
        <v>#DIV/0!</v>
      </c>
      <c r="BS27">
        <f>DEGREES(ACOS((21.6339740555678^2+24.132153261036^2-3.86421236691735^2)/(2*21.6339740555678*24.132153261036)))</f>
        <v>7.3977383793410398</v>
      </c>
      <c r="BU27">
        <v>14</v>
      </c>
      <c r="BV27">
        <v>12</v>
      </c>
      <c r="BW27">
        <v>6</v>
      </c>
      <c r="BX27">
        <v>7</v>
      </c>
      <c r="BY27">
        <v>16</v>
      </c>
      <c r="BZ27">
        <v>12</v>
      </c>
      <c r="CA27">
        <v>8</v>
      </c>
      <c r="CB27">
        <v>9</v>
      </c>
      <c r="CC27">
        <v>15</v>
      </c>
      <c r="CD27">
        <v>8</v>
      </c>
      <c r="CE27">
        <v>8</v>
      </c>
      <c r="CF27">
        <v>15</v>
      </c>
      <c r="CG27">
        <v>15</v>
      </c>
      <c r="CH27">
        <v>6</v>
      </c>
      <c r="CI27">
        <v>10</v>
      </c>
      <c r="CJ27">
        <v>14</v>
      </c>
      <c r="CL27">
        <v>9</v>
      </c>
      <c r="CM27">
        <v>3</v>
      </c>
      <c r="CN27">
        <v>0</v>
      </c>
      <c r="CO27">
        <v>0</v>
      </c>
      <c r="CP27">
        <v>5</v>
      </c>
      <c r="CQ27">
        <v>3</v>
      </c>
      <c r="CR27">
        <v>0</v>
      </c>
      <c r="CS27">
        <v>0</v>
      </c>
      <c r="CT27">
        <v>8</v>
      </c>
      <c r="CU27">
        <v>0</v>
      </c>
      <c r="CV27">
        <v>0</v>
      </c>
      <c r="CW27">
        <v>7</v>
      </c>
      <c r="CX27">
        <v>7</v>
      </c>
      <c r="CY27">
        <v>0</v>
      </c>
      <c r="CZ27">
        <v>0</v>
      </c>
      <c r="DA27">
        <v>6</v>
      </c>
      <c r="DC27">
        <f>((12/14)*100)</f>
        <v>85.714285714285708</v>
      </c>
      <c r="DD27">
        <f>((6/14)*100)</f>
        <v>42.857142857142854</v>
      </c>
      <c r="DE27">
        <f>((7/14)*100)</f>
        <v>50</v>
      </c>
      <c r="DF27">
        <f>((12/16)*100)</f>
        <v>75</v>
      </c>
      <c r="DG27">
        <f>((8/16)*100)</f>
        <v>50</v>
      </c>
      <c r="DH27">
        <f>((9/16)*100)</f>
        <v>56.25</v>
      </c>
      <c r="DI27">
        <f>((8/15)*100)</f>
        <v>53.333333333333336</v>
      </c>
      <c r="DJ27">
        <f>((8/15)*100)</f>
        <v>53.333333333333336</v>
      </c>
      <c r="DK27">
        <f>((15/15)*100)</f>
        <v>100</v>
      </c>
      <c r="DL27">
        <f>((6/15)*100)</f>
        <v>40</v>
      </c>
      <c r="DM27">
        <f>((10/15)*100)</f>
        <v>66.666666666666657</v>
      </c>
      <c r="DN27">
        <f>((14/15)*100)</f>
        <v>93.333333333333329</v>
      </c>
      <c r="DP27">
        <f>((3/9)*100)</f>
        <v>33.333333333333329</v>
      </c>
      <c r="DQ27">
        <f>((0/9)*100)</f>
        <v>0</v>
      </c>
      <c r="DR27">
        <f>((0/9)*100)</f>
        <v>0</v>
      </c>
      <c r="DS27">
        <f>((3/5)*100)</f>
        <v>60</v>
      </c>
      <c r="DT27">
        <f>((0/5)*100)</f>
        <v>0</v>
      </c>
      <c r="DU27">
        <f>((0/5)*100)</f>
        <v>0</v>
      </c>
      <c r="DV27">
        <f>((0/8)*100)</f>
        <v>0</v>
      </c>
      <c r="DW27">
        <f>((0/8)*100)</f>
        <v>0</v>
      </c>
      <c r="DX27">
        <f>((7/8)*100)</f>
        <v>87.5</v>
      </c>
      <c r="DY27">
        <f>((0/7)*100)</f>
        <v>0</v>
      </c>
      <c r="DZ27">
        <f>((0/7)*100)</f>
        <v>0</v>
      </c>
      <c r="EA27">
        <f>((6/7)*100)</f>
        <v>85.714285714285708</v>
      </c>
    </row>
    <row r="28" spans="1:131" x14ac:dyDescent="0.25">
      <c r="A28">
        <v>112.64207200000001</v>
      </c>
      <c r="B28">
        <v>8.2321709999999992</v>
      </c>
      <c r="C28">
        <v>106.92530200000002</v>
      </c>
      <c r="D28">
        <v>9.800808</v>
      </c>
      <c r="E28">
        <v>106.182523</v>
      </c>
      <c r="F28">
        <v>7.8450499999999996</v>
      </c>
      <c r="G28">
        <v>135.34232400000002</v>
      </c>
      <c r="H28">
        <v>8.0465149999999994</v>
      </c>
      <c r="K28">
        <f>(16/200)</f>
        <v>0.08</v>
      </c>
      <c r="L28">
        <f>(16/200)</f>
        <v>0.08</v>
      </c>
      <c r="M28">
        <f>(16/200)</f>
        <v>0.08</v>
      </c>
      <c r="N28">
        <f>(15/200)</f>
        <v>7.4999999999999997E-2</v>
      </c>
      <c r="P28">
        <f>(7/200)</f>
        <v>3.5000000000000003E-2</v>
      </c>
      <c r="Q28">
        <f>(7/200)</f>
        <v>3.5000000000000003E-2</v>
      </c>
      <c r="R28">
        <f>(7/200)</f>
        <v>3.5000000000000003E-2</v>
      </c>
      <c r="S28">
        <f>(7/200)</f>
        <v>3.5000000000000003E-2</v>
      </c>
      <c r="U28">
        <f>0.08+0.035</f>
        <v>0.115</v>
      </c>
      <c r="V28">
        <f>0.08+0.035</f>
        <v>0.115</v>
      </c>
      <c r="W28">
        <f>0.08+0.035</f>
        <v>0.115</v>
      </c>
      <c r="X28">
        <f>0.075+0.035</f>
        <v>0.11</v>
      </c>
      <c r="Z28">
        <f>SQRT((ABS($A$29-$A$28)^2+(ABS($B$29-$B$28)^2)))</f>
        <v>31.015476135731493</v>
      </c>
      <c r="AA28">
        <f>SQRT((ABS($C$29-$C$28)^2+(ABS($D$29-$D$28)^2)))</f>
        <v>29.085403366303357</v>
      </c>
      <c r="AB28">
        <f>SQRT((ABS($E$29-$E$28)^2+(ABS($F$29-$F$28)^2)))</f>
        <v>28.962306622217909</v>
      </c>
      <c r="AC28">
        <f>SQRT((ABS($G$29-$G$28)^2+(ABS($H$29-$H$28)^2)))</f>
        <v>29.578166814284579</v>
      </c>
      <c r="AJ28">
        <f>1/0.115</f>
        <v>8.695652173913043</v>
      </c>
      <c r="AK28">
        <f>1/0.115</f>
        <v>8.695652173913043</v>
      </c>
      <c r="AL28">
        <f>1/0.115</f>
        <v>8.695652173913043</v>
      </c>
      <c r="AM28">
        <f>1/0.11</f>
        <v>9.0909090909090917</v>
      </c>
      <c r="AO28">
        <f>$Z28/$U28</f>
        <v>269.6997924846217</v>
      </c>
      <c r="AP28">
        <f>$AA28/$V28</f>
        <v>252.91655101133352</v>
      </c>
      <c r="AQ28">
        <f>$AB28/$W28</f>
        <v>251.8461445410253</v>
      </c>
      <c r="AR28">
        <f>$AC28/$X28</f>
        <v>268.89242558440526</v>
      </c>
      <c r="AV28">
        <f>((0.08/0.115)*100)</f>
        <v>69.565217391304344</v>
      </c>
      <c r="AW28">
        <f>((0.08/0.115)*100)</f>
        <v>69.565217391304344</v>
      </c>
      <c r="AX28">
        <f>((0.08/0.115)*100)</f>
        <v>69.565217391304344</v>
      </c>
      <c r="AY28">
        <f>((0.075/0.11)*100)</f>
        <v>68.181818181818173</v>
      </c>
      <c r="BA28">
        <f>((0.035/0.115)*100)</f>
        <v>30.434782608695656</v>
      </c>
      <c r="BB28">
        <f>((0.035/0.115)*100)</f>
        <v>30.434782608695656</v>
      </c>
      <c r="BC28">
        <f>((0.035/0.115)*100)</f>
        <v>30.434782608695656</v>
      </c>
      <c r="BD28">
        <f>((0.035/0.11)*100)</f>
        <v>31.818181818181824</v>
      </c>
      <c r="BF28">
        <f>ABS($B$28-$D$28)</f>
        <v>1.5686370000000007</v>
      </c>
      <c r="BG28">
        <f>ABS($F$28-$H$28)</f>
        <v>0.20146499999999978</v>
      </c>
      <c r="BL28">
        <f>SQRT((ABS($A$28-$E$28)^2+(ABS($B$28-$F$28)^2)))</f>
        <v>6.4711386905275123</v>
      </c>
      <c r="BM28">
        <f>SQRT((ABS($C$28-$G$29)^2+(ABS($D$28-$H$29)^2)))</f>
        <v>1.3743605055384913</v>
      </c>
      <c r="BO28">
        <f>SQRT((ABS($A$28-$G$29)^2+(ABS($B$28-$H$29)^2)))</f>
        <v>7.1942710076680507</v>
      </c>
      <c r="BP28">
        <f>SQRT((ABS($C$28-$E$28)^2+(ABS($D$28-$F$28)^2)))</f>
        <v>2.0920587939646964</v>
      </c>
      <c r="BS28">
        <f>DEGREES(ACOS((3.86421236691735^2+0.0279468193539077^2-3.88309572872071^2)/(2*3.86421236691735*0.0279468193539077)))</f>
        <v>132.35513721459066</v>
      </c>
      <c r="BU28">
        <v>16</v>
      </c>
      <c r="BV28">
        <v>12</v>
      </c>
      <c r="BW28">
        <v>9</v>
      </c>
      <c r="BX28">
        <v>8</v>
      </c>
      <c r="BY28">
        <v>16</v>
      </c>
      <c r="BZ28">
        <v>12</v>
      </c>
      <c r="CA28">
        <v>9</v>
      </c>
      <c r="CB28">
        <v>8</v>
      </c>
      <c r="CC28">
        <v>16</v>
      </c>
      <c r="CD28">
        <v>9</v>
      </c>
      <c r="CE28">
        <v>10</v>
      </c>
      <c r="CF28">
        <v>15</v>
      </c>
      <c r="CG28">
        <v>15</v>
      </c>
      <c r="CH28">
        <v>8</v>
      </c>
      <c r="CI28">
        <v>8</v>
      </c>
      <c r="CJ28">
        <v>15</v>
      </c>
      <c r="CL28">
        <v>7</v>
      </c>
      <c r="CM28">
        <v>3</v>
      </c>
      <c r="CN28">
        <v>0</v>
      </c>
      <c r="CO28">
        <v>0</v>
      </c>
      <c r="CP28">
        <v>7</v>
      </c>
      <c r="CQ28">
        <v>3</v>
      </c>
      <c r="CR28">
        <v>0</v>
      </c>
      <c r="CS28">
        <v>0</v>
      </c>
      <c r="CT28">
        <v>7</v>
      </c>
      <c r="CU28">
        <v>0</v>
      </c>
      <c r="CV28">
        <v>0</v>
      </c>
      <c r="CW28">
        <v>7</v>
      </c>
      <c r="CX28">
        <v>7</v>
      </c>
      <c r="CY28">
        <v>0</v>
      </c>
      <c r="CZ28">
        <v>0</v>
      </c>
      <c r="DA28">
        <v>7</v>
      </c>
      <c r="DC28">
        <f>((12/16)*100)</f>
        <v>75</v>
      </c>
      <c r="DD28">
        <f>((9/16)*100)</f>
        <v>56.25</v>
      </c>
      <c r="DE28">
        <f>((8/16)*100)</f>
        <v>50</v>
      </c>
      <c r="DF28">
        <f>((12/16)*100)</f>
        <v>75</v>
      </c>
      <c r="DG28">
        <f>((9/16)*100)</f>
        <v>56.25</v>
      </c>
      <c r="DH28">
        <f>((8/16)*100)</f>
        <v>50</v>
      </c>
      <c r="DI28">
        <f>((9/16)*100)</f>
        <v>56.25</v>
      </c>
      <c r="DJ28">
        <f>((10/16)*100)</f>
        <v>62.5</v>
      </c>
      <c r="DK28">
        <f>((15/16)*100)</f>
        <v>93.75</v>
      </c>
      <c r="DL28">
        <f>((8/15)*100)</f>
        <v>53.333333333333336</v>
      </c>
      <c r="DM28">
        <f>((8/15)*100)</f>
        <v>53.333333333333336</v>
      </c>
      <c r="DN28">
        <f>((15/15)*100)</f>
        <v>100</v>
      </c>
      <c r="DP28">
        <f>((3/7)*100)</f>
        <v>42.857142857142854</v>
      </c>
      <c r="DQ28">
        <f>((0/7)*100)</f>
        <v>0</v>
      </c>
      <c r="DR28">
        <f>((0/7)*100)</f>
        <v>0</v>
      </c>
      <c r="DS28">
        <f>((3/7)*100)</f>
        <v>42.857142857142854</v>
      </c>
      <c r="DT28">
        <f>((0/7)*100)</f>
        <v>0</v>
      </c>
      <c r="DU28">
        <f>((0/7)*100)</f>
        <v>0</v>
      </c>
      <c r="DV28">
        <f>((0/7)*100)</f>
        <v>0</v>
      </c>
      <c r="DW28">
        <f>((0/7)*100)</f>
        <v>0</v>
      </c>
      <c r="DX28">
        <f>((7/7)*100)</f>
        <v>100</v>
      </c>
      <c r="DY28">
        <f>((0/7)*100)</f>
        <v>0</v>
      </c>
      <c r="DZ28">
        <f>((0/7)*100)</f>
        <v>0</v>
      </c>
      <c r="EA28">
        <f>((7/7)*100)</f>
        <v>100</v>
      </c>
    </row>
    <row r="29" spans="1:131" x14ac:dyDescent="0.25">
      <c r="A29">
        <v>81.636212</v>
      </c>
      <c r="B29">
        <v>9.0044439999999994</v>
      </c>
      <c r="C29">
        <v>77.842475000000007</v>
      </c>
      <c r="D29">
        <v>10.187929</v>
      </c>
      <c r="E29">
        <v>77.223585000000014</v>
      </c>
      <c r="F29">
        <v>8.2867680000000004</v>
      </c>
      <c r="G29">
        <v>105.88313000000001</v>
      </c>
      <c r="H29">
        <v>10.696768</v>
      </c>
      <c r="K29">
        <f>(14/200)</f>
        <v>7.0000000000000007E-2</v>
      </c>
      <c r="L29">
        <f>(16/200)</f>
        <v>0.08</v>
      </c>
      <c r="M29">
        <f>(15/200)</f>
        <v>7.4999999999999997E-2</v>
      </c>
      <c r="N29">
        <f>(15/200)</f>
        <v>7.4999999999999997E-2</v>
      </c>
      <c r="P29">
        <f>(7/200)</f>
        <v>3.5000000000000003E-2</v>
      </c>
      <c r="Q29">
        <f>(6/200)</f>
        <v>0.03</v>
      </c>
      <c r="R29">
        <f>(7/200)</f>
        <v>3.5000000000000003E-2</v>
      </c>
      <c r="S29">
        <f>(8/200)</f>
        <v>0.04</v>
      </c>
      <c r="U29">
        <f>0.07+0.035</f>
        <v>0.10500000000000001</v>
      </c>
      <c r="V29">
        <f>0.08+0.03</f>
        <v>0.11</v>
      </c>
      <c r="W29">
        <f>0.075+0.035</f>
        <v>0.11</v>
      </c>
      <c r="X29">
        <f>0.075+0.04</f>
        <v>0.11499999999999999</v>
      </c>
      <c r="Z29">
        <f>SQRT((ABS($A$30-$A$29)^2+(ABS($B$30-$B$29)^2)))</f>
        <v>24.42698326141257</v>
      </c>
      <c r="AA29">
        <f>SQRT((ABS($C$30-$C$29)^2+(ABS($D$30-$D$29)^2)))</f>
        <v>27.404163179091828</v>
      </c>
      <c r="AB29">
        <f>SQRT((ABS($E$30-$E$29)^2+(ABS($F$30-$F$29)^2)))</f>
        <v>25.292673575356591</v>
      </c>
      <c r="AC29">
        <f>SQRT((ABS($G$30-$G$29)^2+(ABS($H$30-$H$29)^2)))</f>
        <v>28.671469172943073</v>
      </c>
      <c r="AJ29">
        <f>1/0.105</f>
        <v>9.5238095238095237</v>
      </c>
      <c r="AK29">
        <f>1/0.11</f>
        <v>9.0909090909090917</v>
      </c>
      <c r="AL29">
        <f>1/0.11</f>
        <v>9.0909090909090917</v>
      </c>
      <c r="AM29">
        <f>1/0.115</f>
        <v>8.695652173913043</v>
      </c>
      <c r="AO29">
        <f>$Z29/$U29</f>
        <v>232.63793582297683</v>
      </c>
      <c r="AP29">
        <f>$AA29/$V29</f>
        <v>249.12875617356207</v>
      </c>
      <c r="AQ29">
        <f>$AB29/$W29</f>
        <v>229.93339613960538</v>
      </c>
      <c r="AR29">
        <f>$AC29/$X29</f>
        <v>249.31712324298326</v>
      </c>
      <c r="AV29">
        <f>((0.07/0.105)*100)</f>
        <v>66.666666666666671</v>
      </c>
      <c r="AW29">
        <f>((0.08/0.11)*100)</f>
        <v>72.727272727272734</v>
      </c>
      <c r="AX29">
        <f>((0.075/0.11)*100)</f>
        <v>68.181818181818173</v>
      </c>
      <c r="AY29">
        <f>((0.075/0.115)*100)</f>
        <v>65.217391304347814</v>
      </c>
      <c r="BA29">
        <f>((0.035/0.105)*100)</f>
        <v>33.333333333333336</v>
      </c>
      <c r="BB29">
        <f>((0.03/0.11)*100)</f>
        <v>27.27272727272727</v>
      </c>
      <c r="BC29">
        <f>((0.035/0.11)*100)</f>
        <v>31.818181818181824</v>
      </c>
      <c r="BD29">
        <f>((0.04/0.115)*100)</f>
        <v>34.782608695652172</v>
      </c>
      <c r="BF29">
        <f>ABS($B$29-$D$29)</f>
        <v>1.183485000000001</v>
      </c>
      <c r="BG29">
        <f>ABS($F$29-$H$29)</f>
        <v>2.41</v>
      </c>
      <c r="BL29">
        <f>SQRT((ABS($A$29-$E$29)^2+(ABS($B$29-$F$29)^2)))</f>
        <v>4.4706079991545753</v>
      </c>
      <c r="BM29">
        <f>SQRT((ABS($C$29-$G$30)^2+(ABS($D$29-$H$30)^2)))</f>
        <v>0.79975389085455395</v>
      </c>
      <c r="BO29">
        <f>SQRT((ABS($A$29-$G$30)^2+(ABS($B$29-$H$30)^2)))</f>
        <v>4.7310221587218262</v>
      </c>
      <c r="BP29">
        <f>SQRT((ABS($C$29-$E$29)^2+(ABS($D$29-$F$29)^2)))</f>
        <v>1.9993593924107271</v>
      </c>
      <c r="BU29">
        <v>14</v>
      </c>
      <c r="BV29">
        <v>11</v>
      </c>
      <c r="BW29">
        <v>7</v>
      </c>
      <c r="BX29">
        <v>6</v>
      </c>
      <c r="BY29">
        <v>16</v>
      </c>
      <c r="BZ29">
        <v>11</v>
      </c>
      <c r="CA29">
        <v>9</v>
      </c>
      <c r="CB29">
        <v>8</v>
      </c>
      <c r="CC29">
        <v>15</v>
      </c>
      <c r="CD29">
        <v>7</v>
      </c>
      <c r="CE29">
        <v>8</v>
      </c>
      <c r="CF29">
        <v>14</v>
      </c>
      <c r="CG29">
        <v>15</v>
      </c>
      <c r="CH29">
        <v>8</v>
      </c>
      <c r="CI29">
        <v>9</v>
      </c>
      <c r="CJ29">
        <v>15</v>
      </c>
      <c r="CL29">
        <v>7</v>
      </c>
      <c r="CM29">
        <v>3</v>
      </c>
      <c r="CN29">
        <v>0</v>
      </c>
      <c r="CO29">
        <v>0</v>
      </c>
      <c r="CP29">
        <v>6</v>
      </c>
      <c r="CQ29">
        <v>3</v>
      </c>
      <c r="CR29">
        <v>0</v>
      </c>
      <c r="CS29">
        <v>0</v>
      </c>
      <c r="CT29">
        <v>7</v>
      </c>
      <c r="CU29">
        <v>0</v>
      </c>
      <c r="CV29">
        <v>0</v>
      </c>
      <c r="CW29">
        <v>7</v>
      </c>
      <c r="CX29">
        <v>8</v>
      </c>
      <c r="CY29">
        <v>0</v>
      </c>
      <c r="CZ29">
        <v>0</v>
      </c>
      <c r="DA29">
        <v>7</v>
      </c>
      <c r="DC29">
        <f>((11/14)*100)</f>
        <v>78.571428571428569</v>
      </c>
      <c r="DD29">
        <f>((7/14)*100)</f>
        <v>50</v>
      </c>
      <c r="DE29">
        <f>((6/14)*100)</f>
        <v>42.857142857142854</v>
      </c>
      <c r="DF29">
        <f>((11/16)*100)</f>
        <v>68.75</v>
      </c>
      <c r="DG29">
        <f>((9/16)*100)</f>
        <v>56.25</v>
      </c>
      <c r="DH29">
        <f>((8/16)*100)</f>
        <v>50</v>
      </c>
      <c r="DI29">
        <f>((7/15)*100)</f>
        <v>46.666666666666664</v>
      </c>
      <c r="DJ29">
        <f>((8/15)*100)</f>
        <v>53.333333333333336</v>
      </c>
      <c r="DK29">
        <f>((14/15)*100)</f>
        <v>93.333333333333329</v>
      </c>
      <c r="DL29">
        <f>((8/15)*100)</f>
        <v>53.333333333333336</v>
      </c>
      <c r="DM29">
        <f>((9/15)*100)</f>
        <v>60</v>
      </c>
      <c r="DN29">
        <f>((15/15)*100)</f>
        <v>100</v>
      </c>
      <c r="DP29">
        <f>((3/7)*100)</f>
        <v>42.857142857142854</v>
      </c>
      <c r="DQ29">
        <f>((0/7)*100)</f>
        <v>0</v>
      </c>
      <c r="DR29">
        <f>((0/7)*100)</f>
        <v>0</v>
      </c>
      <c r="DS29">
        <f>((3/6)*100)</f>
        <v>50</v>
      </c>
      <c r="DT29">
        <f>((0/6)*100)</f>
        <v>0</v>
      </c>
      <c r="DU29">
        <f>((0/6)*100)</f>
        <v>0</v>
      </c>
      <c r="DV29">
        <f>((0/7)*100)</f>
        <v>0</v>
      </c>
      <c r="DW29">
        <f>((0/7)*100)</f>
        <v>0</v>
      </c>
      <c r="DX29">
        <f>((7/7)*100)</f>
        <v>100</v>
      </c>
      <c r="DY29">
        <f>((0/8)*100)</f>
        <v>0</v>
      </c>
      <c r="DZ29">
        <f>((0/8)*100)</f>
        <v>0</v>
      </c>
      <c r="EA29">
        <f>((7/8)*100)</f>
        <v>87.5</v>
      </c>
    </row>
    <row r="30" spans="1:131" x14ac:dyDescent="0.25">
      <c r="A30">
        <v>57.250133000000005</v>
      </c>
      <c r="B30">
        <v>7.5914109999999999</v>
      </c>
      <c r="C30">
        <v>50.489719000000001</v>
      </c>
      <c r="D30">
        <v>8.5101630000000004</v>
      </c>
      <c r="E30">
        <v>51.988075000000002</v>
      </c>
      <c r="F30">
        <v>6.5872469999999996</v>
      </c>
      <c r="G30">
        <v>77.211666000000008</v>
      </c>
      <c r="H30">
        <v>10.679544999999999</v>
      </c>
      <c r="K30">
        <f>(13/200)</f>
        <v>6.5000000000000002E-2</v>
      </c>
      <c r="L30">
        <f>(15/200)</f>
        <v>7.4999999999999997E-2</v>
      </c>
      <c r="M30">
        <f>(15/200)</f>
        <v>7.4999999999999997E-2</v>
      </c>
      <c r="N30">
        <f>(17/200)</f>
        <v>8.5000000000000006E-2</v>
      </c>
      <c r="P30">
        <f>(8/200)</f>
        <v>0.04</v>
      </c>
      <c r="Q30">
        <f>(8/200)</f>
        <v>0.04</v>
      </c>
      <c r="R30">
        <f>(8/200)</f>
        <v>0.04</v>
      </c>
      <c r="S30">
        <f>(8/200)</f>
        <v>0.04</v>
      </c>
      <c r="U30">
        <f>0.065+0.04</f>
        <v>0.10500000000000001</v>
      </c>
      <c r="V30">
        <f>0.075+0.04</f>
        <v>0.11499999999999999</v>
      </c>
      <c r="W30">
        <f>0.075+0.04</f>
        <v>0.11499999999999999</v>
      </c>
      <c r="X30">
        <f>0.085+0.04</f>
        <v>0.125</v>
      </c>
      <c r="Z30">
        <f>SQRT((ABS($A$31-$A$30)^2+(ABS($B$31-$B$30)^2)))</f>
        <v>25.76647939222136</v>
      </c>
      <c r="AA30">
        <f>SQRT((ABS($C$31-$C$30)^2+(ABS($D$31-$D$30)^2)))</f>
        <v>25.752625045941716</v>
      </c>
      <c r="AB30">
        <f>SQRT((ABS($E$31-$E$30)^2+(ABS($F$31-$F$30)^2)))</f>
        <v>24.296428647403843</v>
      </c>
      <c r="AC30">
        <f>SQRT((ABS($G$31-$G$30)^2+(ABS($H$31-$H$30)^2)))</f>
        <v>28.159964408336972</v>
      </c>
      <c r="AJ30">
        <f>1/0.105</f>
        <v>9.5238095238095237</v>
      </c>
      <c r="AK30">
        <f>1/0.115</f>
        <v>8.695652173913043</v>
      </c>
      <c r="AL30">
        <f>1/0.115</f>
        <v>8.695652173913043</v>
      </c>
      <c r="AM30">
        <f>1/0.125</f>
        <v>8</v>
      </c>
      <c r="AO30">
        <f>$Z30/$U30</f>
        <v>245.39504183067959</v>
      </c>
      <c r="AP30">
        <f>$AA30/$V30</f>
        <v>223.93586996471061</v>
      </c>
      <c r="AQ30">
        <f>$AB30/$W30</f>
        <v>211.27329258612039</v>
      </c>
      <c r="AR30">
        <f>$AC30/$X30</f>
        <v>225.27971526669577</v>
      </c>
      <c r="AV30">
        <f>((0.065/0.105)*100)</f>
        <v>61.904761904761905</v>
      </c>
      <c r="AW30">
        <f>((0.075/0.115)*100)</f>
        <v>65.217391304347814</v>
      </c>
      <c r="AX30">
        <f>((0.075/0.115)*100)</f>
        <v>65.217391304347814</v>
      </c>
      <c r="AY30">
        <f>((0.085/0.125)*100)</f>
        <v>68</v>
      </c>
      <c r="BA30">
        <f>((0.04/0.105)*100)</f>
        <v>38.095238095238102</v>
      </c>
      <c r="BB30">
        <f>((0.04/0.115)*100)</f>
        <v>34.782608695652172</v>
      </c>
      <c r="BC30">
        <f>((0.04/0.115)*100)</f>
        <v>34.782608695652172</v>
      </c>
      <c r="BD30">
        <f>((0.04/0.125)*100)</f>
        <v>32</v>
      </c>
      <c r="BF30">
        <f>ABS($B$30-$D$30)</f>
        <v>0.91875200000000046</v>
      </c>
      <c r="BG30">
        <f>ABS($F$30-$H$30)</f>
        <v>4.0922979999999995</v>
      </c>
      <c r="BL30">
        <f>SQRT((ABS($A$30-$E$30)^2+(ABS($B$30-$F$30)^2)))</f>
        <v>5.3570140688876329</v>
      </c>
      <c r="BM30">
        <f>SQRT((ABS($C$30-$G$31)^2+(ABS($D$30-$H$31)^2)))</f>
        <v>1.6143897673889001</v>
      </c>
      <c r="BO30">
        <f>SQRT((ABS($A$30-$G$31)^2+(ABS($B$30-$H$31)^2)))</f>
        <v>8.3430393699323986</v>
      </c>
      <c r="BP30">
        <f>SQRT((ABS($C$30-$E$30)^2+(ABS($D$30-$F$30)^2)))</f>
        <v>2.4377605800800057</v>
      </c>
      <c r="BR30">
        <f>DEGREES(ACOS((27.1611762116357^2+27.6164682244494^2-2.649272349938^2)/(2*27.1611762116357*27.6164682244494)))</f>
        <v>5.4619212394879479</v>
      </c>
      <c r="BS30">
        <f>DEGREES(ACOS((24.1013569204704^2+24.6042497742778^2-3.15224435636722^2)/(2*24.1013569204704*24.6042497742778)))</f>
        <v>7.3268011225369873</v>
      </c>
      <c r="BU30">
        <v>13</v>
      </c>
      <c r="BV30">
        <v>8</v>
      </c>
      <c r="BW30">
        <v>5</v>
      </c>
      <c r="BX30">
        <v>7</v>
      </c>
      <c r="BY30">
        <v>15</v>
      </c>
      <c r="BZ30">
        <v>8</v>
      </c>
      <c r="CA30">
        <v>8</v>
      </c>
      <c r="CB30">
        <v>6</v>
      </c>
      <c r="CC30">
        <v>15</v>
      </c>
      <c r="CD30">
        <v>5</v>
      </c>
      <c r="CE30">
        <v>8</v>
      </c>
      <c r="CF30">
        <v>11</v>
      </c>
      <c r="CG30">
        <v>17</v>
      </c>
      <c r="CH30">
        <v>9</v>
      </c>
      <c r="CI30">
        <v>9</v>
      </c>
      <c r="CJ30">
        <v>14</v>
      </c>
      <c r="CL30">
        <v>8</v>
      </c>
      <c r="CM30">
        <v>3</v>
      </c>
      <c r="CN30">
        <v>0</v>
      </c>
      <c r="CO30">
        <v>0</v>
      </c>
      <c r="CP30">
        <v>8</v>
      </c>
      <c r="CQ30">
        <v>3</v>
      </c>
      <c r="CR30">
        <v>1</v>
      </c>
      <c r="CS30">
        <v>0</v>
      </c>
      <c r="CT30">
        <v>8</v>
      </c>
      <c r="CU30">
        <v>0</v>
      </c>
      <c r="CV30">
        <v>1</v>
      </c>
      <c r="CW30">
        <v>5</v>
      </c>
      <c r="CX30">
        <v>8</v>
      </c>
      <c r="CY30">
        <v>0</v>
      </c>
      <c r="CZ30">
        <v>0</v>
      </c>
      <c r="DA30">
        <v>7</v>
      </c>
      <c r="DC30">
        <f>((8/13)*100)</f>
        <v>61.53846153846154</v>
      </c>
      <c r="DD30">
        <f>((5/13)*100)</f>
        <v>38.461538461538467</v>
      </c>
      <c r="DE30">
        <f>((7/13)*100)</f>
        <v>53.846153846153847</v>
      </c>
      <c r="DF30">
        <f>((8/15)*100)</f>
        <v>53.333333333333336</v>
      </c>
      <c r="DG30">
        <f>((8/15)*100)</f>
        <v>53.333333333333336</v>
      </c>
      <c r="DH30">
        <f>((6/15)*100)</f>
        <v>40</v>
      </c>
      <c r="DI30">
        <f>((5/15)*100)</f>
        <v>33.333333333333329</v>
      </c>
      <c r="DJ30">
        <f>((8/15)*100)</f>
        <v>53.333333333333336</v>
      </c>
      <c r="DK30">
        <f>((11/15)*100)</f>
        <v>73.333333333333329</v>
      </c>
      <c r="DL30">
        <f>((9/17)*100)</f>
        <v>52.941176470588239</v>
      </c>
      <c r="DM30">
        <f>((9/17)*100)</f>
        <v>52.941176470588239</v>
      </c>
      <c r="DN30">
        <f>((14/17)*100)</f>
        <v>82.35294117647058</v>
      </c>
      <c r="DP30">
        <f>((3/8)*100)</f>
        <v>37.5</v>
      </c>
      <c r="DQ30">
        <f>((0/8)*100)</f>
        <v>0</v>
      </c>
      <c r="DR30">
        <f>((0/8)*100)</f>
        <v>0</v>
      </c>
      <c r="DS30">
        <f>((3/8)*100)</f>
        <v>37.5</v>
      </c>
      <c r="DT30">
        <f>((1/8)*100)</f>
        <v>12.5</v>
      </c>
      <c r="DU30">
        <f>((0/8)*100)</f>
        <v>0</v>
      </c>
      <c r="DV30">
        <f>((0/8)*100)</f>
        <v>0</v>
      </c>
      <c r="DW30">
        <f>((1/8)*100)</f>
        <v>12.5</v>
      </c>
      <c r="DX30">
        <f>((5/8)*100)</f>
        <v>62.5</v>
      </c>
      <c r="DY30">
        <f>((0/8)*100)</f>
        <v>0</v>
      </c>
      <c r="DZ30">
        <f>((0/8)*100)</f>
        <v>0</v>
      </c>
      <c r="EA30">
        <f>((7/8)*100)</f>
        <v>87.5</v>
      </c>
    </row>
    <row r="31" spans="1:131" x14ac:dyDescent="0.25">
      <c r="A31">
        <v>31.486635000000007</v>
      </c>
      <c r="B31">
        <v>7.1994530000000001</v>
      </c>
      <c r="C31">
        <v>24.738616000000007</v>
      </c>
      <c r="D31">
        <v>8.2301789999999997</v>
      </c>
      <c r="E31">
        <v>27.697569999999999</v>
      </c>
      <c r="F31">
        <v>6.0507660000000003</v>
      </c>
      <c r="G31">
        <v>49.085212000000006</v>
      </c>
      <c r="H31">
        <v>9.3061620000000005</v>
      </c>
      <c r="N31">
        <f>(14/200)</f>
        <v>7.0000000000000007E-2</v>
      </c>
      <c r="P31">
        <f>(10/200)</f>
        <v>0.05</v>
      </c>
      <c r="Q31">
        <f>(10/200)</f>
        <v>0.05</v>
      </c>
      <c r="S31">
        <f>(9/200)</f>
        <v>4.4999999999999998E-2</v>
      </c>
      <c r="X31">
        <f>0.07+0.045</f>
        <v>0.115</v>
      </c>
      <c r="AC31">
        <f>SQRT((ABS($G$32-$G$31)^2+(ABS($H$32-$H$31)^2)))</f>
        <v>24.13215326103597</v>
      </c>
      <c r="AM31">
        <f>1/0.115</f>
        <v>8.695652173913043</v>
      </c>
      <c r="AR31">
        <f>$AC31/$X31</f>
        <v>209.84481096553017</v>
      </c>
      <c r="AY31">
        <f>((0.07/0.115)*100)</f>
        <v>60.869565217391312</v>
      </c>
      <c r="BD31">
        <f>((0.045/0.115)*100)</f>
        <v>39.130434782608688</v>
      </c>
      <c r="BF31">
        <f>ABS($B$31-$D$31)</f>
        <v>1.0307259999999996</v>
      </c>
      <c r="BG31">
        <f>ABS($F$31-$H$31)</f>
        <v>3.2553960000000002</v>
      </c>
      <c r="BO31">
        <f>SQRT((ABS($A$31-$G$32)^2+(ABS($B$31-$H$32)^2)))</f>
        <v>6.7156555268891678</v>
      </c>
      <c r="BP31">
        <f>SQRT((ABS($C$31-$E$31)^2+(ABS($D$31-$F$31)^2)))</f>
        <v>3.6749489518474876</v>
      </c>
      <c r="BR31">
        <f>DEGREES(ACOS((3.15224435636722^2+32.0393821474436^2-31.552354949414^2)/(2*3.15224435636722*32.0393821474436)))</f>
        <v>78.315597188745613</v>
      </c>
      <c r="BS31">
        <f>DEGREES(ACOS((31.552354949414^2+30.1031914623801^2-3.39701542471446^2)/(2*31.552354949414*30.1031914623801)))</f>
        <v>5.7142359388839825</v>
      </c>
      <c r="CG31">
        <v>14</v>
      </c>
      <c r="CH31">
        <v>7</v>
      </c>
      <c r="CI31">
        <v>4</v>
      </c>
      <c r="CJ31">
        <v>11</v>
      </c>
      <c r="CL31">
        <v>10</v>
      </c>
      <c r="CM31">
        <v>3</v>
      </c>
      <c r="CN31">
        <v>0</v>
      </c>
      <c r="CO31">
        <v>3</v>
      </c>
      <c r="CP31">
        <v>10</v>
      </c>
      <c r="CQ31">
        <v>3</v>
      </c>
      <c r="CR31">
        <v>3</v>
      </c>
      <c r="CS31">
        <v>0</v>
      </c>
      <c r="CX31">
        <v>9</v>
      </c>
      <c r="CY31">
        <v>3</v>
      </c>
      <c r="CZ31">
        <v>0</v>
      </c>
      <c r="DA31">
        <v>5</v>
      </c>
      <c r="DL31">
        <f>((7/14)*100)</f>
        <v>50</v>
      </c>
      <c r="DM31">
        <f>((4/14)*100)</f>
        <v>28.571428571428569</v>
      </c>
      <c r="DN31">
        <f>((11/14)*100)</f>
        <v>78.571428571428569</v>
      </c>
      <c r="DP31">
        <f>((3/10)*100)</f>
        <v>30</v>
      </c>
      <c r="DQ31">
        <f>((0/10)*100)</f>
        <v>0</v>
      </c>
      <c r="DR31">
        <f>((3/10)*100)</f>
        <v>30</v>
      </c>
      <c r="DS31">
        <f>((3/10)*100)</f>
        <v>30</v>
      </c>
      <c r="DT31">
        <f>((3/10)*100)</f>
        <v>30</v>
      </c>
      <c r="DU31">
        <f>((0/10)*100)</f>
        <v>0</v>
      </c>
      <c r="DY31">
        <f>((3/9)*100)</f>
        <v>33.333333333333329</v>
      </c>
      <c r="DZ31">
        <f>((0/9)*100)</f>
        <v>0</v>
      </c>
      <c r="EA31">
        <f>((5/9)*100)</f>
        <v>55.555555555555557</v>
      </c>
    </row>
    <row r="32" spans="1:131" x14ac:dyDescent="0.25">
      <c r="G32">
        <v>24.958864000000005</v>
      </c>
      <c r="H32">
        <v>8.7768669999999993</v>
      </c>
      <c r="BI32">
        <v>3.3110250000000003</v>
      </c>
      <c r="BJ32">
        <v>4.0155534999999993</v>
      </c>
      <c r="BR32">
        <f>DEGREES(ACOS((29.8897075892829^2+32.8149753403561^2-3.72178841439326^2)/(2*29.8897075892829*32.8149753403561)))</f>
        <v>4.2105292053811105</v>
      </c>
      <c r="BS32">
        <f>DEGREES(ACOS((3.72178841439326^2+25.7559272983391^2-22.806778621149^2)/(2*3.72178841439326*25.7559272983391)))</f>
        <v>34.98665264897064</v>
      </c>
    </row>
    <row r="33" spans="1:131" x14ac:dyDescent="0.25">
      <c r="A33" t="s">
        <v>22</v>
      </c>
      <c r="B33" t="s">
        <v>22</v>
      </c>
      <c r="C33" t="s">
        <v>22</v>
      </c>
      <c r="D33" t="s">
        <v>22</v>
      </c>
      <c r="E33" t="s">
        <v>22</v>
      </c>
      <c r="F33" t="s">
        <v>22</v>
      </c>
      <c r="G33" t="s">
        <v>22</v>
      </c>
      <c r="H33" t="s">
        <v>22</v>
      </c>
      <c r="BR33">
        <f>DEGREES(ACOS((22.806778621149^2+24.2407236668644^2-3.46742370477276^2)/(2*22.806778621149*24.2407236668644)))</f>
        <v>7.6988017197586558</v>
      </c>
      <c r="BS33">
        <f>DEGREES(ACOS((3.46742370477276^2+31.5924936171651^2-30.177650773266^2)/(2*3.46742370477276*31.5924936171651)))</f>
        <v>63.013590483861421</v>
      </c>
    </row>
    <row r="34" spans="1:131" x14ac:dyDescent="0.25">
      <c r="A34">
        <v>44.448585000000001</v>
      </c>
      <c r="B34">
        <v>8.1515369999999994</v>
      </c>
      <c r="C34">
        <v>35.234660000000005</v>
      </c>
      <c r="D34">
        <v>6.4968870000000001</v>
      </c>
      <c r="E34">
        <v>43.141887000000004</v>
      </c>
      <c r="F34">
        <v>8.5897939999999995</v>
      </c>
      <c r="G34">
        <v>40.054138000000002</v>
      </c>
      <c r="H34">
        <v>5.514284</v>
      </c>
      <c r="K34">
        <f>(15/200)</f>
        <v>7.4999999999999997E-2</v>
      </c>
      <c r="L34">
        <f>(18/200)</f>
        <v>0.09</v>
      </c>
      <c r="M34">
        <f>(13/200)</f>
        <v>6.5000000000000002E-2</v>
      </c>
      <c r="N34">
        <f>(15/200)</f>
        <v>7.4999999999999997E-2</v>
      </c>
      <c r="P34">
        <f>(9/200)</f>
        <v>4.4999999999999998E-2</v>
      </c>
      <c r="Q34">
        <f>(10/200)</f>
        <v>0.05</v>
      </c>
      <c r="R34">
        <f>(10/200)</f>
        <v>0.05</v>
      </c>
      <c r="S34">
        <f>(10/200)</f>
        <v>0.05</v>
      </c>
      <c r="U34">
        <f>0.075+0.045</f>
        <v>0.12</v>
      </c>
      <c r="V34">
        <f>0.09+0.05</f>
        <v>0.14000000000000001</v>
      </c>
      <c r="W34">
        <f>0.065+0.05</f>
        <v>0.115</v>
      </c>
      <c r="X34">
        <f>0.075+0.05</f>
        <v>0.125</v>
      </c>
      <c r="Z34">
        <f>SQRT((ABS($A$35-$A$34)^2+(ABS($B$35-$B$34)^2)))</f>
        <v>26.147233786362747</v>
      </c>
      <c r="AA34">
        <f>SQRT((ABS($C$35-$C$34)^2+(ABS($D$35-$D$34)^2)))</f>
        <v>28.85718619335719</v>
      </c>
      <c r="AB34">
        <f>SQRT((ABS($E$35-$E$34)^2+(ABS($F$35-$F$34)^2)))</f>
        <v>27.61646822444936</v>
      </c>
      <c r="AC34">
        <f>SQRT((ABS($G$35-$G$34)^2+(ABS($H$35-$H$34)^2)))</f>
        <v>30.232889642565372</v>
      </c>
      <c r="AJ34">
        <f>1/0.12</f>
        <v>8.3333333333333339</v>
      </c>
      <c r="AK34">
        <f>1/0.14</f>
        <v>7.1428571428571423</v>
      </c>
      <c r="AL34">
        <f>1/0.115</f>
        <v>8.695652173913043</v>
      </c>
      <c r="AM34">
        <f>1/0.125</f>
        <v>8</v>
      </c>
      <c r="AO34">
        <f>$Z34/$U34</f>
        <v>217.89361488635623</v>
      </c>
      <c r="AP34">
        <f>$AA34/$V34</f>
        <v>206.12275852397991</v>
      </c>
      <c r="AQ34">
        <f>$AB34/$W34</f>
        <v>240.14320195173354</v>
      </c>
      <c r="AR34">
        <f>$AC34/$X34</f>
        <v>241.86311714052297</v>
      </c>
      <c r="AV34">
        <f>((0.075/0.12)*100)</f>
        <v>62.5</v>
      </c>
      <c r="AW34">
        <f>((0.09/0.14)*100)</f>
        <v>64.285714285714278</v>
      </c>
      <c r="AX34">
        <f>((0.065/0.115)*100)</f>
        <v>56.521739130434781</v>
      </c>
      <c r="AY34">
        <f>((0.075/0.125)*100)</f>
        <v>60</v>
      </c>
      <c r="BA34">
        <f>((0.045/0.12)*100)</f>
        <v>37.5</v>
      </c>
      <c r="BB34">
        <f>((0.05/0.14)*100)</f>
        <v>35.714285714285715</v>
      </c>
      <c r="BC34">
        <f>((0.05/0.115)*100)</f>
        <v>43.478260869565219</v>
      </c>
      <c r="BD34">
        <f>((0.05/0.125)*100)</f>
        <v>40</v>
      </c>
      <c r="BF34">
        <f>ABS($B$34-$D$34)</f>
        <v>1.6546499999999993</v>
      </c>
      <c r="BG34">
        <f>ABS($F$34-$H$34)</f>
        <v>3.0755099999999995</v>
      </c>
      <c r="BL34">
        <f>SQRT((ABS($A$34-$E$34)^2+(ABS($B$34-$F$34)^2)))</f>
        <v>1.3782339646275565</v>
      </c>
      <c r="BM34">
        <f>SQRT((ABS($C$34-$G$34)^2+(ABS($D$34-$H$34)^2)))</f>
        <v>4.918625503948534</v>
      </c>
      <c r="BO34">
        <f>SQRT((ABS($A$34-$G$34)^2+(ABS($B$34-$H$34)^2)))</f>
        <v>5.1250627139399958</v>
      </c>
      <c r="BP34">
        <f>SQRT((ABS($C$34-$E$34)^2+(ABS($D$34-$F$34)^2)))</f>
        <v>8.1795170114242062</v>
      </c>
      <c r="BR34">
        <f>DEGREES(ACOS((30.177650773266^2+31.1526017541666^2-2.48131937942216^2)/(2*30.177650773266*31.1526017541666)))</f>
        <v>4.2648373603911764</v>
      </c>
      <c r="BS34">
        <f>DEGREES(ACOS((2.48131937942216^2+23.696606787949^2-22.8105212441741^2)/(2*2.48131937942216*23.696606787949)))</f>
        <v>66.24778798099716</v>
      </c>
      <c r="BU34">
        <v>15</v>
      </c>
      <c r="BV34">
        <v>10</v>
      </c>
      <c r="BW34">
        <v>6</v>
      </c>
      <c r="BX34">
        <v>8</v>
      </c>
      <c r="BY34">
        <v>18</v>
      </c>
      <c r="BZ34">
        <v>10</v>
      </c>
      <c r="CA34">
        <v>8</v>
      </c>
      <c r="CB34">
        <v>8</v>
      </c>
      <c r="CC34">
        <v>13</v>
      </c>
      <c r="CD34">
        <v>6</v>
      </c>
      <c r="CE34">
        <v>4</v>
      </c>
      <c r="CF34">
        <v>13</v>
      </c>
      <c r="CG34">
        <v>15</v>
      </c>
      <c r="CH34">
        <v>8</v>
      </c>
      <c r="CI34">
        <v>6</v>
      </c>
      <c r="CJ34">
        <v>13</v>
      </c>
      <c r="CL34">
        <v>9</v>
      </c>
      <c r="CM34">
        <v>1</v>
      </c>
      <c r="CN34">
        <v>1</v>
      </c>
      <c r="CO34">
        <v>3</v>
      </c>
      <c r="CP34">
        <v>10</v>
      </c>
      <c r="CQ34">
        <v>1</v>
      </c>
      <c r="CR34">
        <v>0</v>
      </c>
      <c r="CS34">
        <v>0</v>
      </c>
      <c r="CT34">
        <v>10</v>
      </c>
      <c r="CU34">
        <v>1</v>
      </c>
      <c r="CV34">
        <v>0</v>
      </c>
      <c r="CW34">
        <v>8</v>
      </c>
      <c r="CX34">
        <v>10</v>
      </c>
      <c r="CY34">
        <v>3</v>
      </c>
      <c r="CZ34">
        <v>0</v>
      </c>
      <c r="DA34">
        <v>8</v>
      </c>
      <c r="DC34">
        <f>((10/15)*100)</f>
        <v>66.666666666666657</v>
      </c>
      <c r="DD34">
        <f>((6/15)*100)</f>
        <v>40</v>
      </c>
      <c r="DE34">
        <f>((8/15)*100)</f>
        <v>53.333333333333336</v>
      </c>
      <c r="DF34">
        <f>((10/18)*100)</f>
        <v>55.555555555555557</v>
      </c>
      <c r="DG34">
        <f>((8/18)*100)</f>
        <v>44.444444444444443</v>
      </c>
      <c r="DH34">
        <f>((8/18)*100)</f>
        <v>44.444444444444443</v>
      </c>
      <c r="DI34">
        <f>((6/13)*100)</f>
        <v>46.153846153846153</v>
      </c>
      <c r="DJ34">
        <f>((4/13)*100)</f>
        <v>30.76923076923077</v>
      </c>
      <c r="DK34">
        <f>((13/13)*100)</f>
        <v>100</v>
      </c>
      <c r="DL34">
        <f>((8/15)*100)</f>
        <v>53.333333333333336</v>
      </c>
      <c r="DM34">
        <f>((6/15)*100)</f>
        <v>40</v>
      </c>
      <c r="DN34">
        <f>((13/15)*100)</f>
        <v>86.666666666666671</v>
      </c>
      <c r="DP34">
        <f>((1/9)*100)</f>
        <v>11.111111111111111</v>
      </c>
      <c r="DQ34">
        <f>((1/9)*100)</f>
        <v>11.111111111111111</v>
      </c>
      <c r="DR34">
        <f>((3/9)*100)</f>
        <v>33.333333333333329</v>
      </c>
      <c r="DS34">
        <f>((1/10)*100)</f>
        <v>10</v>
      </c>
      <c r="DT34">
        <f>((0/10)*100)</f>
        <v>0</v>
      </c>
      <c r="DU34">
        <f>((0/10)*100)</f>
        <v>0</v>
      </c>
      <c r="DV34">
        <f>((1/10)*100)</f>
        <v>10</v>
      </c>
      <c r="DW34">
        <f>((0/10)*100)</f>
        <v>0</v>
      </c>
      <c r="DX34">
        <f>((8/10)*100)</f>
        <v>80</v>
      </c>
      <c r="DY34">
        <f>((3/10)*100)</f>
        <v>30</v>
      </c>
      <c r="DZ34">
        <f>((0/10)*100)</f>
        <v>0</v>
      </c>
      <c r="EA34">
        <f>((8/10)*100)</f>
        <v>80</v>
      </c>
    </row>
    <row r="35" spans="1:131" x14ac:dyDescent="0.25">
      <c r="A35">
        <v>70.585555000000014</v>
      </c>
      <c r="B35">
        <v>8.8840900000000005</v>
      </c>
      <c r="C35">
        <v>64.078563000000003</v>
      </c>
      <c r="D35">
        <v>7.3723609999999997</v>
      </c>
      <c r="E35">
        <v>70.741717000000008</v>
      </c>
      <c r="F35">
        <v>9.5482829999999996</v>
      </c>
      <c r="G35">
        <v>70.25318200000001</v>
      </c>
      <c r="H35">
        <v>6.9444439999999998</v>
      </c>
      <c r="K35">
        <f>(16/200)</f>
        <v>0.08</v>
      </c>
      <c r="L35">
        <f>(16/200)</f>
        <v>0.08</v>
      </c>
      <c r="M35">
        <f>(13/200)</f>
        <v>6.5000000000000002E-2</v>
      </c>
      <c r="N35">
        <f>(14/200)</f>
        <v>7.0000000000000007E-2</v>
      </c>
      <c r="P35">
        <f>(7/200)</f>
        <v>3.5000000000000003E-2</v>
      </c>
      <c r="Q35">
        <f>(9/200)</f>
        <v>4.4999999999999998E-2</v>
      </c>
      <c r="R35">
        <f>(9/200)</f>
        <v>4.4999999999999998E-2</v>
      </c>
      <c r="S35">
        <f>(9/200)</f>
        <v>4.4999999999999998E-2</v>
      </c>
      <c r="U35">
        <f>0.08+0.035</f>
        <v>0.115</v>
      </c>
      <c r="V35">
        <f>0.08+0.045</f>
        <v>0.125</v>
      </c>
      <c r="W35">
        <f>0.065+0.045</f>
        <v>0.11</v>
      </c>
      <c r="X35">
        <f>0.07+0.045</f>
        <v>0.115</v>
      </c>
      <c r="Z35">
        <f>SQRT((ABS($A$36-$A$35)^2+(ABS($B$36-$B$35)^2)))</f>
        <v>24.152792503709296</v>
      </c>
      <c r="AA35">
        <f>SQRT((ABS($C$36-$C$35)^2+(ABS($D$36-$D$35)^2)))</f>
        <v>25.848750965502855</v>
      </c>
      <c r="AB35">
        <f>SQRT((ABS($E$36-$E$35)^2+(ABS($F$36-$F$35)^2)))</f>
        <v>23.532091550000779</v>
      </c>
      <c r="AC35">
        <f>SQRT((ABS($G$36-$G$35)^2+(ABS($H$36-$H$35)^2)))</f>
        <v>24.604249774277793</v>
      </c>
      <c r="AJ35">
        <f>1/0.115</f>
        <v>8.695652173913043</v>
      </c>
      <c r="AK35">
        <f>1/0.125</f>
        <v>8</v>
      </c>
      <c r="AL35">
        <f>1/0.11</f>
        <v>9.0909090909090917</v>
      </c>
      <c r="AM35">
        <f>1/0.115</f>
        <v>8.695652173913043</v>
      </c>
      <c r="AO35">
        <f>$Z35/$U35</f>
        <v>210.02428264095039</v>
      </c>
      <c r="AP35">
        <f>$AA35/$V35</f>
        <v>206.79000772402284</v>
      </c>
      <c r="AQ35">
        <f>$AB35/$W35</f>
        <v>213.92810500000706</v>
      </c>
      <c r="AR35">
        <f>$AC35/$X35</f>
        <v>213.94999803719818</v>
      </c>
      <c r="AV35">
        <f>((0.08/0.115)*100)</f>
        <v>69.565217391304344</v>
      </c>
      <c r="AW35">
        <f>((0.08/0.125)*100)</f>
        <v>64</v>
      </c>
      <c r="AX35">
        <f>((0.065/0.11)*100)</f>
        <v>59.090909090909093</v>
      </c>
      <c r="AY35">
        <f>((0.07/0.115)*100)</f>
        <v>60.869565217391312</v>
      </c>
      <c r="BA35">
        <f>((0.035/0.115)*100)</f>
        <v>30.434782608695656</v>
      </c>
      <c r="BB35">
        <f>((0.045/0.125)*100)</f>
        <v>36</v>
      </c>
      <c r="BC35">
        <f>((0.045/0.11)*100)</f>
        <v>40.909090909090907</v>
      </c>
      <c r="BD35">
        <f>((0.045/0.115)*100)</f>
        <v>39.130434782608688</v>
      </c>
      <c r="BF35">
        <f>ABS($B$35-$D$35)</f>
        <v>1.5117290000000008</v>
      </c>
      <c r="BG35">
        <f>ABS($F$35-$H$35)</f>
        <v>2.6038389999999998</v>
      </c>
      <c r="BL35">
        <f>SQRT((ABS($A$35-$E$35)^2+(ABS($B$35-$F$35)^2)))</f>
        <v>0.68230411950463643</v>
      </c>
      <c r="BM35">
        <f>SQRT((ABS($C$35-$G$35)^2+(ABS($D$35-$H$35)^2)))</f>
        <v>6.189429113743051</v>
      </c>
      <c r="BO35">
        <f>SQRT((ABS($A$35-$G$35)^2+(ABS($B$35-$H$35)^2)))</f>
        <v>1.9679172788623522</v>
      </c>
      <c r="BP35">
        <f>SQRT((ABS($C$35-$E$35)^2+(ABS($D$35-$F$35)^2)))</f>
        <v>7.0094406180379387</v>
      </c>
      <c r="BR35">
        <f>DEGREES(ACOS((22.8105212441741^2+26.7595175803269^2-4.93415978907585^2)/(2*22.8105212441741*26.7595175803269)))</f>
        <v>6.8645719607726594</v>
      </c>
      <c r="BS35" t="e">
        <f>DEGREES(ACOS((4.93415978907585^2+0^2-4.93415978907585^2)/(2*4.93415978907585*0)))</f>
        <v>#DIV/0!</v>
      </c>
      <c r="BU35">
        <v>16</v>
      </c>
      <c r="BV35">
        <v>13</v>
      </c>
      <c r="BW35">
        <v>7</v>
      </c>
      <c r="BX35">
        <v>7</v>
      </c>
      <c r="BY35">
        <v>16</v>
      </c>
      <c r="BZ35">
        <v>13</v>
      </c>
      <c r="CA35">
        <v>7</v>
      </c>
      <c r="CB35">
        <v>7</v>
      </c>
      <c r="CC35">
        <v>13</v>
      </c>
      <c r="CD35">
        <v>7</v>
      </c>
      <c r="CE35">
        <v>6</v>
      </c>
      <c r="CF35">
        <v>13</v>
      </c>
      <c r="CG35">
        <v>14</v>
      </c>
      <c r="CH35">
        <v>7</v>
      </c>
      <c r="CI35">
        <v>7</v>
      </c>
      <c r="CJ35">
        <v>13</v>
      </c>
      <c r="CL35">
        <v>7</v>
      </c>
      <c r="CM35">
        <v>4</v>
      </c>
      <c r="CN35">
        <v>0</v>
      </c>
      <c r="CO35">
        <v>0</v>
      </c>
      <c r="CP35">
        <v>9</v>
      </c>
      <c r="CQ35">
        <v>4</v>
      </c>
      <c r="CR35">
        <v>0</v>
      </c>
      <c r="CS35">
        <v>0</v>
      </c>
      <c r="CT35">
        <v>9</v>
      </c>
      <c r="CU35">
        <v>0</v>
      </c>
      <c r="CV35">
        <v>0</v>
      </c>
      <c r="CW35">
        <v>9</v>
      </c>
      <c r="CX35">
        <v>9</v>
      </c>
      <c r="CY35">
        <v>0</v>
      </c>
      <c r="CZ35">
        <v>0</v>
      </c>
      <c r="DA35">
        <v>9</v>
      </c>
      <c r="DC35">
        <f>((13/16)*100)</f>
        <v>81.25</v>
      </c>
      <c r="DD35">
        <f>((7/16)*100)</f>
        <v>43.75</v>
      </c>
      <c r="DE35">
        <f>((7/16)*100)</f>
        <v>43.75</v>
      </c>
      <c r="DF35">
        <f>((13/16)*100)</f>
        <v>81.25</v>
      </c>
      <c r="DG35">
        <f>((7/16)*100)</f>
        <v>43.75</v>
      </c>
      <c r="DH35">
        <f>((7/16)*100)</f>
        <v>43.75</v>
      </c>
      <c r="DI35">
        <f>((7/13)*100)</f>
        <v>53.846153846153847</v>
      </c>
      <c r="DJ35">
        <f>((6/13)*100)</f>
        <v>46.153846153846153</v>
      </c>
      <c r="DK35">
        <f>((13/13)*100)</f>
        <v>100</v>
      </c>
      <c r="DL35">
        <f>((7/14)*100)</f>
        <v>50</v>
      </c>
      <c r="DM35">
        <f>((7/14)*100)</f>
        <v>50</v>
      </c>
      <c r="DN35">
        <f>((13/14)*100)</f>
        <v>92.857142857142861</v>
      </c>
      <c r="DP35">
        <f>((4/7)*100)</f>
        <v>57.142857142857139</v>
      </c>
      <c r="DQ35">
        <f>((0/7)*100)</f>
        <v>0</v>
      </c>
      <c r="DR35">
        <f>((0/7)*100)</f>
        <v>0</v>
      </c>
      <c r="DS35">
        <f>((4/9)*100)</f>
        <v>44.444444444444443</v>
      </c>
      <c r="DT35">
        <f>((0/9)*100)</f>
        <v>0</v>
      </c>
      <c r="DU35">
        <f>((0/9)*100)</f>
        <v>0</v>
      </c>
      <c r="DV35">
        <f>((0/9)*100)</f>
        <v>0</v>
      </c>
      <c r="DW35">
        <f>((0/9)*100)</f>
        <v>0</v>
      </c>
      <c r="DX35">
        <f>((9/9)*100)</f>
        <v>100</v>
      </c>
      <c r="DY35">
        <f>((0/9)*100)</f>
        <v>0</v>
      </c>
      <c r="DZ35">
        <f>((0/9)*100)</f>
        <v>0</v>
      </c>
      <c r="EA35">
        <f>((9/9)*100)</f>
        <v>100</v>
      </c>
    </row>
    <row r="36" spans="1:131" x14ac:dyDescent="0.25">
      <c r="A36">
        <v>94.734899000000013</v>
      </c>
      <c r="B36">
        <v>8.4759600000000006</v>
      </c>
      <c r="C36">
        <v>89.927222</v>
      </c>
      <c r="D36">
        <v>7.4413130000000001</v>
      </c>
      <c r="E36">
        <v>94.267270000000011</v>
      </c>
      <c r="F36">
        <v>8.9935860000000005</v>
      </c>
      <c r="G36">
        <v>94.834950000000006</v>
      </c>
      <c r="H36">
        <v>5.8928789999999998</v>
      </c>
      <c r="K36">
        <f>(15/200)</f>
        <v>7.4999999999999997E-2</v>
      </c>
      <c r="L36">
        <f>(14/200)</f>
        <v>7.0000000000000007E-2</v>
      </c>
      <c r="M36">
        <f>(16/200)</f>
        <v>0.08</v>
      </c>
      <c r="N36">
        <f>(14/200)</f>
        <v>7.0000000000000007E-2</v>
      </c>
      <c r="P36">
        <f>(7/200)</f>
        <v>3.5000000000000003E-2</v>
      </c>
      <c r="Q36">
        <f>(7/200)</f>
        <v>3.5000000000000003E-2</v>
      </c>
      <c r="R36">
        <f>(8/200)</f>
        <v>0.04</v>
      </c>
      <c r="S36">
        <f>(8/200)</f>
        <v>0.04</v>
      </c>
      <c r="U36">
        <f>0.075+0.035</f>
        <v>0.11</v>
      </c>
      <c r="V36">
        <f>0.07+0.035</f>
        <v>0.10500000000000001</v>
      </c>
      <c r="W36">
        <f>0.08+0.04</f>
        <v>0.12</v>
      </c>
      <c r="X36">
        <f>0.07+0.04</f>
        <v>0.11000000000000001</v>
      </c>
      <c r="Z36">
        <f>SQRT((ABS($A$37-$A$36)^2+(ABS($B$37-$B$36)^2)))</f>
        <v>31.079082609801858</v>
      </c>
      <c r="AA36">
        <f>SQRT((ABS($C$37-$C$36)^2+(ABS($D$37-$D$36)^2)))</f>
        <v>29.054041622410647</v>
      </c>
      <c r="AB36">
        <f>SQRT((ABS($E$37-$E$36)^2+(ABS($F$37-$F$36)^2)))</f>
        <v>32.039382147443561</v>
      </c>
      <c r="AC36">
        <f>SQRT((ABS($G$37-$G$36)^2+(ABS($H$37-$H$36)^2)))</f>
        <v>30.103191462380053</v>
      </c>
      <c r="AJ36">
        <f>1/0.11</f>
        <v>9.0909090909090917</v>
      </c>
      <c r="AK36">
        <f>1/0.105</f>
        <v>9.5238095238095237</v>
      </c>
      <c r="AL36">
        <f>1/0.12</f>
        <v>8.3333333333333339</v>
      </c>
      <c r="AM36">
        <f>1/0.11</f>
        <v>9.0909090909090917</v>
      </c>
      <c r="AO36">
        <f>$Z36/$U36</f>
        <v>282.53711463456233</v>
      </c>
      <c r="AP36">
        <f>$AA36/$V36</f>
        <v>276.70515830867282</v>
      </c>
      <c r="AQ36">
        <f>$AB36/$W36</f>
        <v>266.99485122869635</v>
      </c>
      <c r="AR36">
        <f>$AC36/$X36</f>
        <v>273.66537693072775</v>
      </c>
      <c r="AV36">
        <f>((0.075/0.11)*100)</f>
        <v>68.181818181818173</v>
      </c>
      <c r="AW36">
        <f>((0.07/0.105)*100)</f>
        <v>66.666666666666671</v>
      </c>
      <c r="AX36">
        <f>((0.08/0.12)*100)</f>
        <v>66.666666666666671</v>
      </c>
      <c r="AY36">
        <f>((0.07/0.11)*100)</f>
        <v>63.636363636363647</v>
      </c>
      <c r="BA36">
        <f>((0.035/0.11)*100)</f>
        <v>31.818181818181824</v>
      </c>
      <c r="BB36">
        <f>((0.035/0.105)*100)</f>
        <v>33.333333333333336</v>
      </c>
      <c r="BC36">
        <f>((0.04/0.12)*100)</f>
        <v>33.333333333333336</v>
      </c>
      <c r="BD36">
        <f>((0.04/0.11)*100)</f>
        <v>36.363636363636367</v>
      </c>
      <c r="BF36">
        <f>ABS($B$36-$D$36)</f>
        <v>1.0346470000000005</v>
      </c>
      <c r="BG36">
        <f>ABS($F$36-$H$36)</f>
        <v>3.1007070000000008</v>
      </c>
      <c r="BL36">
        <f>SQRT((ABS($A$36-$E$36)^2+(ABS($B$36-$F$36)^2)))</f>
        <v>0.69757691871004601</v>
      </c>
      <c r="BM36">
        <f>SQRT((ABS($C$36-$G$36)^2+(ABS($D$36-$H$36)^2)))</f>
        <v>5.1462065615694108</v>
      </c>
      <c r="BO36">
        <f>SQRT((ABS($A$36-$G$36)^2+(ABS($B$36-$H$36)^2)))</f>
        <v>2.5850179216326534</v>
      </c>
      <c r="BP36">
        <f>SQRT((ABS($C$36-$E$36)^2+(ABS($D$36-$F$36)^2)))</f>
        <v>4.6092914974899442</v>
      </c>
      <c r="BR36" t="e">
        <f>DEGREES(ACOS((4.93415978907585^2+0^2-4.93415978907585^2)/(2*4.93415978907585*0)))</f>
        <v>#DIV/0!</v>
      </c>
      <c r="BU36">
        <v>15</v>
      </c>
      <c r="BV36">
        <v>11</v>
      </c>
      <c r="BW36">
        <v>8</v>
      </c>
      <c r="BX36">
        <v>7</v>
      </c>
      <c r="BY36">
        <v>14</v>
      </c>
      <c r="BZ36">
        <v>11</v>
      </c>
      <c r="CA36">
        <v>6</v>
      </c>
      <c r="CB36">
        <v>6</v>
      </c>
      <c r="CC36">
        <v>16</v>
      </c>
      <c r="CD36">
        <v>9</v>
      </c>
      <c r="CE36">
        <v>9</v>
      </c>
      <c r="CF36">
        <v>14</v>
      </c>
      <c r="CG36">
        <v>14</v>
      </c>
      <c r="CH36">
        <v>7</v>
      </c>
      <c r="CI36">
        <v>7</v>
      </c>
      <c r="CJ36">
        <v>14</v>
      </c>
      <c r="CL36">
        <v>7</v>
      </c>
      <c r="CM36">
        <v>4</v>
      </c>
      <c r="CN36">
        <v>1</v>
      </c>
      <c r="CO36">
        <v>0</v>
      </c>
      <c r="CP36">
        <v>7</v>
      </c>
      <c r="CQ36">
        <v>4</v>
      </c>
      <c r="CR36">
        <v>0</v>
      </c>
      <c r="CS36">
        <v>0</v>
      </c>
      <c r="CT36">
        <v>8</v>
      </c>
      <c r="CU36">
        <v>1</v>
      </c>
      <c r="CV36">
        <v>0</v>
      </c>
      <c r="CW36">
        <v>7</v>
      </c>
      <c r="CX36">
        <v>8</v>
      </c>
      <c r="CY36">
        <v>0</v>
      </c>
      <c r="CZ36">
        <v>0</v>
      </c>
      <c r="DA36">
        <v>7</v>
      </c>
      <c r="DC36">
        <f>((11/15)*100)</f>
        <v>73.333333333333329</v>
      </c>
      <c r="DD36">
        <f>((8/15)*100)</f>
        <v>53.333333333333336</v>
      </c>
      <c r="DE36">
        <f>((7/15)*100)</f>
        <v>46.666666666666664</v>
      </c>
      <c r="DF36">
        <f>((11/14)*100)</f>
        <v>78.571428571428569</v>
      </c>
      <c r="DG36">
        <f>((6/14)*100)</f>
        <v>42.857142857142854</v>
      </c>
      <c r="DH36">
        <f>((6/14)*100)</f>
        <v>42.857142857142854</v>
      </c>
      <c r="DI36">
        <f>((9/16)*100)</f>
        <v>56.25</v>
      </c>
      <c r="DJ36">
        <f>((9/16)*100)</f>
        <v>56.25</v>
      </c>
      <c r="DK36">
        <f>((14/16)*100)</f>
        <v>87.5</v>
      </c>
      <c r="DL36">
        <f>((7/14)*100)</f>
        <v>50</v>
      </c>
      <c r="DM36">
        <f>((7/14)*100)</f>
        <v>50</v>
      </c>
      <c r="DN36">
        <f>((14/14)*100)</f>
        <v>100</v>
      </c>
      <c r="DP36">
        <f>((4/7)*100)</f>
        <v>57.142857142857139</v>
      </c>
      <c r="DQ36">
        <f>((1/7)*100)</f>
        <v>14.285714285714285</v>
      </c>
      <c r="DR36">
        <f>((0/7)*100)</f>
        <v>0</v>
      </c>
      <c r="DS36">
        <f>((4/7)*100)</f>
        <v>57.142857142857139</v>
      </c>
      <c r="DT36">
        <f>((0/7)*100)</f>
        <v>0</v>
      </c>
      <c r="DU36">
        <f>((0/7)*100)</f>
        <v>0</v>
      </c>
      <c r="DV36">
        <f>((1/8)*100)</f>
        <v>12.5</v>
      </c>
      <c r="DW36">
        <f>((0/8)*100)</f>
        <v>0</v>
      </c>
      <c r="DX36">
        <f>((7/8)*100)</f>
        <v>87.5</v>
      </c>
      <c r="DY36">
        <f>((0/8)*100)</f>
        <v>0</v>
      </c>
      <c r="DZ36">
        <f>((0/8)*100)</f>
        <v>0</v>
      </c>
      <c r="EA36">
        <f>((7/8)*100)</f>
        <v>87.5</v>
      </c>
    </row>
    <row r="37" spans="1:131" x14ac:dyDescent="0.25">
      <c r="A37">
        <v>125.785707</v>
      </c>
      <c r="B37">
        <v>7.1505549999999998</v>
      </c>
      <c r="C37">
        <v>118.96414300000001</v>
      </c>
      <c r="D37">
        <v>6.4440400000000002</v>
      </c>
      <c r="E37">
        <v>126.29828400000001</v>
      </c>
      <c r="F37">
        <v>8.2613629999999993</v>
      </c>
      <c r="G37">
        <v>124.929036</v>
      </c>
      <c r="H37">
        <v>5.1525249999999998</v>
      </c>
      <c r="K37">
        <f>(14/200)</f>
        <v>7.0000000000000007E-2</v>
      </c>
      <c r="L37">
        <f>(12/200)</f>
        <v>0.06</v>
      </c>
      <c r="M37">
        <f>(17/200)</f>
        <v>8.5000000000000006E-2</v>
      </c>
      <c r="N37">
        <f>(13/200)</f>
        <v>6.5000000000000002E-2</v>
      </c>
      <c r="P37">
        <f>(7/200)</f>
        <v>3.5000000000000003E-2</v>
      </c>
      <c r="Q37">
        <f>(7/200)</f>
        <v>3.5000000000000003E-2</v>
      </c>
      <c r="R37">
        <f>(7/200)</f>
        <v>3.5000000000000003E-2</v>
      </c>
      <c r="S37">
        <f>(8/200)</f>
        <v>0.04</v>
      </c>
      <c r="U37">
        <f>0.07+0.035</f>
        <v>0.10500000000000001</v>
      </c>
      <c r="V37">
        <f>0.06+0.035</f>
        <v>9.5000000000000001E-2</v>
      </c>
      <c r="W37">
        <f>0.085+0.035</f>
        <v>0.12000000000000001</v>
      </c>
      <c r="X37">
        <f>0.065+0.04</f>
        <v>0.10500000000000001</v>
      </c>
      <c r="Z37">
        <f>SQRT((ABS($A$38-$A$37)^2+(ABS($B$38-$B$37)^2)))</f>
        <v>32.242166153416001</v>
      </c>
      <c r="AA37">
        <f>SQRT((ABS($C$38-$C$37)^2+(ABS($D$38-$D$37)^2)))</f>
        <v>33.696378082948009</v>
      </c>
      <c r="AB37">
        <f>SQRT((ABS($E$38-$E$37)^2+(ABS($F$38-$F$37)^2)))</f>
        <v>32.814975340356106</v>
      </c>
      <c r="AC37">
        <f>SQRT((ABS($G$38-$G$37)^2+(ABS($H$38-$H$37)^2)))</f>
        <v>31.161012779455053</v>
      </c>
      <c r="AJ37">
        <f>1/0.105</f>
        <v>9.5238095238095237</v>
      </c>
      <c r="AK37">
        <f>1/0.095</f>
        <v>10.526315789473685</v>
      </c>
      <c r="AL37">
        <f>1/0.12</f>
        <v>8.3333333333333339</v>
      </c>
      <c r="AM37">
        <f>1/0.105</f>
        <v>9.5238095238095237</v>
      </c>
      <c r="AO37">
        <f>$Z37/$U37</f>
        <v>307.06824908015238</v>
      </c>
      <c r="AP37">
        <f>$AA37/$V37</f>
        <v>354.69871666261059</v>
      </c>
      <c r="AQ37">
        <f>$AB37/$W37</f>
        <v>273.45812783630089</v>
      </c>
      <c r="AR37">
        <f>$AC37/$X37</f>
        <v>296.77155028052431</v>
      </c>
      <c r="AV37">
        <f>((0.07/0.105)*100)</f>
        <v>66.666666666666671</v>
      </c>
      <c r="AW37">
        <f>((0.06/0.095)*100)</f>
        <v>63.157894736842103</v>
      </c>
      <c r="AX37">
        <f>((0.085/0.12)*100)</f>
        <v>70.833333333333343</v>
      </c>
      <c r="AY37">
        <f>((0.065/0.105)*100)</f>
        <v>61.904761904761905</v>
      </c>
      <c r="BA37">
        <f>((0.035/0.105)*100)</f>
        <v>33.333333333333336</v>
      </c>
      <c r="BB37">
        <f>((0.035/0.095)*100)</f>
        <v>36.842105263157897</v>
      </c>
      <c r="BC37">
        <f>((0.035/0.12)*100)</f>
        <v>29.166666666666668</v>
      </c>
      <c r="BD37">
        <f>((0.04/0.105)*100)</f>
        <v>38.095238095238102</v>
      </c>
      <c r="BF37">
        <f>ABS($B$37-$D$37)</f>
        <v>0.70651499999999956</v>
      </c>
      <c r="BG37">
        <f>ABS($F$37-$H$37)</f>
        <v>3.1088379999999995</v>
      </c>
      <c r="BL37">
        <f>SQRT((ABS($A$37-$E$37)^2+(ABS($B$37-$F$37)^2)))</f>
        <v>1.2233681350243706</v>
      </c>
      <c r="BM37">
        <f>SQRT((ABS($C$37-$G$37)^2+(ABS($D$37-$H$37)^2)))</f>
        <v>6.1031106410316598</v>
      </c>
      <c r="BO37">
        <f>SQRT((ABS($A$37-$G$37)^2+(ABS($B$37-$H$37)^2)))</f>
        <v>2.1739386107112155</v>
      </c>
      <c r="BP37">
        <f>SQRT((ABS($C$37-$E$37)^2+(ABS($D$37-$F$37)^2)))</f>
        <v>7.5559438255065148</v>
      </c>
      <c r="BU37">
        <v>14</v>
      </c>
      <c r="BV37">
        <v>8</v>
      </c>
      <c r="BW37">
        <v>7</v>
      </c>
      <c r="BX37">
        <v>6</v>
      </c>
      <c r="BY37">
        <v>12</v>
      </c>
      <c r="BZ37">
        <v>8</v>
      </c>
      <c r="CA37">
        <v>5</v>
      </c>
      <c r="CB37">
        <v>4</v>
      </c>
      <c r="CC37">
        <v>17</v>
      </c>
      <c r="CD37">
        <v>9</v>
      </c>
      <c r="CE37">
        <v>9</v>
      </c>
      <c r="CF37">
        <v>13</v>
      </c>
      <c r="CG37">
        <v>13</v>
      </c>
      <c r="CH37">
        <v>6</v>
      </c>
      <c r="CI37">
        <v>5</v>
      </c>
      <c r="CJ37">
        <v>13</v>
      </c>
      <c r="CL37">
        <v>7</v>
      </c>
      <c r="CM37">
        <v>3</v>
      </c>
      <c r="CN37">
        <v>0</v>
      </c>
      <c r="CO37">
        <v>0</v>
      </c>
      <c r="CP37">
        <v>7</v>
      </c>
      <c r="CQ37">
        <v>3</v>
      </c>
      <c r="CR37">
        <v>0</v>
      </c>
      <c r="CS37">
        <v>0</v>
      </c>
      <c r="CT37">
        <v>7</v>
      </c>
      <c r="CU37">
        <v>0</v>
      </c>
      <c r="CV37">
        <v>0</v>
      </c>
      <c r="CW37">
        <v>7</v>
      </c>
      <c r="CX37">
        <v>8</v>
      </c>
      <c r="CY37">
        <v>0</v>
      </c>
      <c r="CZ37">
        <v>0</v>
      </c>
      <c r="DA37">
        <v>7</v>
      </c>
      <c r="DC37">
        <f>((8/14)*100)</f>
        <v>57.142857142857139</v>
      </c>
      <c r="DD37">
        <f>((7/14)*100)</f>
        <v>50</v>
      </c>
      <c r="DE37">
        <f>((6/14)*100)</f>
        <v>42.857142857142854</v>
      </c>
      <c r="DF37">
        <f>((8/12)*100)</f>
        <v>66.666666666666657</v>
      </c>
      <c r="DG37">
        <f>((5/12)*100)</f>
        <v>41.666666666666671</v>
      </c>
      <c r="DH37">
        <f>((4/12)*100)</f>
        <v>33.333333333333329</v>
      </c>
      <c r="DI37">
        <f>((9/17)*100)</f>
        <v>52.941176470588239</v>
      </c>
      <c r="DJ37">
        <f>((9/17)*100)</f>
        <v>52.941176470588239</v>
      </c>
      <c r="DK37">
        <f>((13/17)*100)</f>
        <v>76.470588235294116</v>
      </c>
      <c r="DL37">
        <f>((6/13)*100)</f>
        <v>46.153846153846153</v>
      </c>
      <c r="DM37">
        <f>((5/13)*100)</f>
        <v>38.461538461538467</v>
      </c>
      <c r="DN37">
        <f>((13/13)*100)</f>
        <v>100</v>
      </c>
      <c r="DP37">
        <f>((3/7)*100)</f>
        <v>42.857142857142854</v>
      </c>
      <c r="DQ37">
        <f>((0/7)*100)</f>
        <v>0</v>
      </c>
      <c r="DR37">
        <f>((0/7)*100)</f>
        <v>0</v>
      </c>
      <c r="DS37">
        <f>((3/7)*100)</f>
        <v>42.857142857142854</v>
      </c>
      <c r="DT37">
        <f>((0/7)*100)</f>
        <v>0</v>
      </c>
      <c r="DU37">
        <f>((0/7)*100)</f>
        <v>0</v>
      </c>
      <c r="DV37">
        <f>((0/7)*100)</f>
        <v>0</v>
      </c>
      <c r="DW37">
        <f>((0/7)*100)</f>
        <v>0</v>
      </c>
      <c r="DX37">
        <f>((7/7)*100)</f>
        <v>100</v>
      </c>
      <c r="DY37">
        <f>((0/8)*100)</f>
        <v>0</v>
      </c>
      <c r="DZ37">
        <f>((0/8)*100)</f>
        <v>0</v>
      </c>
      <c r="EA37">
        <f>((7/8)*100)</f>
        <v>87.5</v>
      </c>
    </row>
    <row r="38" spans="1:131" x14ac:dyDescent="0.25">
      <c r="A38">
        <v>158.027413</v>
      </c>
      <c r="B38">
        <v>7.3228119999999999</v>
      </c>
      <c r="C38">
        <v>152.66052000000002</v>
      </c>
      <c r="D38">
        <v>6.4354969999999998</v>
      </c>
      <c r="E38">
        <v>159.111626</v>
      </c>
      <c r="F38">
        <v>7.9339589999999998</v>
      </c>
      <c r="G38">
        <v>156.08394000000001</v>
      </c>
      <c r="H38">
        <v>5.7695129999999999</v>
      </c>
      <c r="K38">
        <f>(15/200)</f>
        <v>7.4999999999999997E-2</v>
      </c>
      <c r="L38">
        <f>(15/200)</f>
        <v>7.4999999999999997E-2</v>
      </c>
      <c r="M38">
        <f>(14/200)</f>
        <v>7.0000000000000007E-2</v>
      </c>
      <c r="N38">
        <f>(14/200)</f>
        <v>7.0000000000000007E-2</v>
      </c>
      <c r="P38">
        <f>(8/200)</f>
        <v>0.04</v>
      </c>
      <c r="Q38">
        <f>(8/200)</f>
        <v>0.04</v>
      </c>
      <c r="R38">
        <f>(7/200)</f>
        <v>3.5000000000000003E-2</v>
      </c>
      <c r="S38">
        <f>(9/200)</f>
        <v>4.4999999999999998E-2</v>
      </c>
      <c r="U38">
        <f>0.075+0.04</f>
        <v>0.11499999999999999</v>
      </c>
      <c r="V38">
        <f>0.075+0.04</f>
        <v>0.11499999999999999</v>
      </c>
      <c r="W38">
        <f>0.07+0.035</f>
        <v>0.10500000000000001</v>
      </c>
      <c r="X38">
        <f>0.07+0.045</f>
        <v>0.115</v>
      </c>
      <c r="Z38">
        <f>SQRT((ABS($A$39-$A$38)^2+(ABS($B$39-$B$38)^2)))</f>
        <v>24.413535657270838</v>
      </c>
      <c r="AA38">
        <f>SQRT((ABS($C$39-$C$38)^2+(ABS($D$39-$D$38)^2)))</f>
        <v>22.752911629948198</v>
      </c>
      <c r="AB38">
        <f>SQRT((ABS($E$39-$E$38)^2+(ABS($F$39-$F$38)^2)))</f>
        <v>24.240723666864415</v>
      </c>
      <c r="AC38">
        <f>SQRT((ABS($G$39-$G$38)^2+(ABS($H$39-$H$38)^2)))</f>
        <v>25.755927298339131</v>
      </c>
      <c r="AJ38">
        <f>1/0.115</f>
        <v>8.695652173913043</v>
      </c>
      <c r="AK38">
        <f>1/0.115</f>
        <v>8.695652173913043</v>
      </c>
      <c r="AL38">
        <f>1/0.105</f>
        <v>9.5238095238095237</v>
      </c>
      <c r="AM38">
        <f>1/0.115</f>
        <v>8.695652173913043</v>
      </c>
      <c r="AO38">
        <f>$Z38/$U38</f>
        <v>212.29161441105077</v>
      </c>
      <c r="AP38">
        <f>$AA38/$V38</f>
        <v>197.85140547781043</v>
      </c>
      <c r="AQ38">
        <f>$AB38/$W38</f>
        <v>230.86403492251821</v>
      </c>
      <c r="AR38">
        <f>$AC38/$X38</f>
        <v>223.96458520294897</v>
      </c>
      <c r="AV38">
        <f>((0.075/0.115)*100)</f>
        <v>65.217391304347814</v>
      </c>
      <c r="AW38">
        <f>((0.075/0.115)*100)</f>
        <v>65.217391304347814</v>
      </c>
      <c r="AX38">
        <f>((0.07/0.105)*100)</f>
        <v>66.666666666666671</v>
      </c>
      <c r="AY38">
        <f>((0.07/0.115)*100)</f>
        <v>60.869565217391312</v>
      </c>
      <c r="BA38">
        <f>((0.04/0.115)*100)</f>
        <v>34.782608695652172</v>
      </c>
      <c r="BB38">
        <f>((0.04/0.115)*100)</f>
        <v>34.782608695652172</v>
      </c>
      <c r="BC38">
        <f>((0.035/0.105)*100)</f>
        <v>33.333333333333336</v>
      </c>
      <c r="BD38">
        <f>((0.045/0.115)*100)</f>
        <v>39.130434782608688</v>
      </c>
      <c r="BF38">
        <f>ABS($B$38-$D$38)</f>
        <v>0.88731500000000008</v>
      </c>
      <c r="BG38">
        <f>ABS($F$38-$H$38)</f>
        <v>2.1644459999999999</v>
      </c>
      <c r="BL38">
        <f>SQRT((ABS($A$38-$E$38)^2+(ABS($B$38-$F$38)^2)))</f>
        <v>1.2445957114573438</v>
      </c>
      <c r="BM38">
        <f>SQRT((ABS($C$38-$G$38)^2+(ABS($D$38-$H$38)^2)))</f>
        <v>3.4875979104042298</v>
      </c>
      <c r="BO38">
        <f>SQRT((ABS($A$38-$G$38)^2+(ABS($B$38-$H$38)^2)))</f>
        <v>2.487935908565559</v>
      </c>
      <c r="BP38">
        <f>SQRT((ABS($C$38-$E$38)^2+(ABS($D$38-$F$38)^2)))</f>
        <v>6.6228511223399673</v>
      </c>
      <c r="BS38">
        <f>DEGREES(ACOS((12.5760651200975^2+29.9032996294422^2-17.6425107903884^2)/(2*12.5760651200975*29.9032996294422)))</f>
        <v>9.8223298012906888</v>
      </c>
      <c r="BU38">
        <v>15</v>
      </c>
      <c r="BV38">
        <v>9</v>
      </c>
      <c r="BW38">
        <v>8</v>
      </c>
      <c r="BX38">
        <v>7</v>
      </c>
      <c r="BY38">
        <v>15</v>
      </c>
      <c r="BZ38">
        <v>9</v>
      </c>
      <c r="CA38">
        <v>9</v>
      </c>
      <c r="CB38">
        <v>6</v>
      </c>
      <c r="CC38">
        <v>14</v>
      </c>
      <c r="CD38">
        <v>6</v>
      </c>
      <c r="CE38">
        <v>6</v>
      </c>
      <c r="CF38">
        <v>12</v>
      </c>
      <c r="CG38">
        <v>14</v>
      </c>
      <c r="CH38">
        <v>7</v>
      </c>
      <c r="CI38">
        <v>5</v>
      </c>
      <c r="CJ38">
        <v>12</v>
      </c>
      <c r="CL38">
        <v>8</v>
      </c>
      <c r="CM38">
        <v>2</v>
      </c>
      <c r="CN38">
        <v>0</v>
      </c>
      <c r="CO38">
        <v>1</v>
      </c>
      <c r="CP38">
        <v>8</v>
      </c>
      <c r="CQ38">
        <v>2</v>
      </c>
      <c r="CR38">
        <v>0</v>
      </c>
      <c r="CS38">
        <v>0</v>
      </c>
      <c r="CT38">
        <v>7</v>
      </c>
      <c r="CU38">
        <v>0</v>
      </c>
      <c r="CV38">
        <v>1</v>
      </c>
      <c r="CW38">
        <v>5</v>
      </c>
      <c r="CX38">
        <v>9</v>
      </c>
      <c r="CY38">
        <v>1</v>
      </c>
      <c r="CZ38">
        <v>0</v>
      </c>
      <c r="DA38">
        <v>5</v>
      </c>
      <c r="DC38">
        <f>((9/15)*100)</f>
        <v>60</v>
      </c>
      <c r="DD38">
        <f>((8/15)*100)</f>
        <v>53.333333333333336</v>
      </c>
      <c r="DE38">
        <f>((7/15)*100)</f>
        <v>46.666666666666664</v>
      </c>
      <c r="DF38">
        <f>((9/15)*100)</f>
        <v>60</v>
      </c>
      <c r="DG38">
        <f>((9/15)*100)</f>
        <v>60</v>
      </c>
      <c r="DH38">
        <f>((6/15)*100)</f>
        <v>40</v>
      </c>
      <c r="DI38">
        <f>((6/14)*100)</f>
        <v>42.857142857142854</v>
      </c>
      <c r="DJ38">
        <f>((6/14)*100)</f>
        <v>42.857142857142854</v>
      </c>
      <c r="DK38">
        <f>((12/14)*100)</f>
        <v>85.714285714285708</v>
      </c>
      <c r="DL38">
        <f>((7/14)*100)</f>
        <v>50</v>
      </c>
      <c r="DM38">
        <f>((5/14)*100)</f>
        <v>35.714285714285715</v>
      </c>
      <c r="DN38">
        <f>((12/14)*100)</f>
        <v>85.714285714285708</v>
      </c>
      <c r="DP38">
        <f>((2/8)*100)</f>
        <v>25</v>
      </c>
      <c r="DQ38">
        <f>((0/8)*100)</f>
        <v>0</v>
      </c>
      <c r="DR38">
        <f>((1/8)*100)</f>
        <v>12.5</v>
      </c>
      <c r="DS38">
        <f>((2/8)*100)</f>
        <v>25</v>
      </c>
      <c r="DT38">
        <f>((0/8)*100)</f>
        <v>0</v>
      </c>
      <c r="DU38">
        <f>((0/8)*100)</f>
        <v>0</v>
      </c>
      <c r="DV38">
        <f>((0/7)*100)</f>
        <v>0</v>
      </c>
      <c r="DW38">
        <f>((1/7)*100)</f>
        <v>14.285714285714285</v>
      </c>
      <c r="DX38">
        <f>((5/7)*100)</f>
        <v>71.428571428571431</v>
      </c>
      <c r="DY38">
        <f>((1/9)*100)</f>
        <v>11.111111111111111</v>
      </c>
      <c r="DZ38">
        <f>((0/9)*100)</f>
        <v>0</v>
      </c>
      <c r="EA38">
        <f>((5/9)*100)</f>
        <v>55.555555555555557</v>
      </c>
    </row>
    <row r="39" spans="1:131" x14ac:dyDescent="0.25">
      <c r="A39">
        <v>182.43329800000001</v>
      </c>
      <c r="B39">
        <v>7.9339589999999998</v>
      </c>
      <c r="C39">
        <v>175.413332</v>
      </c>
      <c r="D39">
        <v>6.5028300000000003</v>
      </c>
      <c r="E39">
        <v>183.32123000000001</v>
      </c>
      <c r="F39">
        <v>9.1618670000000009</v>
      </c>
      <c r="G39">
        <v>181.83857599999999</v>
      </c>
      <c r="H39">
        <v>6.0274190000000001</v>
      </c>
      <c r="K39">
        <f>(17/200)</f>
        <v>8.5000000000000006E-2</v>
      </c>
      <c r="L39">
        <f>(18/200)</f>
        <v>0.09</v>
      </c>
      <c r="M39">
        <f>(17/200)</f>
        <v>8.5000000000000006E-2</v>
      </c>
      <c r="N39">
        <f>(16/200)</f>
        <v>0.08</v>
      </c>
      <c r="P39">
        <f>(8/200)</f>
        <v>0.04</v>
      </c>
      <c r="Q39">
        <f>(9/200)</f>
        <v>4.4999999999999998E-2</v>
      </c>
      <c r="R39">
        <f>(8/200)</f>
        <v>0.04</v>
      </c>
      <c r="S39">
        <f>(9/200)</f>
        <v>4.4999999999999998E-2</v>
      </c>
      <c r="U39">
        <f>0.085+0.04</f>
        <v>0.125</v>
      </c>
      <c r="V39">
        <f>0.09+0.045</f>
        <v>0.13500000000000001</v>
      </c>
      <c r="W39">
        <f>0.085+0.04</f>
        <v>0.125</v>
      </c>
      <c r="X39">
        <f>0.08+0.045</f>
        <v>0.125</v>
      </c>
      <c r="Z39">
        <f>SQRT((ABS($A$40-$A$39)^2+(ABS($B$40-$B$39)^2)))</f>
        <v>31.086886650724384</v>
      </c>
      <c r="AA39">
        <f>SQRT((ABS($C$40-$C$39)^2+(ABS($D$40-$D$39)^2)))</f>
        <v>31.376043839810698</v>
      </c>
      <c r="AB39">
        <f>SQRT((ABS($E$40-$E$39)^2+(ABS($F$40-$F$39)^2)))</f>
        <v>31.152601754166621</v>
      </c>
      <c r="AC39">
        <f>SQRT((ABS($G$40-$G$39)^2+(ABS($H$40-$H$39)^2)))</f>
        <v>31.592493617165122</v>
      </c>
      <c r="AJ39">
        <f>1/0.125</f>
        <v>8</v>
      </c>
      <c r="AK39">
        <f>1/0.135</f>
        <v>7.4074074074074066</v>
      </c>
      <c r="AL39">
        <f>1/0.125</f>
        <v>8</v>
      </c>
      <c r="AM39">
        <f>1/0.125</f>
        <v>8</v>
      </c>
      <c r="AO39">
        <f>$Z39/$U39</f>
        <v>248.69509320579508</v>
      </c>
      <c r="AP39">
        <f>$AA39/$V39</f>
        <v>232.41513955415331</v>
      </c>
      <c r="AQ39">
        <f>$AB39/$W39</f>
        <v>249.22081403333297</v>
      </c>
      <c r="AR39">
        <f>$AC39/$X39</f>
        <v>252.73994893732097</v>
      </c>
      <c r="AV39">
        <f>((0.085/0.125)*100)</f>
        <v>68</v>
      </c>
      <c r="AW39">
        <f>((0.09/0.135)*100)</f>
        <v>66.666666666666657</v>
      </c>
      <c r="AX39">
        <f>((0.085/0.125)*100)</f>
        <v>68</v>
      </c>
      <c r="AY39">
        <f>((0.08/0.125)*100)</f>
        <v>64</v>
      </c>
      <c r="BA39">
        <f>((0.04/0.125)*100)</f>
        <v>32</v>
      </c>
      <c r="BB39">
        <f>((0.045/0.135)*100)</f>
        <v>33.333333333333329</v>
      </c>
      <c r="BC39">
        <f>((0.04/0.125)*100)</f>
        <v>32</v>
      </c>
      <c r="BD39">
        <f>((0.045/0.125)*100)</f>
        <v>36</v>
      </c>
      <c r="BF39">
        <f>ABS($B$39-$D$39)</f>
        <v>1.4311289999999994</v>
      </c>
      <c r="BG39">
        <f>ABS($F$39-$H$39)</f>
        <v>3.1344480000000008</v>
      </c>
      <c r="BL39">
        <f>SQRT((ABS($A$39-$E$39)^2+(ABS($B$39-$F$39)^2)))</f>
        <v>1.5153155754125984</v>
      </c>
      <c r="BM39">
        <f>SQRT((ABS($C$39-$G$39)^2+(ABS($D$39-$H$39)^2)))</f>
        <v>6.4428080895256299</v>
      </c>
      <c r="BO39">
        <f>SQRT((ABS($A$39-$G$39)^2+(ABS($B$39-$H$39)^2)))</f>
        <v>1.9971452197784769</v>
      </c>
      <c r="BP39">
        <f>SQRT((ABS($C$39-$E$39)^2+(ABS($D$39-$F$39)^2)))</f>
        <v>8.3429807950020649</v>
      </c>
      <c r="BR39">
        <f>DEGREES(ACOS((19.9828556140157^2+23.1655660024688^2-5.50918052468967^2)/(2*19.9828556140157*23.1655660024688)))</f>
        <v>11.99697976856406</v>
      </c>
      <c r="BS39">
        <f>DEGREES(ACOS((6.8988965284475^2+26.3512401128866^2-19.9828556140157^2)/(2*6.8988965284475*26.3512401128866)))</f>
        <v>19.531099103870236</v>
      </c>
      <c r="BU39">
        <v>17</v>
      </c>
      <c r="BV39">
        <v>13</v>
      </c>
      <c r="BW39">
        <v>9</v>
      </c>
      <c r="BX39">
        <v>9</v>
      </c>
      <c r="BY39">
        <v>18</v>
      </c>
      <c r="BZ39">
        <v>13</v>
      </c>
      <c r="CA39">
        <v>10</v>
      </c>
      <c r="CB39">
        <v>9</v>
      </c>
      <c r="CC39">
        <v>17</v>
      </c>
      <c r="CD39">
        <v>10</v>
      </c>
      <c r="CE39">
        <v>10</v>
      </c>
      <c r="CF39">
        <v>15</v>
      </c>
      <c r="CG39">
        <v>16</v>
      </c>
      <c r="CH39">
        <v>9</v>
      </c>
      <c r="CI39">
        <v>9</v>
      </c>
      <c r="CJ39">
        <v>15</v>
      </c>
      <c r="CL39">
        <v>8</v>
      </c>
      <c r="CM39">
        <v>3</v>
      </c>
      <c r="CN39">
        <v>0</v>
      </c>
      <c r="CO39">
        <v>1</v>
      </c>
      <c r="CP39">
        <v>9</v>
      </c>
      <c r="CQ39">
        <v>3</v>
      </c>
      <c r="CR39">
        <v>1</v>
      </c>
      <c r="CS39">
        <v>0</v>
      </c>
      <c r="CT39">
        <v>8</v>
      </c>
      <c r="CU39">
        <v>0</v>
      </c>
      <c r="CV39">
        <v>0</v>
      </c>
      <c r="CW39">
        <v>7</v>
      </c>
      <c r="CX39">
        <v>9</v>
      </c>
      <c r="CY39">
        <v>1</v>
      </c>
      <c r="CZ39">
        <v>0</v>
      </c>
      <c r="DA39">
        <v>7</v>
      </c>
      <c r="DC39">
        <f>((13/17)*100)</f>
        <v>76.470588235294116</v>
      </c>
      <c r="DD39">
        <f>((9/17)*100)</f>
        <v>52.941176470588239</v>
      </c>
      <c r="DE39">
        <f>((9/17)*100)</f>
        <v>52.941176470588239</v>
      </c>
      <c r="DF39">
        <f>((13/18)*100)</f>
        <v>72.222222222222214</v>
      </c>
      <c r="DG39">
        <f>((10/18)*100)</f>
        <v>55.555555555555557</v>
      </c>
      <c r="DH39">
        <f>((9/18)*100)</f>
        <v>50</v>
      </c>
      <c r="DI39">
        <f>((10/17)*100)</f>
        <v>58.82352941176471</v>
      </c>
      <c r="DJ39">
        <f>((10/17)*100)</f>
        <v>58.82352941176471</v>
      </c>
      <c r="DK39">
        <f>((15/17)*100)</f>
        <v>88.235294117647058</v>
      </c>
      <c r="DL39">
        <f>((9/16)*100)</f>
        <v>56.25</v>
      </c>
      <c r="DM39">
        <f>((9/16)*100)</f>
        <v>56.25</v>
      </c>
      <c r="DN39">
        <f>((15/16)*100)</f>
        <v>93.75</v>
      </c>
      <c r="DP39">
        <f>((3/8)*100)</f>
        <v>37.5</v>
      </c>
      <c r="DQ39">
        <f>((0/8)*100)</f>
        <v>0</v>
      </c>
      <c r="DR39">
        <f>((1/8)*100)</f>
        <v>12.5</v>
      </c>
      <c r="DS39">
        <f>((3/9)*100)</f>
        <v>33.333333333333329</v>
      </c>
      <c r="DT39">
        <f>((1/9)*100)</f>
        <v>11.111111111111111</v>
      </c>
      <c r="DU39">
        <f>((0/9)*100)</f>
        <v>0</v>
      </c>
      <c r="DV39">
        <f>((0/8)*100)</f>
        <v>0</v>
      </c>
      <c r="DW39">
        <f>((0/8)*100)</f>
        <v>0</v>
      </c>
      <c r="DX39">
        <f>((7/8)*100)</f>
        <v>87.5</v>
      </c>
      <c r="DY39">
        <f>((1/9)*100)</f>
        <v>11.111111111111111</v>
      </c>
      <c r="DZ39">
        <f>((0/9)*100)</f>
        <v>0</v>
      </c>
      <c r="EA39">
        <f>((7/9)*100)</f>
        <v>77.777777777777786</v>
      </c>
    </row>
    <row r="40" spans="1:131" x14ac:dyDescent="0.25">
      <c r="A40">
        <v>213.50407300000001</v>
      </c>
      <c r="B40">
        <v>8.9346899999999998</v>
      </c>
      <c r="C40">
        <v>206.78935100000001</v>
      </c>
      <c r="D40">
        <v>6.5423109999999998</v>
      </c>
      <c r="E40">
        <v>214.473815</v>
      </c>
      <c r="F40">
        <v>9.1941760000000006</v>
      </c>
      <c r="G40">
        <v>213.41762900000001</v>
      </c>
      <c r="H40">
        <v>6.9488659999999998</v>
      </c>
      <c r="K40">
        <f>(17/200)</f>
        <v>8.5000000000000006E-2</v>
      </c>
      <c r="L40">
        <f>(13/200)</f>
        <v>6.5000000000000002E-2</v>
      </c>
      <c r="M40">
        <f>(17/200)</f>
        <v>8.5000000000000006E-2</v>
      </c>
      <c r="N40">
        <f>(14/200)</f>
        <v>7.0000000000000007E-2</v>
      </c>
      <c r="P40">
        <f>(7/200)</f>
        <v>3.5000000000000003E-2</v>
      </c>
      <c r="Q40">
        <f>(7/200)</f>
        <v>3.5000000000000003E-2</v>
      </c>
      <c r="R40">
        <f>(6/200)</f>
        <v>0.03</v>
      </c>
      <c r="S40">
        <f>(8/200)</f>
        <v>0.04</v>
      </c>
      <c r="U40">
        <f>0.085+0.035</f>
        <v>0.12000000000000001</v>
      </c>
      <c r="V40">
        <f>0.065+0.035</f>
        <v>0.1</v>
      </c>
      <c r="W40">
        <f>0.085+0.03</f>
        <v>0.115</v>
      </c>
      <c r="X40">
        <f>0.07+0.04</f>
        <v>0.11000000000000001</v>
      </c>
      <c r="Z40">
        <f>SQRT((ABS($A$41-$A$40)^2+(ABS($B$41-$B$40)^2)))</f>
        <v>26.675314301604409</v>
      </c>
      <c r="AA40">
        <f>SQRT((ABS($C$41-$C$40)^2+(ABS($D$41-$D$40)^2)))</f>
        <v>23.977397297623305</v>
      </c>
      <c r="AB40">
        <f>SQRT((ABS($E$41-$E$40)^2+(ABS($F$41-$F$40)^2)))</f>
        <v>26.759517580326907</v>
      </c>
      <c r="AC40">
        <f>SQRT((ABS($G$41-$G$40)^2+(ABS($H$41-$H$40)^2)))</f>
        <v>23.696606787949023</v>
      </c>
      <c r="AJ40">
        <f>1/0.12</f>
        <v>8.3333333333333339</v>
      </c>
      <c r="AK40">
        <f>1/0.1</f>
        <v>10</v>
      </c>
      <c r="AL40">
        <f>1/0.115</f>
        <v>8.695652173913043</v>
      </c>
      <c r="AM40">
        <f>1/0.11</f>
        <v>9.0909090909090917</v>
      </c>
      <c r="AO40">
        <f>$Z40/$U40</f>
        <v>222.29428584670339</v>
      </c>
      <c r="AP40">
        <f>$AA40/$V40</f>
        <v>239.77397297623304</v>
      </c>
      <c r="AQ40">
        <f>$AB40/$W40</f>
        <v>232.69145722023396</v>
      </c>
      <c r="AR40">
        <f>$AC40/$X40</f>
        <v>215.42369807226382</v>
      </c>
      <c r="AV40">
        <f>((0.085/0.12)*100)</f>
        <v>70.833333333333343</v>
      </c>
      <c r="AW40">
        <f>((0.065/0.1)*100)</f>
        <v>65</v>
      </c>
      <c r="AX40">
        <f>((0.085/0.115)*100)</f>
        <v>73.913043478260875</v>
      </c>
      <c r="AY40">
        <f>((0.07/0.11)*100)</f>
        <v>63.636363636363647</v>
      </c>
      <c r="BA40">
        <f>((0.035/0.12)*100)</f>
        <v>29.166666666666668</v>
      </c>
      <c r="BB40">
        <f>((0.035/0.1)*100)</f>
        <v>35</v>
      </c>
      <c r="BC40">
        <f>((0.03/0.115)*100)</f>
        <v>26.086956521739129</v>
      </c>
      <c r="BD40">
        <f>((0.04/0.11)*100)</f>
        <v>36.363636363636367</v>
      </c>
      <c r="BF40">
        <f>ABS($B$40-$D$40)</f>
        <v>2.392379</v>
      </c>
      <c r="BG40">
        <f>ABS($F$40-$H$40)</f>
        <v>2.2453100000000008</v>
      </c>
      <c r="BL40">
        <f>SQRT((ABS($A$40-$E$40)^2+(ABS($B$40-$F$40)^2)))</f>
        <v>1.0038588201335852</v>
      </c>
      <c r="BM40">
        <f>SQRT((ABS($C$40-$G$40)^2+(ABS($D$40-$H$40)^2)))</f>
        <v>6.6407346139797614</v>
      </c>
      <c r="BO40">
        <f>SQRT((ABS($A$40-$G$40)^2+(ABS($B$40-$H$40)^2)))</f>
        <v>1.9877045867311369</v>
      </c>
      <c r="BP40">
        <f>SQRT((ABS($C$40-$E$40)^2+(ABS($D$40-$F$40)^2)))</f>
        <v>8.1291681582755366</v>
      </c>
      <c r="BR40">
        <f>DEGREES(ACOS((30.3892788683378^2+30.4558423570864^2-2.89959605297048^2)/(2*30.3892788683378*30.4558423570864)))</f>
        <v>5.4615334421715103</v>
      </c>
      <c r="BS40">
        <f>DEGREES(ACOS((5.50918052468967^2+33.3445216120093^2-30.3892788683378^2)/(2*5.50918052468967*33.3445216120093)))</f>
        <v>53.468788185083177</v>
      </c>
      <c r="BU40">
        <v>17</v>
      </c>
      <c r="BV40">
        <v>9</v>
      </c>
      <c r="BW40">
        <v>11</v>
      </c>
      <c r="BX40">
        <v>9</v>
      </c>
      <c r="BY40">
        <v>13</v>
      </c>
      <c r="BZ40">
        <v>9</v>
      </c>
      <c r="CA40">
        <v>7</v>
      </c>
      <c r="CB40">
        <v>5</v>
      </c>
      <c r="CC40">
        <v>17</v>
      </c>
      <c r="CD40">
        <v>9</v>
      </c>
      <c r="CE40">
        <v>9</v>
      </c>
      <c r="CF40">
        <v>14</v>
      </c>
      <c r="CG40">
        <v>14</v>
      </c>
      <c r="CH40">
        <v>9</v>
      </c>
      <c r="CI40">
        <v>6</v>
      </c>
      <c r="CJ40">
        <v>14</v>
      </c>
      <c r="CL40">
        <v>7</v>
      </c>
      <c r="CM40">
        <v>3</v>
      </c>
      <c r="CN40">
        <v>0</v>
      </c>
      <c r="CO40">
        <v>0</v>
      </c>
      <c r="CP40">
        <v>7</v>
      </c>
      <c r="CQ40">
        <v>3</v>
      </c>
      <c r="CR40">
        <v>0</v>
      </c>
      <c r="CS40">
        <v>0</v>
      </c>
      <c r="CT40">
        <v>6</v>
      </c>
      <c r="CU40">
        <v>0</v>
      </c>
      <c r="CV40">
        <v>0</v>
      </c>
      <c r="CW40">
        <v>6</v>
      </c>
      <c r="CX40">
        <v>8</v>
      </c>
      <c r="CY40">
        <v>0</v>
      </c>
      <c r="CZ40">
        <v>0</v>
      </c>
      <c r="DA40">
        <v>6</v>
      </c>
      <c r="DC40">
        <f>((9/17)*100)</f>
        <v>52.941176470588239</v>
      </c>
      <c r="DD40">
        <f>((11/17)*100)</f>
        <v>64.705882352941174</v>
      </c>
      <c r="DE40">
        <f>((9/17)*100)</f>
        <v>52.941176470588239</v>
      </c>
      <c r="DF40">
        <f>((9/13)*100)</f>
        <v>69.230769230769226</v>
      </c>
      <c r="DG40">
        <f>((7/13)*100)</f>
        <v>53.846153846153847</v>
      </c>
      <c r="DH40">
        <f>((5/13)*100)</f>
        <v>38.461538461538467</v>
      </c>
      <c r="DI40">
        <f>((9/17)*100)</f>
        <v>52.941176470588239</v>
      </c>
      <c r="DJ40">
        <f>((9/17)*100)</f>
        <v>52.941176470588239</v>
      </c>
      <c r="DK40">
        <f>((14/17)*100)</f>
        <v>82.35294117647058</v>
      </c>
      <c r="DL40">
        <f>((9/14)*100)</f>
        <v>64.285714285714292</v>
      </c>
      <c r="DM40">
        <f>((6/14)*100)</f>
        <v>42.857142857142854</v>
      </c>
      <c r="DN40">
        <f>((14/14)*100)</f>
        <v>100</v>
      </c>
      <c r="DP40">
        <f>((3/7)*100)</f>
        <v>42.857142857142854</v>
      </c>
      <c r="DQ40">
        <f>((0/7)*100)</f>
        <v>0</v>
      </c>
      <c r="DR40">
        <f>((0/7)*100)</f>
        <v>0</v>
      </c>
      <c r="DS40">
        <f>((3/7)*100)</f>
        <v>42.857142857142854</v>
      </c>
      <c r="DT40">
        <f>((0/7)*100)</f>
        <v>0</v>
      </c>
      <c r="DU40">
        <f>((0/7)*100)</f>
        <v>0</v>
      </c>
      <c r="DV40">
        <f>((0/6)*100)</f>
        <v>0</v>
      </c>
      <c r="DW40">
        <f>((0/6)*100)</f>
        <v>0</v>
      </c>
      <c r="DX40">
        <f>((6/6)*100)</f>
        <v>100</v>
      </c>
      <c r="DY40">
        <f>((0/8)*100)</f>
        <v>0</v>
      </c>
      <c r="DZ40">
        <f>((0/8)*100)</f>
        <v>0</v>
      </c>
      <c r="EA40">
        <f>((6/8)*100)</f>
        <v>75</v>
      </c>
    </row>
    <row r="41" spans="1:131" x14ac:dyDescent="0.25">
      <c r="A41">
        <v>240.172168</v>
      </c>
      <c r="B41">
        <v>8.3141239999999996</v>
      </c>
      <c r="C41">
        <v>230.726136</v>
      </c>
      <c r="D41">
        <v>7.9372680000000004</v>
      </c>
      <c r="E41">
        <v>241.232991</v>
      </c>
      <c r="F41">
        <v>9.0589689999999994</v>
      </c>
      <c r="G41">
        <v>237.106753</v>
      </c>
      <c r="H41">
        <v>6.353402</v>
      </c>
      <c r="L41">
        <f>(13/200)</f>
        <v>6.5000000000000002E-2</v>
      </c>
      <c r="P41">
        <f>(8/200)</f>
        <v>0.04</v>
      </c>
      <c r="Q41">
        <f>(8/200)</f>
        <v>0.04</v>
      </c>
      <c r="V41">
        <f>0.065+0.04</f>
        <v>0.10500000000000001</v>
      </c>
      <c r="AA41">
        <f>SQRT((ABS($C$42-$C$41)^2+(ABS($D$42-$D$41)^2)))</f>
        <v>24.864666599424911</v>
      </c>
      <c r="AK41">
        <f>1/0.105</f>
        <v>9.5238095238095237</v>
      </c>
      <c r="AP41">
        <f>$AA41/$V41</f>
        <v>236.80634856595151</v>
      </c>
      <c r="AW41">
        <f>((0.065/0.105)*100)</f>
        <v>61.904761904761905</v>
      </c>
      <c r="BB41">
        <f>((0.04/0.105)*100)</f>
        <v>38.095238095238102</v>
      </c>
      <c r="BF41">
        <f>ABS($B$41-$D$41)</f>
        <v>0.37685599999999919</v>
      </c>
      <c r="BG41">
        <f>ABS($F$41-$H$41)</f>
        <v>2.7055669999999994</v>
      </c>
      <c r="BI41">
        <v>1.6948505000000003</v>
      </c>
      <c r="BJ41">
        <v>1.7587745000000004</v>
      </c>
      <c r="BM41">
        <f>SQRT((ABS($C$41-$G$41)^2+(ABS($D$41-$H$41)^2)))</f>
        <v>6.5742607802432831</v>
      </c>
      <c r="BO41">
        <f>SQRT((ABS($A$41-$G$41)^2+(ABS($B$41-$H$41)^2)))</f>
        <v>3.6388459549023242</v>
      </c>
      <c r="BP41">
        <f>SQRT((ABS($C$41-$E$41)^2+(ABS($D$41-$F$41)^2)))</f>
        <v>10.566561177811163</v>
      </c>
      <c r="BR41">
        <f>DEGREES(ACOS((40.359619087605^2+41.216894490567^2-2.78285984888819^2)/(2*40.359619087605*41.216894490567)))</f>
        <v>3.7198702557735461</v>
      </c>
      <c r="BS41">
        <f>DEGREES(ACOS((27.2598870069309^2+26.7779343104496^2-2.6309134356607^2)/(2*27.2598870069309*26.7779343104496)))</f>
        <v>5.4869689451554331</v>
      </c>
      <c r="BY41">
        <v>13</v>
      </c>
      <c r="BZ41">
        <v>5</v>
      </c>
      <c r="CA41">
        <v>8</v>
      </c>
      <c r="CB41">
        <v>5</v>
      </c>
      <c r="CL41">
        <v>8</v>
      </c>
      <c r="CM41">
        <v>0</v>
      </c>
      <c r="CN41">
        <v>0</v>
      </c>
      <c r="CO41">
        <v>3</v>
      </c>
      <c r="CP41">
        <v>8</v>
      </c>
      <c r="CQ41">
        <v>0</v>
      </c>
      <c r="CR41">
        <v>0</v>
      </c>
      <c r="CS41">
        <v>0</v>
      </c>
      <c r="DF41">
        <f>((5/13)*100)</f>
        <v>38.461538461538467</v>
      </c>
      <c r="DG41">
        <f>((8/13)*100)</f>
        <v>61.53846153846154</v>
      </c>
      <c r="DH41">
        <f>((5/13)*100)</f>
        <v>38.461538461538467</v>
      </c>
      <c r="DP41">
        <f>((0/8)*100)</f>
        <v>0</v>
      </c>
      <c r="DQ41">
        <f>((0/8)*100)</f>
        <v>0</v>
      </c>
      <c r="DR41">
        <f>((3/8)*100)</f>
        <v>37.5</v>
      </c>
      <c r="DS41">
        <f>((0/8)*100)</f>
        <v>0</v>
      </c>
      <c r="DT41">
        <f>((0/8)*100)</f>
        <v>0</v>
      </c>
      <c r="DU41">
        <f>((0/8)*100)</f>
        <v>0</v>
      </c>
    </row>
    <row r="42" spans="1:131" x14ac:dyDescent="0.25">
      <c r="C42">
        <v>255.57407499999999</v>
      </c>
      <c r="D42">
        <v>7.0253620000000003</v>
      </c>
      <c r="BR42">
        <f>DEGREES(ACOS((31.264509425018^2+32.3527594574226^2-2.54015268145539^2)/(2*31.264509425018*32.3527594574226)))</f>
        <v>4.1358229631685228</v>
      </c>
      <c r="BS42">
        <f>DEGREES(ACOS((2.78285984888819^2+32.121318901484^2-31.264509425018^2)/(2*2.78285984888819*32.121318901484)))</f>
        <v>69.689975253872774</v>
      </c>
    </row>
    <row r="43" spans="1:131" x14ac:dyDescent="0.25">
      <c r="A43" t="s">
        <v>22</v>
      </c>
      <c r="B43" t="s">
        <v>22</v>
      </c>
      <c r="C43" t="s">
        <v>22</v>
      </c>
      <c r="D43" t="s">
        <v>22</v>
      </c>
      <c r="E43" t="s">
        <v>22</v>
      </c>
      <c r="F43" t="s">
        <v>22</v>
      </c>
      <c r="G43" t="s">
        <v>22</v>
      </c>
      <c r="H43" t="s">
        <v>22</v>
      </c>
      <c r="BR43">
        <f>DEGREES(ACOS((23.8594422307049^2+26.6918092954988^2-3.65617093102442^2)/(2*23.8594422307049*26.6918092954988)))</f>
        <v>5.2509855119891471</v>
      </c>
      <c r="BS43">
        <f>DEGREES(ACOS((2.54015268145539^2+25.005489549371^2-23.8594422307049^2)/(2*2.54015268145539*25.005489549371)))</f>
        <v>60.552524301901485</v>
      </c>
    </row>
    <row r="44" spans="1:131" x14ac:dyDescent="0.25">
      <c r="A44">
        <v>254.23871299999999</v>
      </c>
      <c r="B44">
        <v>6.0760310000000004</v>
      </c>
      <c r="C44">
        <v>242.538453</v>
      </c>
      <c r="D44">
        <v>8.4901029999999995</v>
      </c>
      <c r="E44">
        <v>256.13288599999998</v>
      </c>
      <c r="F44">
        <v>5.9961339999999996</v>
      </c>
      <c r="G44">
        <v>268.61871000000002</v>
      </c>
      <c r="H44">
        <v>7.5</v>
      </c>
      <c r="K44">
        <f>(12/200)</f>
        <v>0.06</v>
      </c>
      <c r="L44">
        <f>(17/200)</f>
        <v>8.5000000000000006E-2</v>
      </c>
      <c r="M44">
        <f>(11/200)</f>
        <v>5.5E-2</v>
      </c>
      <c r="N44">
        <f>(20/200)</f>
        <v>0.1</v>
      </c>
      <c r="P44">
        <f>(15/200)</f>
        <v>7.4999999999999997E-2</v>
      </c>
      <c r="Q44">
        <f>(10/200)</f>
        <v>0.05</v>
      </c>
      <c r="R44">
        <f>(12/200)</f>
        <v>0.06</v>
      </c>
      <c r="S44">
        <f>(16/200)</f>
        <v>0.08</v>
      </c>
      <c r="U44">
        <f>0.06+0.075</f>
        <v>0.13500000000000001</v>
      </c>
      <c r="V44">
        <f>0.085+0.05</f>
        <v>0.13500000000000001</v>
      </c>
      <c r="W44">
        <f>0.055+0.06</f>
        <v>0.11499999999999999</v>
      </c>
      <c r="X44">
        <f>0.1+0.08</f>
        <v>0.18</v>
      </c>
      <c r="Z44">
        <f>SQRT((ABS($A$45-$A$44)^2+(ABS($B$45-$B$44)^2)))</f>
        <v>22.901535510278258</v>
      </c>
      <c r="AA44">
        <f>SQRT((ABS($C$45-$C$44)^2+(ABS($D$45-$D$44)^2)))</f>
        <v>26.313662791547859</v>
      </c>
      <c r="AB44">
        <f>SQRT((ABS($E$45-$E$44)^2+(ABS($F$45-$F$44)^2)))</f>
        <v>23.896157927325142</v>
      </c>
      <c r="AC44">
        <f>SQRT((ABS($G$45-$G$44)^2+(ABS($H$45-$H$44)^2)))</f>
        <v>29.903299629442152</v>
      </c>
      <c r="AJ44">
        <f>1/0.135</f>
        <v>7.4074074074074066</v>
      </c>
      <c r="AK44">
        <f>1/0.135</f>
        <v>7.4074074074074066</v>
      </c>
      <c r="AL44">
        <f>1/0.115</f>
        <v>8.695652173913043</v>
      </c>
      <c r="AM44">
        <f>1/0.18</f>
        <v>5.5555555555555554</v>
      </c>
      <c r="AO44">
        <f>$Z44/$U44</f>
        <v>169.64100377983894</v>
      </c>
      <c r="AP44">
        <f>$AA44/$V44</f>
        <v>194.91602067813227</v>
      </c>
      <c r="AQ44">
        <f>$AB44/$W44</f>
        <v>207.7926776289143</v>
      </c>
      <c r="AR44">
        <f>$AC44/$X44</f>
        <v>166.12944238578973</v>
      </c>
      <c r="AV44">
        <f>((0.06/0.135)*100)</f>
        <v>44.444444444444443</v>
      </c>
      <c r="AW44">
        <f>((0.085/0.135)*100)</f>
        <v>62.962962962962962</v>
      </c>
      <c r="AX44">
        <f>((0.055/0.115)*100)</f>
        <v>47.826086956521735</v>
      </c>
      <c r="AY44">
        <f>((0.1/0.18)*100)</f>
        <v>55.555555555555557</v>
      </c>
      <c r="BA44">
        <f>((0.075/0.135)*100)</f>
        <v>55.55555555555555</v>
      </c>
      <c r="BB44">
        <f>((0.05/0.135)*100)</f>
        <v>37.037037037037038</v>
      </c>
      <c r="BC44">
        <f>((0.06/0.115)*100)</f>
        <v>52.173913043478258</v>
      </c>
      <c r="BD44">
        <f>((0.08/0.18)*100)</f>
        <v>44.44444444444445</v>
      </c>
      <c r="BF44">
        <f>ABS($B$44-$D$44)</f>
        <v>2.4140719999999991</v>
      </c>
      <c r="BG44">
        <f>ABS($F$44-$H$44)</f>
        <v>1.5038660000000004</v>
      </c>
      <c r="BL44">
        <f>SQRT((ABS($A$44-$E$44)^2+(ABS($B$44-$F$44)^2)))</f>
        <v>1.8958572954043724</v>
      </c>
      <c r="BM44">
        <f>SQRT((ABS($C$44-$G$45)^2+(ABS($D$44-$H$45)^2)))</f>
        <v>3.8232306290309008</v>
      </c>
      <c r="BO44">
        <f>SQRT((ABS($A$44-$G$45)^2+(ABS($B$44-$H$45)^2)))</f>
        <v>15.764929906656725</v>
      </c>
      <c r="BP44">
        <f>SQRT((ABS($C$44-$E$45)^2+(ABS($D$44-$F$45)^2)))</f>
        <v>10.436324843353866</v>
      </c>
      <c r="BR44" t="e">
        <f>DEGREES(ACOS((3.65617093102442^2+0^2-3.65617093102442^2)/(2*3.65617093102442*0)))</f>
        <v>#DIV/0!</v>
      </c>
      <c r="BS44" t="e">
        <f>DEGREES(ACOS((3.65617093102442^2+0^2-3.65617093102442^2)/(2*3.65617093102442*0)))</f>
        <v>#DIV/0!</v>
      </c>
      <c r="BU44">
        <v>12</v>
      </c>
      <c r="BV44">
        <v>2</v>
      </c>
      <c r="BW44">
        <v>2</v>
      </c>
      <c r="BX44">
        <v>12</v>
      </c>
      <c r="BY44">
        <v>17</v>
      </c>
      <c r="BZ44">
        <v>8</v>
      </c>
      <c r="CA44">
        <v>10</v>
      </c>
      <c r="CB44">
        <v>8</v>
      </c>
      <c r="CC44">
        <v>11</v>
      </c>
      <c r="CD44">
        <v>2</v>
      </c>
      <c r="CE44">
        <v>10</v>
      </c>
      <c r="CF44">
        <v>6</v>
      </c>
      <c r="CG44">
        <v>20</v>
      </c>
      <c r="CH44">
        <v>12</v>
      </c>
      <c r="CI44">
        <v>10</v>
      </c>
      <c r="CJ44">
        <v>8</v>
      </c>
      <c r="CL44">
        <v>15</v>
      </c>
      <c r="CM44">
        <v>0</v>
      </c>
      <c r="CN44">
        <v>2</v>
      </c>
      <c r="CO44">
        <v>11</v>
      </c>
      <c r="CP44">
        <v>10</v>
      </c>
      <c r="CQ44">
        <v>0</v>
      </c>
      <c r="CR44">
        <v>9</v>
      </c>
      <c r="CS44">
        <v>0</v>
      </c>
      <c r="CT44">
        <v>12</v>
      </c>
      <c r="CU44">
        <v>2</v>
      </c>
      <c r="CV44">
        <v>9</v>
      </c>
      <c r="CW44">
        <v>0</v>
      </c>
      <c r="CX44">
        <v>16</v>
      </c>
      <c r="CY44">
        <v>11</v>
      </c>
      <c r="CZ44">
        <v>0</v>
      </c>
      <c r="DA44">
        <v>0</v>
      </c>
      <c r="DC44">
        <f>((2/12)*100)</f>
        <v>16.666666666666664</v>
      </c>
      <c r="DD44">
        <f>((2/12)*100)</f>
        <v>16.666666666666664</v>
      </c>
      <c r="DE44">
        <f>((12/12)*100)</f>
        <v>100</v>
      </c>
      <c r="DF44">
        <f>((8/17)*100)</f>
        <v>47.058823529411761</v>
      </c>
      <c r="DG44">
        <f>((10/17)*100)</f>
        <v>58.82352941176471</v>
      </c>
      <c r="DH44">
        <f>((8/17)*100)</f>
        <v>47.058823529411761</v>
      </c>
      <c r="DI44">
        <f>((2/11)*100)</f>
        <v>18.181818181818183</v>
      </c>
      <c r="DJ44">
        <f>((10/11)*100)</f>
        <v>90.909090909090907</v>
      </c>
      <c r="DK44">
        <f>((6/11)*100)</f>
        <v>54.54545454545454</v>
      </c>
      <c r="DL44">
        <f>((12/20)*100)</f>
        <v>60</v>
      </c>
      <c r="DM44">
        <f>((10/20)*100)</f>
        <v>50</v>
      </c>
      <c r="DN44">
        <f>((8/20)*100)</f>
        <v>40</v>
      </c>
      <c r="DP44">
        <f>((0/15)*100)</f>
        <v>0</v>
      </c>
      <c r="DQ44">
        <f>((2/15)*100)</f>
        <v>13.333333333333334</v>
      </c>
      <c r="DR44">
        <f>((11/15)*100)</f>
        <v>73.333333333333329</v>
      </c>
      <c r="DS44">
        <f>((0/10)*100)</f>
        <v>0</v>
      </c>
      <c r="DT44">
        <f>((9/10)*100)</f>
        <v>90</v>
      </c>
      <c r="DU44">
        <f>((0/10)*100)</f>
        <v>0</v>
      </c>
      <c r="DV44">
        <f>((2/12)*100)</f>
        <v>16.666666666666664</v>
      </c>
      <c r="DW44">
        <f>((9/12)*100)</f>
        <v>75</v>
      </c>
      <c r="DX44">
        <f>((0/12)*100)</f>
        <v>0</v>
      </c>
      <c r="DY44">
        <f>((11/16)*100)</f>
        <v>68.75</v>
      </c>
      <c r="DZ44">
        <f>((0/16)*100)</f>
        <v>0</v>
      </c>
      <c r="EA44">
        <f>((0/16)*100)</f>
        <v>0</v>
      </c>
    </row>
    <row r="45" spans="1:131" x14ac:dyDescent="0.25">
      <c r="A45">
        <v>231.35164900000001</v>
      </c>
      <c r="B45">
        <v>6.8900519999999998</v>
      </c>
      <c r="C45">
        <v>216.23397</v>
      </c>
      <c r="D45">
        <v>7.7951040000000003</v>
      </c>
      <c r="E45">
        <v>232.248559</v>
      </c>
      <c r="F45">
        <v>6.7479899999999997</v>
      </c>
      <c r="G45">
        <v>238.755155</v>
      </c>
      <c r="H45">
        <v>9.0412370000000006</v>
      </c>
      <c r="K45">
        <f>(13/200)</f>
        <v>6.5000000000000002E-2</v>
      </c>
      <c r="L45">
        <f>(17/200)</f>
        <v>8.5000000000000006E-2</v>
      </c>
      <c r="M45">
        <f>(12/200)</f>
        <v>0.06</v>
      </c>
      <c r="N45">
        <f>(14/200)</f>
        <v>7.0000000000000007E-2</v>
      </c>
      <c r="P45">
        <f>(9/200)</f>
        <v>4.4999999999999998E-2</v>
      </c>
      <c r="Q45">
        <f>(8/200)</f>
        <v>0.04</v>
      </c>
      <c r="R45">
        <f>(8/200)</f>
        <v>0.04</v>
      </c>
      <c r="S45">
        <f>(9/200)</f>
        <v>4.4999999999999998E-2</v>
      </c>
      <c r="U45">
        <f>0.065+0.045</f>
        <v>0.11</v>
      </c>
      <c r="V45">
        <f>0.085+0.04</f>
        <v>0.125</v>
      </c>
      <c r="W45">
        <f>0.06+0.04</f>
        <v>0.1</v>
      </c>
      <c r="X45">
        <f>0.07+0.045</f>
        <v>0.115</v>
      </c>
      <c r="Z45">
        <f>SQRT((ABS($A$46-$A$45)^2+(ABS($B$46-$B$45)^2)))</f>
        <v>20.073682722233443</v>
      </c>
      <c r="AA45">
        <f>SQRT((ABS($C$46-$C$45)^2+(ABS($D$46-$D$45)^2)))</f>
        <v>30.923217880963239</v>
      </c>
      <c r="AB45">
        <f>SQRT((ABS($E$46-$E$45)^2+(ABS($F$46-$F$45)^2)))</f>
        <v>23.165566002468839</v>
      </c>
      <c r="AC45">
        <f>SQRT((ABS($G$46-$G$45)^2+(ABS($H$46-$H$45)^2)))</f>
        <v>26.351240112886636</v>
      </c>
      <c r="AJ45">
        <f>1/0.11</f>
        <v>9.0909090909090917</v>
      </c>
      <c r="AK45">
        <f>1/0.125</f>
        <v>8</v>
      </c>
      <c r="AL45">
        <f>1/0.1</f>
        <v>10</v>
      </c>
      <c r="AM45">
        <f>1/0.115</f>
        <v>8.695652173913043</v>
      </c>
      <c r="AO45">
        <f>$Z45/$U45</f>
        <v>182.48802474757676</v>
      </c>
      <c r="AP45">
        <f>$AA45/$V45</f>
        <v>247.38574304770592</v>
      </c>
      <c r="AQ45">
        <f>$AB45/$W45</f>
        <v>231.65566002468839</v>
      </c>
      <c r="AR45">
        <f>$AC45/$X45</f>
        <v>229.14121837292726</v>
      </c>
      <c r="AV45">
        <f>((0.065/0.11)*100)</f>
        <v>59.090909090909093</v>
      </c>
      <c r="AW45">
        <f>((0.085/0.125)*100)</f>
        <v>68</v>
      </c>
      <c r="AX45">
        <f>((0.06/0.1)*100)</f>
        <v>60</v>
      </c>
      <c r="AY45">
        <f>((0.07/0.115)*100)</f>
        <v>60.869565217391312</v>
      </c>
      <c r="BA45">
        <f>((0.045/0.11)*100)</f>
        <v>40.909090909090907</v>
      </c>
      <c r="BB45">
        <f>((0.04/0.125)*100)</f>
        <v>32</v>
      </c>
      <c r="BC45">
        <f>((0.04/0.1)*100)</f>
        <v>40</v>
      </c>
      <c r="BD45">
        <f>((0.045/0.115)*100)</f>
        <v>39.130434782608688</v>
      </c>
      <c r="BF45">
        <f>ABS($B$45-$D$45)</f>
        <v>0.90505200000000041</v>
      </c>
      <c r="BG45">
        <f>ABS($F$45-$H$45)</f>
        <v>2.2932470000000009</v>
      </c>
      <c r="BL45">
        <f>SQRT((ABS($A$45-$E$45)^2+(ABS($B$45-$F$45)^2)))</f>
        <v>0.90809094255145184</v>
      </c>
      <c r="BM45">
        <f>SQRT((ABS($C$45-$G$46)^2+(ABS($D$45-$H$46)^2)))</f>
        <v>4.0444655364209838</v>
      </c>
      <c r="BO45">
        <f>SQRT((ABS($A$45-$G$45)^2+(ABS($B$45-$H$45)^2)))</f>
        <v>7.7097015504013449</v>
      </c>
      <c r="BP45">
        <f>SQRT((ABS($C$45-$E$46)^2+(ABS($D$45-$F$46)^2)))</f>
        <v>7.7324468375321551</v>
      </c>
      <c r="BU45">
        <v>13</v>
      </c>
      <c r="BV45">
        <v>7</v>
      </c>
      <c r="BW45">
        <v>5</v>
      </c>
      <c r="BX45">
        <v>9</v>
      </c>
      <c r="BY45">
        <v>17</v>
      </c>
      <c r="BZ45">
        <v>12</v>
      </c>
      <c r="CA45">
        <v>9</v>
      </c>
      <c r="CB45">
        <v>8</v>
      </c>
      <c r="CC45">
        <v>12</v>
      </c>
      <c r="CD45">
        <v>5</v>
      </c>
      <c r="CE45">
        <v>5</v>
      </c>
      <c r="CF45">
        <v>10</v>
      </c>
      <c r="CG45">
        <v>14</v>
      </c>
      <c r="CH45">
        <v>9</v>
      </c>
      <c r="CI45">
        <v>6</v>
      </c>
      <c r="CJ45">
        <v>10</v>
      </c>
      <c r="CL45">
        <v>9</v>
      </c>
      <c r="CM45">
        <v>0</v>
      </c>
      <c r="CN45">
        <v>0</v>
      </c>
      <c r="CO45">
        <v>5</v>
      </c>
      <c r="CP45">
        <v>8</v>
      </c>
      <c r="CQ45">
        <v>2</v>
      </c>
      <c r="CR45">
        <v>1</v>
      </c>
      <c r="CS45">
        <v>0</v>
      </c>
      <c r="CT45">
        <v>8</v>
      </c>
      <c r="CU45">
        <v>0</v>
      </c>
      <c r="CV45">
        <v>1</v>
      </c>
      <c r="CW45">
        <v>4</v>
      </c>
      <c r="CX45">
        <v>9</v>
      </c>
      <c r="CY45">
        <v>5</v>
      </c>
      <c r="CZ45">
        <v>0</v>
      </c>
      <c r="DA45">
        <v>4</v>
      </c>
      <c r="DC45">
        <f>((7/13)*100)</f>
        <v>53.846153846153847</v>
      </c>
      <c r="DD45">
        <f>((5/13)*100)</f>
        <v>38.461538461538467</v>
      </c>
      <c r="DE45">
        <f>((9/13)*100)</f>
        <v>69.230769230769226</v>
      </c>
      <c r="DF45">
        <f>((12/17)*100)</f>
        <v>70.588235294117652</v>
      </c>
      <c r="DG45">
        <f>((9/17)*100)</f>
        <v>52.941176470588239</v>
      </c>
      <c r="DH45">
        <f>((8/17)*100)</f>
        <v>47.058823529411761</v>
      </c>
      <c r="DI45">
        <f>((5/12)*100)</f>
        <v>41.666666666666671</v>
      </c>
      <c r="DJ45">
        <f>((5/12)*100)</f>
        <v>41.666666666666671</v>
      </c>
      <c r="DK45">
        <f>((10/12)*100)</f>
        <v>83.333333333333343</v>
      </c>
      <c r="DL45">
        <f>((9/14)*100)</f>
        <v>64.285714285714292</v>
      </c>
      <c r="DM45">
        <f>((6/14)*100)</f>
        <v>42.857142857142854</v>
      </c>
      <c r="DN45">
        <f>((10/14)*100)</f>
        <v>71.428571428571431</v>
      </c>
      <c r="DP45">
        <f>((0/9)*100)</f>
        <v>0</v>
      </c>
      <c r="DQ45">
        <f>((0/9)*100)</f>
        <v>0</v>
      </c>
      <c r="DR45">
        <f>((5/9)*100)</f>
        <v>55.555555555555557</v>
      </c>
      <c r="DS45">
        <f>((2/8)*100)</f>
        <v>25</v>
      </c>
      <c r="DT45">
        <f>((1/8)*100)</f>
        <v>12.5</v>
      </c>
      <c r="DU45">
        <f>((0/8)*100)</f>
        <v>0</v>
      </c>
      <c r="DV45">
        <f>((0/8)*100)</f>
        <v>0</v>
      </c>
      <c r="DW45">
        <f>((1/8)*100)</f>
        <v>12.5</v>
      </c>
      <c r="DX45">
        <f>((4/8)*100)</f>
        <v>50</v>
      </c>
      <c r="DY45">
        <f>((5/9)*100)</f>
        <v>55.555555555555557</v>
      </c>
      <c r="DZ45">
        <f>((0/9)*100)</f>
        <v>0</v>
      </c>
      <c r="EA45">
        <f>((4/9)*100)</f>
        <v>44.444444444444443</v>
      </c>
    </row>
    <row r="46" spans="1:131" x14ac:dyDescent="0.25">
      <c r="A46">
        <v>211.279382</v>
      </c>
      <c r="B46">
        <v>7.1284539999999996</v>
      </c>
      <c r="C46">
        <v>185.313467</v>
      </c>
      <c r="D46">
        <v>7.3853499999999999</v>
      </c>
      <c r="E46">
        <v>209.180285</v>
      </c>
      <c r="F46">
        <v>4.6270980000000002</v>
      </c>
      <c r="G46">
        <v>212.40396899999999</v>
      </c>
      <c r="H46">
        <v>9.0946400000000001</v>
      </c>
      <c r="K46">
        <f>(15/200)</f>
        <v>7.4999999999999997E-2</v>
      </c>
      <c r="L46">
        <f>(15/200)</f>
        <v>7.4999999999999997E-2</v>
      </c>
      <c r="M46">
        <f>(14/200)</f>
        <v>7.0000000000000007E-2</v>
      </c>
      <c r="N46">
        <f>(15/200)</f>
        <v>7.4999999999999997E-2</v>
      </c>
      <c r="P46">
        <f>(7/200)</f>
        <v>3.5000000000000003E-2</v>
      </c>
      <c r="Q46">
        <f>(6/200)</f>
        <v>0.03</v>
      </c>
      <c r="R46">
        <f>(8/200)</f>
        <v>0.04</v>
      </c>
      <c r="S46">
        <f>(9/200)</f>
        <v>4.4999999999999998E-2</v>
      </c>
      <c r="U46">
        <f>0.075+0.035</f>
        <v>0.11</v>
      </c>
      <c r="V46">
        <f>0.075+0.03</f>
        <v>0.105</v>
      </c>
      <c r="W46">
        <f>0.07+0.04</f>
        <v>0.11000000000000001</v>
      </c>
      <c r="X46">
        <f>0.075+0.045</f>
        <v>0.12</v>
      </c>
      <c r="Z46">
        <f>SQRT((ABS($A$47-$A$46)^2+(ABS($B$47-$B$46)^2)))</f>
        <v>31.566405549078741</v>
      </c>
      <c r="AA46">
        <f>SQRT((ABS($C$47-$C$46)^2+(ABS($D$47-$D$46)^2)))</f>
        <v>28.09056281752904</v>
      </c>
      <c r="AB46">
        <f>SQRT((ABS($E$47-$E$46)^2+(ABS($F$47-$F$46)^2)))</f>
        <v>30.455842357086429</v>
      </c>
      <c r="AC46">
        <f>SQRT((ABS($G$47-$G$46)^2+(ABS($H$47-$H$46)^2)))</f>
        <v>33.344521612009252</v>
      </c>
      <c r="AJ46">
        <f>1/0.11</f>
        <v>9.0909090909090917</v>
      </c>
      <c r="AK46">
        <f>1/0.105</f>
        <v>9.5238095238095237</v>
      </c>
      <c r="AL46">
        <f>1/0.11</f>
        <v>9.0909090909090917</v>
      </c>
      <c r="AM46">
        <f>1/0.12</f>
        <v>8.3333333333333339</v>
      </c>
      <c r="AO46">
        <f>$Z46/$U46</f>
        <v>286.96732317344311</v>
      </c>
      <c r="AP46">
        <f>$AA46/$V46</f>
        <v>267.52916969075278</v>
      </c>
      <c r="AQ46">
        <f>$AB46/$W46</f>
        <v>276.87129415533116</v>
      </c>
      <c r="AR46">
        <f>$AC46/$X46</f>
        <v>277.87101343341044</v>
      </c>
      <c r="AV46">
        <f>((0.075/0.11)*100)</f>
        <v>68.181818181818173</v>
      </c>
      <c r="AW46">
        <f>((0.075/0.105)*100)</f>
        <v>71.428571428571431</v>
      </c>
      <c r="AX46">
        <f>((0.07/0.11)*100)</f>
        <v>63.636363636363647</v>
      </c>
      <c r="AY46">
        <f>((0.075/0.12)*100)</f>
        <v>62.5</v>
      </c>
      <c r="BA46">
        <f>((0.035/0.11)*100)</f>
        <v>31.818181818181824</v>
      </c>
      <c r="BB46">
        <f>((0.03/0.105)*100)</f>
        <v>28.571428571428569</v>
      </c>
      <c r="BC46">
        <f>((0.04/0.11)*100)</f>
        <v>36.363636363636367</v>
      </c>
      <c r="BD46">
        <f>((0.045/0.12)*100)</f>
        <v>37.5</v>
      </c>
      <c r="BF46">
        <f>ABS($B$46-$D$46)</f>
        <v>0.25689600000000024</v>
      </c>
      <c r="BG46">
        <f>ABS($F$46-$H$46)</f>
        <v>4.4675419999999999</v>
      </c>
      <c r="BL46">
        <f>SQRT((ABS($A$46-$E$46)^2+(ABS($B$46-$F$46)^2)))</f>
        <v>3.2654234111589568</v>
      </c>
      <c r="BM46">
        <f>SQRT((ABS($C$46-$G$47)^2+(ABS($D$46-$H$47)^2)))</f>
        <v>6.3834304871203678</v>
      </c>
      <c r="BO46">
        <f>SQRT((ABS($A$46-$G$46)^2+(ABS($B$46-$H$46)^2)))</f>
        <v>2.265079095123387</v>
      </c>
      <c r="BP46">
        <f>SQRT((ABS($C$46-$E$47)^2+(ABS($D$46-$F$47)^2)))</f>
        <v>6.7565942178828546</v>
      </c>
      <c r="BR46">
        <f>DEGREES(ACOS((29.947407929749^2+30.2472396913702^2-2.46875227460108^2)/(2*29.947407929749*30.2472396913702)))</f>
        <v>4.6662805214819141</v>
      </c>
      <c r="BU46">
        <v>15</v>
      </c>
      <c r="BV46">
        <v>12</v>
      </c>
      <c r="BW46">
        <v>7</v>
      </c>
      <c r="BX46">
        <v>8</v>
      </c>
      <c r="BY46">
        <v>15</v>
      </c>
      <c r="BZ46">
        <v>11</v>
      </c>
      <c r="CA46">
        <v>7</v>
      </c>
      <c r="CB46">
        <v>7</v>
      </c>
      <c r="CC46">
        <v>14</v>
      </c>
      <c r="CD46">
        <v>7</v>
      </c>
      <c r="CE46">
        <v>8</v>
      </c>
      <c r="CF46">
        <v>14</v>
      </c>
      <c r="CG46">
        <v>15</v>
      </c>
      <c r="CH46">
        <v>8</v>
      </c>
      <c r="CI46">
        <v>9</v>
      </c>
      <c r="CJ46">
        <v>14</v>
      </c>
      <c r="CL46">
        <v>7</v>
      </c>
      <c r="CM46">
        <v>2</v>
      </c>
      <c r="CN46">
        <v>0</v>
      </c>
      <c r="CO46">
        <v>2</v>
      </c>
      <c r="CP46">
        <v>6</v>
      </c>
      <c r="CQ46">
        <v>3</v>
      </c>
      <c r="CR46">
        <v>0</v>
      </c>
      <c r="CS46">
        <v>0</v>
      </c>
      <c r="CT46">
        <v>8</v>
      </c>
      <c r="CU46">
        <v>0</v>
      </c>
      <c r="CV46">
        <v>0</v>
      </c>
      <c r="CW46">
        <v>7</v>
      </c>
      <c r="CX46">
        <v>9</v>
      </c>
      <c r="CY46">
        <v>2</v>
      </c>
      <c r="CZ46">
        <v>0</v>
      </c>
      <c r="DA46">
        <v>7</v>
      </c>
      <c r="DC46">
        <f>((12/15)*100)</f>
        <v>80</v>
      </c>
      <c r="DD46">
        <f>((7/15)*100)</f>
        <v>46.666666666666664</v>
      </c>
      <c r="DE46">
        <f>((8/15)*100)</f>
        <v>53.333333333333336</v>
      </c>
      <c r="DF46">
        <f>((11/15)*100)</f>
        <v>73.333333333333329</v>
      </c>
      <c r="DG46">
        <f>((7/15)*100)</f>
        <v>46.666666666666664</v>
      </c>
      <c r="DH46">
        <f>((7/15)*100)</f>
        <v>46.666666666666664</v>
      </c>
      <c r="DI46">
        <f>((7/14)*100)</f>
        <v>50</v>
      </c>
      <c r="DJ46">
        <f>((8/14)*100)</f>
        <v>57.142857142857139</v>
      </c>
      <c r="DK46">
        <f>((14/14)*100)</f>
        <v>100</v>
      </c>
      <c r="DL46">
        <f>((8/15)*100)</f>
        <v>53.333333333333336</v>
      </c>
      <c r="DM46">
        <f>((9/15)*100)</f>
        <v>60</v>
      </c>
      <c r="DN46">
        <f>((14/15)*100)</f>
        <v>93.333333333333329</v>
      </c>
      <c r="DP46">
        <f>((2/7)*100)</f>
        <v>28.571428571428569</v>
      </c>
      <c r="DQ46">
        <f>((0/7)*100)</f>
        <v>0</v>
      </c>
      <c r="DR46">
        <f>((2/7)*100)</f>
        <v>28.571428571428569</v>
      </c>
      <c r="DS46">
        <f>((3/6)*100)</f>
        <v>50</v>
      </c>
      <c r="DT46">
        <f>((0/6)*100)</f>
        <v>0</v>
      </c>
      <c r="DU46">
        <f>((0/6)*100)</f>
        <v>0</v>
      </c>
      <c r="DV46">
        <f>((0/8)*100)</f>
        <v>0</v>
      </c>
      <c r="DW46">
        <f>((0/8)*100)</f>
        <v>0</v>
      </c>
      <c r="DX46">
        <f>((7/8)*100)</f>
        <v>87.5</v>
      </c>
      <c r="DY46">
        <f>((2/9)*100)</f>
        <v>22.222222222222221</v>
      </c>
      <c r="DZ46">
        <f>((0/9)*100)</f>
        <v>0</v>
      </c>
      <c r="EA46">
        <f>((7/9)*100)</f>
        <v>77.777777777777786</v>
      </c>
    </row>
    <row r="47" spans="1:131" x14ac:dyDescent="0.25">
      <c r="A47">
        <v>179.719427</v>
      </c>
      <c r="B47">
        <v>6.4903320000000004</v>
      </c>
      <c r="C47">
        <v>157.232731</v>
      </c>
      <c r="D47">
        <v>8.1283069999999995</v>
      </c>
      <c r="E47">
        <v>178.746825</v>
      </c>
      <c r="F47">
        <v>5.7945080000000004</v>
      </c>
      <c r="G47">
        <v>179.06206400000002</v>
      </c>
      <c r="H47">
        <v>8.6769169999999995</v>
      </c>
      <c r="K47">
        <f>(15/200)</f>
        <v>7.4999999999999997E-2</v>
      </c>
      <c r="L47">
        <f>(16/200)</f>
        <v>0.08</v>
      </c>
      <c r="M47">
        <f>(14/200)</f>
        <v>7.0000000000000007E-2</v>
      </c>
      <c r="N47">
        <f>(13/200)</f>
        <v>6.5000000000000002E-2</v>
      </c>
      <c r="P47">
        <f>(7/200)</f>
        <v>3.5000000000000003E-2</v>
      </c>
      <c r="Q47">
        <f>(7/200)</f>
        <v>3.5000000000000003E-2</v>
      </c>
      <c r="R47">
        <f>(8/200)</f>
        <v>0.04</v>
      </c>
      <c r="S47">
        <f>(8/200)</f>
        <v>0.04</v>
      </c>
      <c r="U47">
        <f>0.075+0.035</f>
        <v>0.11</v>
      </c>
      <c r="V47">
        <f>0.08+0.035</f>
        <v>0.115</v>
      </c>
      <c r="W47">
        <f>0.07+0.04</f>
        <v>0.11000000000000001</v>
      </c>
      <c r="X47">
        <f>0.065+0.04</f>
        <v>0.10500000000000001</v>
      </c>
      <c r="Z47">
        <f>SQRT((ABS($A$48-$A$47)^2+(ABS($B$48-$B$47)^2)))</f>
        <v>26.954208249473051</v>
      </c>
      <c r="AA47">
        <f>SQRT((ABS($C$48-$C$47)^2+(ABS($D$48-$D$47)^2)))</f>
        <v>39.937606046911775</v>
      </c>
      <c r="AB47">
        <f>SQRT((ABS($E$48-$E$47)^2+(ABS($F$48-$F$47)^2)))</f>
        <v>26.882607068705312</v>
      </c>
      <c r="AC47">
        <f>SQRT((ABS($G$48-$G$47)^2+(ABS($H$48-$H$47)^2)))</f>
        <v>26.777934310449627</v>
      </c>
      <c r="AJ47">
        <f>1/0.11</f>
        <v>9.0909090909090917</v>
      </c>
      <c r="AK47">
        <f>1/0.115</f>
        <v>8.695652173913043</v>
      </c>
      <c r="AL47">
        <f>1/0.11</f>
        <v>9.0909090909090917</v>
      </c>
      <c r="AM47">
        <f>1/0.105</f>
        <v>9.5238095238095237</v>
      </c>
      <c r="AO47">
        <f>$Z47/$U47</f>
        <v>245.03825681339137</v>
      </c>
      <c r="AP47">
        <f>$AA47/$V47</f>
        <v>347.28353084271106</v>
      </c>
      <c r="AQ47">
        <f>$AB47/$W47</f>
        <v>244.38733698823009</v>
      </c>
      <c r="AR47">
        <f>$AC47/$X47</f>
        <v>255.02794581380596</v>
      </c>
      <c r="AV47">
        <f>((0.075/0.11)*100)</f>
        <v>68.181818181818173</v>
      </c>
      <c r="AW47">
        <f>((0.08/0.115)*100)</f>
        <v>69.565217391304344</v>
      </c>
      <c r="AX47">
        <f>((0.07/0.11)*100)</f>
        <v>63.636363636363647</v>
      </c>
      <c r="AY47">
        <f>((0.065/0.105)*100)</f>
        <v>61.904761904761905</v>
      </c>
      <c r="BA47">
        <f>((0.035/0.11)*100)</f>
        <v>31.818181818181824</v>
      </c>
      <c r="BB47">
        <f>((0.035/0.115)*100)</f>
        <v>30.434782608695656</v>
      </c>
      <c r="BC47">
        <f>((0.04/0.11)*100)</f>
        <v>36.363636363636367</v>
      </c>
      <c r="BD47">
        <f>((0.04/0.105)*100)</f>
        <v>38.095238095238102</v>
      </c>
      <c r="BF47">
        <f>ABS($B$47-$D$47)</f>
        <v>1.6379749999999991</v>
      </c>
      <c r="BG47">
        <f>ABS($F$47-$H$47)</f>
        <v>2.8824089999999991</v>
      </c>
      <c r="BL47">
        <f>SQRT((ABS($A$47-$E$47)^2+(ABS($B$47-$F$47)^2)))</f>
        <v>1.1958786265252799</v>
      </c>
      <c r="BM47">
        <f>SQRT((ABS($C$47-$G$48)^2+(ABS($D$47-$H$48)^2)))</f>
        <v>5.0674624231397152</v>
      </c>
      <c r="BO47">
        <f>SQRT((ABS($A$47-$G$47)^2+(ABS($B$47-$H$47)^2)))</f>
        <v>2.2832608427409173</v>
      </c>
      <c r="BP47">
        <f>SQRT((ABS($C$47-$E$48)^2+(ABS($D$47-$F$48)^2)))</f>
        <v>5.5557538412655729</v>
      </c>
      <c r="BR47">
        <f>DEGREES(ACOS((27.9315966446495^2+28.8207896209931^2-3.60596918615467^2)/(2*27.9315966446495*28.8207896209931)))</f>
        <v>7.0614896810793644</v>
      </c>
      <c r="BS47">
        <f>DEGREES(ACOS((3.94545412217275^2+32.348051907644^2-29.947407929749^2)/(2*3.94545412217275*32.348051907644)))</f>
        <v>49.694356564707768</v>
      </c>
      <c r="BU47">
        <v>15</v>
      </c>
      <c r="BV47">
        <v>11</v>
      </c>
      <c r="BW47">
        <v>7</v>
      </c>
      <c r="BX47">
        <v>7</v>
      </c>
      <c r="BY47">
        <v>16</v>
      </c>
      <c r="BZ47">
        <v>13</v>
      </c>
      <c r="CA47">
        <v>9</v>
      </c>
      <c r="CB47">
        <v>8</v>
      </c>
      <c r="CC47">
        <v>14</v>
      </c>
      <c r="CD47">
        <v>8</v>
      </c>
      <c r="CE47">
        <v>7</v>
      </c>
      <c r="CF47">
        <v>13</v>
      </c>
      <c r="CG47">
        <v>13</v>
      </c>
      <c r="CH47">
        <v>7</v>
      </c>
      <c r="CI47">
        <v>6</v>
      </c>
      <c r="CJ47">
        <v>13</v>
      </c>
      <c r="CL47">
        <v>7</v>
      </c>
      <c r="CM47">
        <v>3</v>
      </c>
      <c r="CN47">
        <v>0</v>
      </c>
      <c r="CO47">
        <v>0</v>
      </c>
      <c r="CP47">
        <v>7</v>
      </c>
      <c r="CQ47">
        <v>3</v>
      </c>
      <c r="CR47">
        <v>0</v>
      </c>
      <c r="CS47">
        <v>0</v>
      </c>
      <c r="CT47">
        <v>8</v>
      </c>
      <c r="CU47">
        <v>0</v>
      </c>
      <c r="CV47">
        <v>0</v>
      </c>
      <c r="CW47">
        <v>8</v>
      </c>
      <c r="CX47">
        <v>8</v>
      </c>
      <c r="CY47">
        <v>0</v>
      </c>
      <c r="CZ47">
        <v>0</v>
      </c>
      <c r="DA47">
        <v>8</v>
      </c>
      <c r="DC47">
        <f>((11/15)*100)</f>
        <v>73.333333333333329</v>
      </c>
      <c r="DD47">
        <f>((7/15)*100)</f>
        <v>46.666666666666664</v>
      </c>
      <c r="DE47">
        <f>((7/15)*100)</f>
        <v>46.666666666666664</v>
      </c>
      <c r="DF47">
        <f>((13/16)*100)</f>
        <v>81.25</v>
      </c>
      <c r="DG47">
        <f>((9/16)*100)</f>
        <v>56.25</v>
      </c>
      <c r="DH47">
        <f>((8/16)*100)</f>
        <v>50</v>
      </c>
      <c r="DI47">
        <f>((8/14)*100)</f>
        <v>57.142857142857139</v>
      </c>
      <c r="DJ47">
        <f>((7/14)*100)</f>
        <v>50</v>
      </c>
      <c r="DK47">
        <f>((13/14)*100)</f>
        <v>92.857142857142861</v>
      </c>
      <c r="DL47">
        <f>((7/13)*100)</f>
        <v>53.846153846153847</v>
      </c>
      <c r="DM47">
        <f>((6/13)*100)</f>
        <v>46.153846153846153</v>
      </c>
      <c r="DN47">
        <f>((13/13)*100)</f>
        <v>100</v>
      </c>
      <c r="DP47">
        <f>((3/7)*100)</f>
        <v>42.857142857142854</v>
      </c>
      <c r="DQ47">
        <f>((0/7)*100)</f>
        <v>0</v>
      </c>
      <c r="DR47">
        <f>((0/7)*100)</f>
        <v>0</v>
      </c>
      <c r="DS47">
        <f>((3/7)*100)</f>
        <v>42.857142857142854</v>
      </c>
      <c r="DT47">
        <f>((0/7)*100)</f>
        <v>0</v>
      </c>
      <c r="DU47">
        <f>((0/7)*100)</f>
        <v>0</v>
      </c>
      <c r="DV47">
        <f>((0/8)*100)</f>
        <v>0</v>
      </c>
      <c r="DW47">
        <f>((0/8)*100)</f>
        <v>0</v>
      </c>
      <c r="DX47">
        <f>((8/8)*100)</f>
        <v>100</v>
      </c>
      <c r="DY47">
        <f>((0/8)*100)</f>
        <v>0</v>
      </c>
      <c r="DZ47">
        <f>((0/8)*100)</f>
        <v>0</v>
      </c>
      <c r="EA47">
        <f>((8/8)*100)</f>
        <v>100</v>
      </c>
    </row>
    <row r="48" spans="1:131" x14ac:dyDescent="0.25">
      <c r="A48">
        <v>152.77901600000001</v>
      </c>
      <c r="B48">
        <v>7.3526530000000001</v>
      </c>
      <c r="C48">
        <v>117.300149</v>
      </c>
      <c r="D48">
        <v>8.7617670000000007</v>
      </c>
      <c r="E48">
        <v>151.87777499999999</v>
      </c>
      <c r="F48">
        <v>6.6481560000000002</v>
      </c>
      <c r="G48">
        <v>152.290189</v>
      </c>
      <c r="H48">
        <v>9.2465440000000001</v>
      </c>
      <c r="K48">
        <f>(17/200)</f>
        <v>8.5000000000000006E-2</v>
      </c>
      <c r="L48">
        <f>(15/200)</f>
        <v>7.4999999999999997E-2</v>
      </c>
      <c r="M48">
        <f>(16/200)</f>
        <v>0.08</v>
      </c>
      <c r="N48">
        <f>(15/200)</f>
        <v>7.4999999999999997E-2</v>
      </c>
      <c r="P48">
        <f>(6/200)</f>
        <v>0.03</v>
      </c>
      <c r="Q48">
        <f>(8/200)</f>
        <v>0.04</v>
      </c>
      <c r="R48">
        <f>(7/200)</f>
        <v>3.5000000000000003E-2</v>
      </c>
      <c r="S48">
        <f>(8/200)</f>
        <v>0.04</v>
      </c>
      <c r="U48">
        <f>0.085+0.03</f>
        <v>0.115</v>
      </c>
      <c r="V48">
        <f>0.075+0.04</f>
        <v>0.11499999999999999</v>
      </c>
      <c r="W48">
        <f>0.08+0.035</f>
        <v>0.115</v>
      </c>
      <c r="X48">
        <f>0.075+0.04</f>
        <v>0.11499999999999999</v>
      </c>
      <c r="Z48">
        <f>SQRT((ABS($A$49-$A$48)^2+(ABS($B$49-$B$48)^2)))</f>
        <v>41.239089557945448</v>
      </c>
      <c r="AA48">
        <f>SQRT((ABS($C$49-$C$48)^2+(ABS($D$49-$D$48)^2)))</f>
        <v>32.156080719112659</v>
      </c>
      <c r="AB48">
        <f>SQRT((ABS($E$49-$E$48)^2+(ABS($F$49-$F$48)^2)))</f>
        <v>41.216894490566936</v>
      </c>
      <c r="AC48">
        <f>SQRT((ABS($G$49-$G$48)^2+(ABS($H$49-$H$48)^2)))</f>
        <v>40.646782417370368</v>
      </c>
      <c r="AJ48">
        <f>1/0.115</f>
        <v>8.695652173913043</v>
      </c>
      <c r="AK48">
        <f>1/0.115</f>
        <v>8.695652173913043</v>
      </c>
      <c r="AL48">
        <f>1/0.115</f>
        <v>8.695652173913043</v>
      </c>
      <c r="AM48">
        <f>1/0.115</f>
        <v>8.695652173913043</v>
      </c>
      <c r="AO48">
        <f>$Z48/$U48</f>
        <v>358.60077876474298</v>
      </c>
      <c r="AP48">
        <f>$AA48/$V48</f>
        <v>279.61809320967529</v>
      </c>
      <c r="AQ48">
        <f>$AB48/$W48</f>
        <v>358.40777817884293</v>
      </c>
      <c r="AR48">
        <f>$AC48/$X48</f>
        <v>353.45028189017711</v>
      </c>
      <c r="AV48">
        <f>((0.085/0.115)*100)</f>
        <v>73.913043478260875</v>
      </c>
      <c r="AW48">
        <f>((0.075/0.115)*100)</f>
        <v>65.217391304347814</v>
      </c>
      <c r="AX48">
        <f>((0.08/0.115)*100)</f>
        <v>69.565217391304344</v>
      </c>
      <c r="AY48">
        <f>((0.075/0.115)*100)</f>
        <v>65.217391304347814</v>
      </c>
      <c r="BA48">
        <f>((0.03/0.115)*100)</f>
        <v>26.086956521739129</v>
      </c>
      <c r="BB48">
        <f>((0.04/0.115)*100)</f>
        <v>34.782608695652172</v>
      </c>
      <c r="BC48">
        <f>((0.035/0.115)*100)</f>
        <v>30.434782608695656</v>
      </c>
      <c r="BD48">
        <f>((0.04/0.115)*100)</f>
        <v>34.782608695652172</v>
      </c>
      <c r="BF48">
        <f>ABS($B$48-$D$48)</f>
        <v>1.4091140000000006</v>
      </c>
      <c r="BG48">
        <f>ABS($F$48-$H$48)</f>
        <v>2.5983879999999999</v>
      </c>
      <c r="BL48">
        <f>SQRT((ABS($A$48-$E$48)^2+(ABS($B$48-$F$48)^2)))</f>
        <v>1.1439192992034224</v>
      </c>
      <c r="BM48">
        <f>SQRT((ABS($C$48-$G$49)^2+(ABS($D$48-$H$49)^2)))</f>
        <v>5.7629807139629516</v>
      </c>
      <c r="BO48">
        <f>SQRT((ABS($A$48-$G$48)^2+(ABS($B$48-$H$48)^2)))</f>
        <v>1.9559588328515543</v>
      </c>
      <c r="BP48">
        <f>SQRT((ABS($C$48-$E$49)^2+(ABS($D$48-$F$49)^2)))</f>
        <v>6.7966272136062491</v>
      </c>
      <c r="BR48">
        <f>DEGREES(ACOS((34.34345315192^2+35.186429306985^2-2.86563029582063^2)/(2*34.34345315192*35.186429306985)))</f>
        <v>4.5153522276723521</v>
      </c>
      <c r="BS48">
        <f>DEGREES(ACOS((22.4034849541581^2+22.0259353147882^2-3.12330940558792^2)/(2*22.4034849541581*22.0259353147882)))</f>
        <v>8.0033051481113837</v>
      </c>
      <c r="BU48">
        <v>17</v>
      </c>
      <c r="BV48">
        <v>13</v>
      </c>
      <c r="BW48">
        <v>10</v>
      </c>
      <c r="BX48">
        <v>9</v>
      </c>
      <c r="BY48">
        <v>15</v>
      </c>
      <c r="BZ48">
        <v>12</v>
      </c>
      <c r="CA48">
        <v>8</v>
      </c>
      <c r="CB48">
        <v>7</v>
      </c>
      <c r="CC48">
        <v>16</v>
      </c>
      <c r="CD48">
        <v>9</v>
      </c>
      <c r="CE48">
        <v>8</v>
      </c>
      <c r="CF48">
        <v>15</v>
      </c>
      <c r="CG48">
        <v>15</v>
      </c>
      <c r="CH48">
        <v>9</v>
      </c>
      <c r="CI48">
        <v>7</v>
      </c>
      <c r="CJ48">
        <v>15</v>
      </c>
      <c r="CL48">
        <v>6</v>
      </c>
      <c r="CM48">
        <v>3</v>
      </c>
      <c r="CN48">
        <v>0</v>
      </c>
      <c r="CO48">
        <v>0</v>
      </c>
      <c r="CP48">
        <v>8</v>
      </c>
      <c r="CQ48">
        <v>4</v>
      </c>
      <c r="CR48">
        <v>0</v>
      </c>
      <c r="CS48">
        <v>0</v>
      </c>
      <c r="CT48">
        <v>7</v>
      </c>
      <c r="CU48">
        <v>0</v>
      </c>
      <c r="CV48">
        <v>0</v>
      </c>
      <c r="CW48">
        <v>7</v>
      </c>
      <c r="CX48">
        <v>8</v>
      </c>
      <c r="CY48">
        <v>0</v>
      </c>
      <c r="CZ48">
        <v>0</v>
      </c>
      <c r="DA48">
        <v>7</v>
      </c>
      <c r="DC48">
        <f>((13/17)*100)</f>
        <v>76.470588235294116</v>
      </c>
      <c r="DD48">
        <f>((10/17)*100)</f>
        <v>58.82352941176471</v>
      </c>
      <c r="DE48">
        <f>((9/17)*100)</f>
        <v>52.941176470588239</v>
      </c>
      <c r="DF48">
        <f>((12/15)*100)</f>
        <v>80</v>
      </c>
      <c r="DG48">
        <f>((8/15)*100)</f>
        <v>53.333333333333336</v>
      </c>
      <c r="DH48">
        <f>((7/15)*100)</f>
        <v>46.666666666666664</v>
      </c>
      <c r="DI48">
        <f>((9/16)*100)</f>
        <v>56.25</v>
      </c>
      <c r="DJ48">
        <f>((8/16)*100)</f>
        <v>50</v>
      </c>
      <c r="DK48">
        <f>((15/16)*100)</f>
        <v>93.75</v>
      </c>
      <c r="DL48">
        <f>((9/15)*100)</f>
        <v>60</v>
      </c>
      <c r="DM48">
        <f>((7/15)*100)</f>
        <v>46.666666666666664</v>
      </c>
      <c r="DN48">
        <f>((15/15)*100)</f>
        <v>100</v>
      </c>
      <c r="DP48">
        <f>((3/6)*100)</f>
        <v>50</v>
      </c>
      <c r="DQ48">
        <f>((0/6)*100)</f>
        <v>0</v>
      </c>
      <c r="DR48">
        <f>((0/6)*100)</f>
        <v>0</v>
      </c>
      <c r="DS48">
        <f>((4/8)*100)</f>
        <v>50</v>
      </c>
      <c r="DT48">
        <f>((0/8)*100)</f>
        <v>0</v>
      </c>
      <c r="DU48">
        <f>((0/8)*100)</f>
        <v>0</v>
      </c>
      <c r="DV48">
        <f>((0/7)*100)</f>
        <v>0</v>
      </c>
      <c r="DW48">
        <f>((0/7)*100)</f>
        <v>0</v>
      </c>
      <c r="DX48">
        <f>((7/7)*100)</f>
        <v>100</v>
      </c>
      <c r="DY48">
        <f>((0/8)*100)</f>
        <v>0</v>
      </c>
      <c r="DZ48">
        <f>((0/8)*100)</f>
        <v>0</v>
      </c>
      <c r="EA48">
        <f>((7/8)*100)</f>
        <v>87.5</v>
      </c>
    </row>
    <row r="49" spans="1:131" x14ac:dyDescent="0.25">
      <c r="A49">
        <v>111.54383900000001</v>
      </c>
      <c r="B49">
        <v>7.9207070000000002</v>
      </c>
      <c r="C49">
        <v>85.159141000000005</v>
      </c>
      <c r="D49">
        <v>9.7462119999999999</v>
      </c>
      <c r="E49">
        <v>110.665807</v>
      </c>
      <c r="F49">
        <v>7.2854039999999998</v>
      </c>
      <c r="G49">
        <v>111.64848400000001</v>
      </c>
      <c r="H49">
        <v>9.8889890000000005</v>
      </c>
      <c r="K49">
        <f>(17/200)</f>
        <v>8.5000000000000006E-2</v>
      </c>
      <c r="L49">
        <f>(14/200)</f>
        <v>7.0000000000000007E-2</v>
      </c>
      <c r="M49">
        <f>(17/200)</f>
        <v>8.5000000000000006E-2</v>
      </c>
      <c r="N49">
        <f>(16/200)</f>
        <v>0.08</v>
      </c>
      <c r="P49">
        <f>(7/200)</f>
        <v>3.5000000000000003E-2</v>
      </c>
      <c r="Q49">
        <f>(7/200)</f>
        <v>3.5000000000000003E-2</v>
      </c>
      <c r="R49">
        <f>(7/200)</f>
        <v>3.5000000000000003E-2</v>
      </c>
      <c r="S49">
        <f>(8/200)</f>
        <v>0.04</v>
      </c>
      <c r="U49">
        <f>0.085+0.035</f>
        <v>0.12000000000000001</v>
      </c>
      <c r="V49">
        <f>0.07+0.035</f>
        <v>0.10500000000000001</v>
      </c>
      <c r="W49">
        <f>0.085+0.035</f>
        <v>0.12000000000000001</v>
      </c>
      <c r="X49">
        <f>0.08+0.04</f>
        <v>0.12</v>
      </c>
      <c r="Z49">
        <f>SQRT((ABS($A$50-$A$49)^2+(ABS($B$50-$B$49)^2)))</f>
        <v>32.264540329704751</v>
      </c>
      <c r="AA49">
        <f>SQRT((ABS($C$50-$C$49)^2+(ABS($D$50-$D$49)^2)))</f>
        <v>24.370979876223387</v>
      </c>
      <c r="AB49">
        <f>SQRT((ABS($E$50-$E$49)^2+(ABS($F$50-$F$49)^2)))</f>
        <v>32.35275945742255</v>
      </c>
      <c r="AC49">
        <f>SQRT((ABS($G$50-$G$49)^2+(ABS($H$50-$H$49)^2)))</f>
        <v>32.121318901483988</v>
      </c>
      <c r="AJ49">
        <f>1/0.12</f>
        <v>8.3333333333333339</v>
      </c>
      <c r="AK49">
        <f>1/0.105</f>
        <v>9.5238095238095237</v>
      </c>
      <c r="AL49">
        <f>1/0.12</f>
        <v>8.3333333333333339</v>
      </c>
      <c r="AM49">
        <f>1/0.12</f>
        <v>8.3333333333333339</v>
      </c>
      <c r="AO49">
        <f>$Z49/$U49</f>
        <v>268.87116941420624</v>
      </c>
      <c r="AP49">
        <f>$AA49/$V49</f>
        <v>232.10457024974653</v>
      </c>
      <c r="AQ49">
        <f>$AB49/$W49</f>
        <v>269.60632881185455</v>
      </c>
      <c r="AR49">
        <f>$AC49/$X49</f>
        <v>267.67765751236658</v>
      </c>
      <c r="AV49">
        <f>((0.085/0.12)*100)</f>
        <v>70.833333333333343</v>
      </c>
      <c r="AW49">
        <f>((0.07/0.105)*100)</f>
        <v>66.666666666666671</v>
      </c>
      <c r="AX49">
        <f>((0.085/0.12)*100)</f>
        <v>70.833333333333343</v>
      </c>
      <c r="AY49">
        <f>((0.08/0.12)*100)</f>
        <v>66.666666666666671</v>
      </c>
      <c r="BA49">
        <f>((0.035/0.12)*100)</f>
        <v>29.166666666666668</v>
      </c>
      <c r="BB49">
        <f>((0.035/0.105)*100)</f>
        <v>33.333333333333336</v>
      </c>
      <c r="BC49">
        <f>((0.035/0.12)*100)</f>
        <v>29.166666666666668</v>
      </c>
      <c r="BD49">
        <f>((0.04/0.12)*100)</f>
        <v>33.333333333333336</v>
      </c>
      <c r="BF49">
        <f>ABS($B$49-$D$49)</f>
        <v>1.8255049999999997</v>
      </c>
      <c r="BG49">
        <f>ABS($F$49-$H$49)</f>
        <v>2.6035850000000007</v>
      </c>
      <c r="BL49">
        <f>SQRT((ABS($A$49-$E$49)^2+(ABS($B$49-$F$49)^2)))</f>
        <v>1.0837666237862322</v>
      </c>
      <c r="BM49">
        <f>SQRT((ABS($C$49-$G$50)^2+(ABS($D$49-$H$50)^2)))</f>
        <v>5.6421259771339791</v>
      </c>
      <c r="BO49">
        <f>SQRT((ABS($A$49-$G$49)^2+(ABS($B$49-$H$49)^2)))</f>
        <v>1.9710617969888722</v>
      </c>
      <c r="BP49">
        <f>SQRT((ABS($C$49-$E$50)^2+(ABS($D$49-$F$50)^2)))</f>
        <v>7.0957772743107528</v>
      </c>
      <c r="BR49">
        <f>DEGREES(ACOS((30.3773602907838^2+30.936129669128^2-2.66857443014374^2)/(2*30.3773602907838*30.936129669128)))</f>
        <v>4.8785370432682083</v>
      </c>
      <c r="BS49">
        <f>DEGREES(ACOS((3.60596918615467^2+35.4701755639443^2-34.34345315192^2)/(2*3.60596918615467*35.4701755639443)))</f>
        <v>69.002411747297529</v>
      </c>
      <c r="BU49">
        <v>17</v>
      </c>
      <c r="BV49">
        <v>12</v>
      </c>
      <c r="BW49">
        <v>10</v>
      </c>
      <c r="BX49">
        <v>10</v>
      </c>
      <c r="BY49">
        <v>14</v>
      </c>
      <c r="BZ49">
        <v>9</v>
      </c>
      <c r="CA49">
        <v>6</v>
      </c>
      <c r="CB49">
        <v>6</v>
      </c>
      <c r="CC49">
        <v>17</v>
      </c>
      <c r="CD49">
        <v>10</v>
      </c>
      <c r="CE49">
        <v>10</v>
      </c>
      <c r="CF49">
        <v>16</v>
      </c>
      <c r="CG49">
        <v>16</v>
      </c>
      <c r="CH49">
        <v>10</v>
      </c>
      <c r="CI49">
        <v>9</v>
      </c>
      <c r="CJ49">
        <v>16</v>
      </c>
      <c r="CL49">
        <v>7</v>
      </c>
      <c r="CM49">
        <v>4</v>
      </c>
      <c r="CN49">
        <v>0</v>
      </c>
      <c r="CO49">
        <v>1</v>
      </c>
      <c r="CP49">
        <v>7</v>
      </c>
      <c r="CQ49">
        <v>2</v>
      </c>
      <c r="CR49">
        <v>0</v>
      </c>
      <c r="CS49">
        <v>0</v>
      </c>
      <c r="CT49">
        <v>7</v>
      </c>
      <c r="CU49">
        <v>0</v>
      </c>
      <c r="CV49">
        <v>0</v>
      </c>
      <c r="CW49">
        <v>7</v>
      </c>
      <c r="CX49">
        <v>8</v>
      </c>
      <c r="CY49">
        <v>1</v>
      </c>
      <c r="CZ49">
        <v>0</v>
      </c>
      <c r="DA49">
        <v>7</v>
      </c>
      <c r="DC49">
        <f>((12/17)*100)</f>
        <v>70.588235294117652</v>
      </c>
      <c r="DD49">
        <f>((10/17)*100)</f>
        <v>58.82352941176471</v>
      </c>
      <c r="DE49">
        <f>((10/17)*100)</f>
        <v>58.82352941176471</v>
      </c>
      <c r="DF49">
        <f>((9/14)*100)</f>
        <v>64.285714285714292</v>
      </c>
      <c r="DG49">
        <f>((6/14)*100)</f>
        <v>42.857142857142854</v>
      </c>
      <c r="DH49">
        <f>((6/14)*100)</f>
        <v>42.857142857142854</v>
      </c>
      <c r="DI49">
        <f>((10/17)*100)</f>
        <v>58.82352941176471</v>
      </c>
      <c r="DJ49">
        <f>((10/17)*100)</f>
        <v>58.82352941176471</v>
      </c>
      <c r="DK49">
        <f>((16/17)*100)</f>
        <v>94.117647058823522</v>
      </c>
      <c r="DL49">
        <f>((10/16)*100)</f>
        <v>62.5</v>
      </c>
      <c r="DM49">
        <f>((9/16)*100)</f>
        <v>56.25</v>
      </c>
      <c r="DN49">
        <f>((16/16)*100)</f>
        <v>100</v>
      </c>
      <c r="DP49">
        <f>((4/7)*100)</f>
        <v>57.142857142857139</v>
      </c>
      <c r="DQ49">
        <f>((0/7)*100)</f>
        <v>0</v>
      </c>
      <c r="DR49">
        <f>((1/7)*100)</f>
        <v>14.285714285714285</v>
      </c>
      <c r="DS49">
        <f>((2/7)*100)</f>
        <v>28.571428571428569</v>
      </c>
      <c r="DT49">
        <f>((0/7)*100)</f>
        <v>0</v>
      </c>
      <c r="DU49">
        <f>((0/7)*100)</f>
        <v>0</v>
      </c>
      <c r="DV49">
        <f>((0/7)*100)</f>
        <v>0</v>
      </c>
      <c r="DW49">
        <f>((0/7)*100)</f>
        <v>0</v>
      </c>
      <c r="DX49">
        <f>((7/7)*100)</f>
        <v>100</v>
      </c>
      <c r="DY49">
        <f>((1/8)*100)</f>
        <v>12.5</v>
      </c>
      <c r="DZ49">
        <f>((0/8)*100)</f>
        <v>0</v>
      </c>
      <c r="EA49">
        <f>((7/8)*100)</f>
        <v>87.5</v>
      </c>
    </row>
    <row r="50" spans="1:131" x14ac:dyDescent="0.25">
      <c r="A50">
        <v>79.29232300000001</v>
      </c>
      <c r="B50">
        <v>8.8373740000000005</v>
      </c>
      <c r="C50">
        <v>60.821708000000001</v>
      </c>
      <c r="D50">
        <v>8.4679260000000003</v>
      </c>
      <c r="E50">
        <v>78.31818100000001</v>
      </c>
      <c r="F50">
        <v>7.8617169999999996</v>
      </c>
      <c r="G50">
        <v>79.527828</v>
      </c>
      <c r="H50">
        <v>10.095352999999999</v>
      </c>
      <c r="K50">
        <f>(15/200)</f>
        <v>7.4999999999999997E-2</v>
      </c>
      <c r="M50">
        <f>(17/200)</f>
        <v>8.5000000000000006E-2</v>
      </c>
      <c r="N50">
        <f>(15/200)</f>
        <v>7.4999999999999997E-2</v>
      </c>
      <c r="P50">
        <f>(7/200)</f>
        <v>3.5000000000000003E-2</v>
      </c>
      <c r="Q50">
        <f>(8/200)</f>
        <v>0.04</v>
      </c>
      <c r="R50">
        <f>(8/200)</f>
        <v>0.04</v>
      </c>
      <c r="S50">
        <f>(8/200)</f>
        <v>0.04</v>
      </c>
      <c r="U50">
        <f>0.075+0.035</f>
        <v>0.11</v>
      </c>
      <c r="W50">
        <f>0.085+0.04</f>
        <v>0.125</v>
      </c>
      <c r="X50">
        <f>0.075+0.04</f>
        <v>0.11499999999999999</v>
      </c>
      <c r="Z50">
        <f>SQRT((ABS($A$51-$A$50)^2+(ABS($B$51-$B$50)^2)))</f>
        <v>26.650513473567997</v>
      </c>
      <c r="AB50">
        <f>SQRT((ABS($E$51-$E$50)^2+(ABS($F$51-$F$50)^2)))</f>
        <v>26.691809295498825</v>
      </c>
      <c r="AC50">
        <f>SQRT((ABS($G$51-$G$50)^2+(ABS($H$51-$H$50)^2)))</f>
        <v>25.005489549370953</v>
      </c>
      <c r="AJ50">
        <f>1/0.11</f>
        <v>9.0909090909090917</v>
      </c>
      <c r="AL50">
        <f>1/0.125</f>
        <v>8</v>
      </c>
      <c r="AM50">
        <f>1/0.115</f>
        <v>8.695652173913043</v>
      </c>
      <c r="AO50">
        <f>$Z50/$U50</f>
        <v>242.27739521425451</v>
      </c>
      <c r="AQ50">
        <f>$AB50/$W50</f>
        <v>213.5344743639906</v>
      </c>
      <c r="AR50">
        <f>$AC50/$X50</f>
        <v>217.43903955974744</v>
      </c>
      <c r="AV50">
        <f>((0.075/0.11)*100)</f>
        <v>68.181818181818173</v>
      </c>
      <c r="AX50">
        <f>((0.085/0.125)*100)</f>
        <v>68</v>
      </c>
      <c r="AY50">
        <f>((0.075/0.115)*100)</f>
        <v>65.217391304347814</v>
      </c>
      <c r="BA50">
        <f>((0.035/0.11)*100)</f>
        <v>31.818181818181824</v>
      </c>
      <c r="BC50">
        <f>((0.04/0.125)*100)</f>
        <v>32</v>
      </c>
      <c r="BD50">
        <f>((0.04/0.115)*100)</f>
        <v>34.782608695652172</v>
      </c>
      <c r="BF50">
        <f>ABS($B$50-$D$50)</f>
        <v>0.36944800000000022</v>
      </c>
      <c r="BG50">
        <f>ABS($F$50-$H$50)</f>
        <v>2.2336359999999997</v>
      </c>
      <c r="BL50">
        <f>SQRT((ABS($A$50-$E$50)^2+(ABS($B$50-$F$50)^2)))</f>
        <v>1.3787165110395259</v>
      </c>
      <c r="BO50">
        <f>SQRT((ABS($A$50-$G$50)^2+(ABS($B$50-$H$50)^2)))</f>
        <v>1.2798334928677215</v>
      </c>
      <c r="BP50">
        <f>SQRT((ABS($C$50-$E$51)^2+(ABS($D$50-$F$51)^2)))</f>
        <v>9.2508905239587076</v>
      </c>
      <c r="BR50">
        <f>DEGREES(ACOS((24.0656785582827^2+27.6161996275052^2-4.40552020126533^2)/(2*24.0656785582827*27.6161996275052)))</f>
        <v>5.7990700982956227</v>
      </c>
      <c r="BS50">
        <f>DEGREES(ACOS((27.6136006483015^2+26.5632756446156^2-3.38818648402859^2)/(2*27.6136006483015*26.5632756446156)))</f>
        <v>6.8187486728876463</v>
      </c>
      <c r="BU50">
        <v>15</v>
      </c>
      <c r="BV50">
        <v>9</v>
      </c>
      <c r="BW50">
        <v>7</v>
      </c>
      <c r="BX50">
        <v>8</v>
      </c>
      <c r="CC50">
        <v>17</v>
      </c>
      <c r="CD50">
        <v>9</v>
      </c>
      <c r="CE50">
        <v>9</v>
      </c>
      <c r="CF50">
        <v>14</v>
      </c>
      <c r="CG50">
        <v>15</v>
      </c>
      <c r="CH50">
        <v>8</v>
      </c>
      <c r="CI50">
        <v>7</v>
      </c>
      <c r="CJ50">
        <v>14</v>
      </c>
      <c r="CL50">
        <v>7</v>
      </c>
      <c r="CM50">
        <v>2</v>
      </c>
      <c r="CN50">
        <v>0</v>
      </c>
      <c r="CO50">
        <v>1</v>
      </c>
      <c r="CP50">
        <v>8</v>
      </c>
      <c r="CQ50">
        <v>2</v>
      </c>
      <c r="CR50">
        <v>0</v>
      </c>
      <c r="CS50">
        <v>0</v>
      </c>
      <c r="CT50">
        <v>8</v>
      </c>
      <c r="CU50">
        <v>0</v>
      </c>
      <c r="CV50">
        <v>0</v>
      </c>
      <c r="CW50">
        <v>7</v>
      </c>
      <c r="CX50">
        <v>8</v>
      </c>
      <c r="CY50">
        <v>1</v>
      </c>
      <c r="CZ50">
        <v>0</v>
      </c>
      <c r="DA50">
        <v>7</v>
      </c>
      <c r="DC50">
        <f>((9/15)*100)</f>
        <v>60</v>
      </c>
      <c r="DD50">
        <f>((7/15)*100)</f>
        <v>46.666666666666664</v>
      </c>
      <c r="DE50">
        <f>((8/15)*100)</f>
        <v>53.333333333333336</v>
      </c>
      <c r="DI50">
        <f>((9/17)*100)</f>
        <v>52.941176470588239</v>
      </c>
      <c r="DJ50">
        <f>((9/17)*100)</f>
        <v>52.941176470588239</v>
      </c>
      <c r="DK50">
        <f>((14/17)*100)</f>
        <v>82.35294117647058</v>
      </c>
      <c r="DL50">
        <f>((8/15)*100)</f>
        <v>53.333333333333336</v>
      </c>
      <c r="DM50">
        <f>((7/15)*100)</f>
        <v>46.666666666666664</v>
      </c>
      <c r="DN50">
        <f>((14/15)*100)</f>
        <v>93.333333333333329</v>
      </c>
      <c r="DP50">
        <f>((2/7)*100)</f>
        <v>28.571428571428569</v>
      </c>
      <c r="DQ50">
        <f>((0/7)*100)</f>
        <v>0</v>
      </c>
      <c r="DR50">
        <f>((1/7)*100)</f>
        <v>14.285714285714285</v>
      </c>
      <c r="DS50">
        <f>((2/8)*100)</f>
        <v>25</v>
      </c>
      <c r="DT50">
        <f>((0/8)*100)</f>
        <v>0</v>
      </c>
      <c r="DU50">
        <f>((0/8)*100)</f>
        <v>0</v>
      </c>
      <c r="DV50">
        <f>((0/8)*100)</f>
        <v>0</v>
      </c>
      <c r="DW50">
        <f>((0/8)*100)</f>
        <v>0</v>
      </c>
      <c r="DX50">
        <f>((7/8)*100)</f>
        <v>87.5</v>
      </c>
      <c r="DY50">
        <f>((1/8)*100)</f>
        <v>12.5</v>
      </c>
      <c r="DZ50">
        <f>((0/8)*100)</f>
        <v>0</v>
      </c>
      <c r="EA50">
        <f>((7/8)*100)</f>
        <v>87.5</v>
      </c>
    </row>
    <row r="51" spans="1:131" x14ac:dyDescent="0.25">
      <c r="A51">
        <v>52.659496000000004</v>
      </c>
      <c r="B51">
        <v>7.8666039999999997</v>
      </c>
      <c r="E51">
        <v>51.62997</v>
      </c>
      <c r="F51">
        <v>7.423451</v>
      </c>
      <c r="G51">
        <v>54.526218</v>
      </c>
      <c r="H51">
        <v>9.6548929999999995</v>
      </c>
      <c r="P51">
        <f>(8/200)</f>
        <v>0.04</v>
      </c>
      <c r="BG51">
        <f>ABS($F$51-$H$51)</f>
        <v>2.2314419999999995</v>
      </c>
      <c r="BI51">
        <v>2.6420249999999994</v>
      </c>
      <c r="BJ51">
        <v>2.9838244999999994</v>
      </c>
      <c r="BO51">
        <f>SQRT((ABS($A$51-$G$51)^2+(ABS($B$51-$H$51)^2)))</f>
        <v>2.5850780593252853</v>
      </c>
      <c r="BR51" t="e">
        <f>DEGREES(ACOS((4.40552020126533^2+0^2-4.40552020126533^2)/(2*4.40552020126533*0)))</f>
        <v>#DIV/0!</v>
      </c>
      <c r="BS51">
        <f>DEGREES(ACOS((2.66857443014374^2+24.5099521107159^2-24.0656785582827^2)/(2*2.66857443014374*24.5099521107159)))</f>
        <v>77.325429859932797</v>
      </c>
      <c r="CL51">
        <v>8</v>
      </c>
      <c r="CM51">
        <v>2</v>
      </c>
      <c r="CN51">
        <v>0</v>
      </c>
      <c r="CO51">
        <v>1</v>
      </c>
      <c r="DP51">
        <f>((2/8)*100)</f>
        <v>25</v>
      </c>
      <c r="DQ51">
        <f>((0/8)*100)</f>
        <v>0</v>
      </c>
      <c r="DR51">
        <f>((1/8)*100)</f>
        <v>12.5</v>
      </c>
    </row>
    <row r="52" spans="1:131" x14ac:dyDescent="0.25">
      <c r="A52" t="s">
        <v>22</v>
      </c>
      <c r="B52" t="s">
        <v>22</v>
      </c>
      <c r="C52" t="s">
        <v>22</v>
      </c>
      <c r="D52" t="s">
        <v>22</v>
      </c>
      <c r="E52" t="s">
        <v>22</v>
      </c>
      <c r="F52" t="s">
        <v>22</v>
      </c>
      <c r="G52" t="s">
        <v>22</v>
      </c>
      <c r="H52" t="s">
        <v>22</v>
      </c>
      <c r="BS52" t="e">
        <f>DEGREES(ACOS((4.40552020126533^2+0^2-4.40552020126533^2)/(2*4.40552020126533*0)))</f>
        <v>#DIV/0!</v>
      </c>
    </row>
    <row r="53" spans="1:131" x14ac:dyDescent="0.25">
      <c r="A53">
        <v>40.037109000000001</v>
      </c>
      <c r="B53">
        <v>8.4069920000000007</v>
      </c>
      <c r="C53">
        <v>61.617969000000002</v>
      </c>
      <c r="D53">
        <v>8.2870500000000007</v>
      </c>
      <c r="E53">
        <v>39.138667000000005</v>
      </c>
      <c r="F53">
        <v>9.5900529999999993</v>
      </c>
      <c r="G53">
        <v>36.706926000000003</v>
      </c>
      <c r="H53">
        <v>6.4830860000000001</v>
      </c>
      <c r="K53">
        <f>(16/200)</f>
        <v>0.08</v>
      </c>
      <c r="L53">
        <f>(14/200)</f>
        <v>7.0000000000000007E-2</v>
      </c>
      <c r="M53">
        <f>(15/200)</f>
        <v>7.4999999999999997E-2</v>
      </c>
      <c r="N53">
        <f>(16/200)</f>
        <v>0.08</v>
      </c>
      <c r="P53">
        <f>(9/200)</f>
        <v>4.4999999999999998E-2</v>
      </c>
      <c r="Q53">
        <f>(8/200)</f>
        <v>0.04</v>
      </c>
      <c r="R53">
        <f>(10/200)</f>
        <v>0.05</v>
      </c>
      <c r="S53">
        <f>(10/200)</f>
        <v>0.05</v>
      </c>
      <c r="U53">
        <f>0.08+0.045</f>
        <v>0.125</v>
      </c>
      <c r="V53">
        <f>0.07+0.04</f>
        <v>0.11000000000000001</v>
      </c>
      <c r="W53">
        <f>0.075+0.05</f>
        <v>0.125</v>
      </c>
      <c r="X53">
        <f>0.08+0.05</f>
        <v>0.13</v>
      </c>
      <c r="Z53">
        <f>SQRT((ABS($A$54-$A$53)^2+(ABS($B$54-$B$53)^2)))</f>
        <v>29.530061712572586</v>
      </c>
      <c r="AA53">
        <f>SQRT((ABS($C$54-$C$53)^2+(ABS($D$54-$D$53)^2)))</f>
        <v>23.375060101504939</v>
      </c>
      <c r="AB53">
        <f>SQRT((ABS($E$54-$E$53)^2+(ABS($F$54-$F$53)^2)))</f>
        <v>30.247239691370204</v>
      </c>
      <c r="AC53">
        <f>SQRT((ABS($G$54-$G$53)^2+(ABS($H$54-$H$53)^2)))</f>
        <v>32.348051907643971</v>
      </c>
      <c r="AJ53">
        <f>1/0.125</f>
        <v>8</v>
      </c>
      <c r="AK53">
        <f>1/0.11</f>
        <v>9.0909090909090917</v>
      </c>
      <c r="AL53">
        <f>1/0.125</f>
        <v>8</v>
      </c>
      <c r="AM53">
        <f>1/0.13</f>
        <v>7.6923076923076916</v>
      </c>
      <c r="AO53">
        <f>$Z53/$U53</f>
        <v>236.24049370058069</v>
      </c>
      <c r="AP53">
        <f>$AA53/$V53</f>
        <v>212.50054637731759</v>
      </c>
      <c r="AQ53">
        <f>$AB53/$W53</f>
        <v>241.97791753096163</v>
      </c>
      <c r="AR53">
        <f>$AC53/$X53</f>
        <v>248.83116852033822</v>
      </c>
      <c r="AV53">
        <f>((0.08/0.125)*100)</f>
        <v>64</v>
      </c>
      <c r="AW53">
        <f>((0.07/0.11)*100)</f>
        <v>63.636363636363647</v>
      </c>
      <c r="AX53">
        <f>((0.075/0.125)*100)</f>
        <v>60</v>
      </c>
      <c r="AY53">
        <f>((0.08/0.13)*100)</f>
        <v>61.53846153846154</v>
      </c>
      <c r="BA53">
        <f>((0.045/0.125)*100)</f>
        <v>36</v>
      </c>
      <c r="BB53">
        <f>((0.04/0.11)*100)</f>
        <v>36.363636363636367</v>
      </c>
      <c r="BC53">
        <f>((0.05/0.125)*100)</f>
        <v>40</v>
      </c>
      <c r="BD53">
        <f>((0.05/0.13)*100)</f>
        <v>38.461538461538467</v>
      </c>
      <c r="BF53">
        <f>ABS($B$53-$D$53)</f>
        <v>0.11994199999999999</v>
      </c>
      <c r="BG53">
        <f>ABS($F$53-$H$53)</f>
        <v>3.1069669999999991</v>
      </c>
      <c r="BL53">
        <f>SQRT((ABS($A$53-$E$53)^2+(ABS($B$53-$F$53)^2)))</f>
        <v>1.4855407625120856</v>
      </c>
      <c r="BM53">
        <f>SQRT((ABS($C$53-$G$54)^2+(ABS($D$53-$H$54)^2)))</f>
        <v>7.4308859870984412</v>
      </c>
      <c r="BO53">
        <f>SQRT((ABS($A$53-$G$53)^2+(ABS($B$53-$H$53)^2)))</f>
        <v>3.8459762233176882</v>
      </c>
      <c r="BP53">
        <f>SQRT((ABS($C$53-$E$54)^2+(ABS($D$53-$F$54)^2)))</f>
        <v>7.9941423923082651</v>
      </c>
      <c r="BU53">
        <v>16</v>
      </c>
      <c r="BV53">
        <v>11</v>
      </c>
      <c r="BW53">
        <v>7</v>
      </c>
      <c r="BX53">
        <v>8</v>
      </c>
      <c r="BY53">
        <v>14</v>
      </c>
      <c r="BZ53">
        <v>9</v>
      </c>
      <c r="CA53">
        <v>6</v>
      </c>
      <c r="CB53">
        <v>6</v>
      </c>
      <c r="CC53">
        <v>15</v>
      </c>
      <c r="CD53">
        <v>7</v>
      </c>
      <c r="CE53">
        <v>7</v>
      </c>
      <c r="CF53">
        <v>15</v>
      </c>
      <c r="CG53">
        <v>16</v>
      </c>
      <c r="CH53">
        <v>8</v>
      </c>
      <c r="CI53">
        <v>8</v>
      </c>
      <c r="CJ53">
        <v>15</v>
      </c>
      <c r="CL53">
        <v>9</v>
      </c>
      <c r="CM53">
        <v>0</v>
      </c>
      <c r="CN53">
        <v>1</v>
      </c>
      <c r="CO53">
        <v>2</v>
      </c>
      <c r="CP53">
        <v>8</v>
      </c>
      <c r="CQ53">
        <v>3</v>
      </c>
      <c r="CR53">
        <v>0</v>
      </c>
      <c r="CS53">
        <v>0</v>
      </c>
      <c r="CT53">
        <v>10</v>
      </c>
      <c r="CU53">
        <v>1</v>
      </c>
      <c r="CV53">
        <v>0</v>
      </c>
      <c r="CW53">
        <v>9</v>
      </c>
      <c r="CX53">
        <v>10</v>
      </c>
      <c r="CY53">
        <v>2</v>
      </c>
      <c r="CZ53">
        <v>0</v>
      </c>
      <c r="DA53">
        <v>9</v>
      </c>
      <c r="DC53">
        <f>((11/16)*100)</f>
        <v>68.75</v>
      </c>
      <c r="DD53">
        <f>((7/16)*100)</f>
        <v>43.75</v>
      </c>
      <c r="DE53">
        <f>((8/16)*100)</f>
        <v>50</v>
      </c>
      <c r="DF53">
        <f>((9/14)*100)</f>
        <v>64.285714285714292</v>
      </c>
      <c r="DG53">
        <f>((6/14)*100)</f>
        <v>42.857142857142854</v>
      </c>
      <c r="DH53">
        <f>((6/14)*100)</f>
        <v>42.857142857142854</v>
      </c>
      <c r="DI53">
        <f>((7/15)*100)</f>
        <v>46.666666666666664</v>
      </c>
      <c r="DJ53">
        <f>((7/15)*100)</f>
        <v>46.666666666666664</v>
      </c>
      <c r="DK53">
        <f>((15/15)*100)</f>
        <v>100</v>
      </c>
      <c r="DL53">
        <f>((8/16)*100)</f>
        <v>50</v>
      </c>
      <c r="DM53">
        <f>((8/16)*100)</f>
        <v>50</v>
      </c>
      <c r="DN53">
        <f>((15/16)*100)</f>
        <v>93.75</v>
      </c>
      <c r="DP53">
        <f>((0/9)*100)</f>
        <v>0</v>
      </c>
      <c r="DQ53">
        <f>((1/9)*100)</f>
        <v>11.111111111111111</v>
      </c>
      <c r="DR53">
        <f>((2/9)*100)</f>
        <v>22.222222222222221</v>
      </c>
      <c r="DS53">
        <f>((3/8)*100)</f>
        <v>37.5</v>
      </c>
      <c r="DT53">
        <f>((0/8)*100)</f>
        <v>0</v>
      </c>
      <c r="DU53">
        <f>((0/8)*100)</f>
        <v>0</v>
      </c>
      <c r="DV53">
        <f>((1/10)*100)</f>
        <v>10</v>
      </c>
      <c r="DW53">
        <f>((0/10)*100)</f>
        <v>0</v>
      </c>
      <c r="DX53">
        <f>((9/10)*100)</f>
        <v>90</v>
      </c>
      <c r="DY53">
        <f>((2/10)*100)</f>
        <v>20</v>
      </c>
      <c r="DZ53">
        <f>((0/10)*100)</f>
        <v>0</v>
      </c>
      <c r="EA53">
        <f>((9/10)*100)</f>
        <v>90</v>
      </c>
    </row>
    <row r="54" spans="1:131" x14ac:dyDescent="0.25">
      <c r="A54">
        <v>69.547778000000008</v>
      </c>
      <c r="B54">
        <v>9.4770199999999996</v>
      </c>
      <c r="C54">
        <v>84.992827000000005</v>
      </c>
      <c r="D54">
        <v>8.1898479999999996</v>
      </c>
      <c r="E54">
        <v>69.379747000000009</v>
      </c>
      <c r="F54">
        <v>10.200454000000001</v>
      </c>
      <c r="G54">
        <v>69.029899</v>
      </c>
      <c r="H54">
        <v>7.7566160000000002</v>
      </c>
      <c r="K54">
        <f>(15/200)</f>
        <v>7.4999999999999997E-2</v>
      </c>
      <c r="L54">
        <f>(15/200)</f>
        <v>7.4999999999999997E-2</v>
      </c>
      <c r="M54">
        <f>(14/200)</f>
        <v>7.0000000000000007E-2</v>
      </c>
      <c r="N54">
        <f>(14/200)</f>
        <v>7.0000000000000007E-2</v>
      </c>
      <c r="P54">
        <f>(8/200)</f>
        <v>0.04</v>
      </c>
      <c r="Q54">
        <f>(8/200)</f>
        <v>0.04</v>
      </c>
      <c r="R54">
        <f>(8/200)</f>
        <v>0.04</v>
      </c>
      <c r="S54">
        <f>(8/200)</f>
        <v>0.04</v>
      </c>
      <c r="U54">
        <f>0.075+0.04</f>
        <v>0.11499999999999999</v>
      </c>
      <c r="V54">
        <f>0.075+0.04</f>
        <v>0.11499999999999999</v>
      </c>
      <c r="W54">
        <f>0.07+0.04</f>
        <v>0.11000000000000001</v>
      </c>
      <c r="X54">
        <f>0.07+0.04</f>
        <v>0.11000000000000001</v>
      </c>
      <c r="Z54">
        <f>SQRT((ABS($A$55-$A$54)^2+(ABS($B$55-$B$54)^2)))</f>
        <v>21.371572264398907</v>
      </c>
      <c r="AA54">
        <f>SQRT((ABS($C$55-$C$54)^2+(ABS($D$55-$D$54)^2)))</f>
        <v>29.009992881762543</v>
      </c>
      <c r="AB54">
        <f>SQRT((ABS($E$55-$E$54)^2+(ABS($F$55-$F$54)^2)))</f>
        <v>22.017377248613535</v>
      </c>
      <c r="AC54">
        <f>SQRT((ABS($G$55-$G$54)^2+(ABS($H$55-$H$54)^2)))</f>
        <v>22.025935314788178</v>
      </c>
      <c r="AJ54">
        <f>1/0.115</f>
        <v>8.695652173913043</v>
      </c>
      <c r="AK54">
        <f>1/0.115</f>
        <v>8.695652173913043</v>
      </c>
      <c r="AL54">
        <f>1/0.11</f>
        <v>9.0909090909090917</v>
      </c>
      <c r="AM54">
        <f>1/0.11</f>
        <v>9.0909090909090917</v>
      </c>
      <c r="AO54">
        <f>$Z54/$U54</f>
        <v>185.83975882086008</v>
      </c>
      <c r="AP54">
        <f>$AA54/$V54</f>
        <v>252.26080766750039</v>
      </c>
      <c r="AQ54">
        <f>$AB54/$W54</f>
        <v>200.15797498739573</v>
      </c>
      <c r="AR54">
        <f>$AC54/$X54</f>
        <v>200.23577558898342</v>
      </c>
      <c r="AV54">
        <f>((0.075/0.115)*100)</f>
        <v>65.217391304347814</v>
      </c>
      <c r="AW54">
        <f>((0.075/0.115)*100)</f>
        <v>65.217391304347814</v>
      </c>
      <c r="AX54">
        <f>((0.07/0.11)*100)</f>
        <v>63.636363636363647</v>
      </c>
      <c r="AY54">
        <f>((0.07/0.11)*100)</f>
        <v>63.636363636363647</v>
      </c>
      <c r="BA54">
        <f>((0.04/0.115)*100)</f>
        <v>34.782608695652172</v>
      </c>
      <c r="BB54">
        <f>((0.04/0.115)*100)</f>
        <v>34.782608695652172</v>
      </c>
      <c r="BC54">
        <f>((0.04/0.11)*100)</f>
        <v>36.363636363636367</v>
      </c>
      <c r="BD54">
        <f>((0.04/0.11)*100)</f>
        <v>36.363636363636367</v>
      </c>
      <c r="BF54">
        <f>ABS($B$54-$D$54)</f>
        <v>1.287172</v>
      </c>
      <c r="BG54">
        <f>ABS($F$54-$H$54)</f>
        <v>2.4438380000000004</v>
      </c>
      <c r="BL54">
        <f>SQRT((ABS($A$54-$E$54)^2+(ABS($B$54-$F$54)^2)))</f>
        <v>0.7426918400770276</v>
      </c>
      <c r="BM54">
        <f>SQRT((ABS($C$54-$G$55)^2+(ABS($D$54-$H$55)^2)))</f>
        <v>6.325721635380499</v>
      </c>
      <c r="BO54">
        <f>SQRT((ABS($A$54-$G$54)^2+(ABS($B$54-$H$54)^2)))</f>
        <v>1.796660396918963</v>
      </c>
      <c r="BP54">
        <f>SQRT((ABS($C$54-$E$55)^2+(ABS($D$54-$F$55)^2)))</f>
        <v>6.4844639827887871</v>
      </c>
      <c r="BR54">
        <f>DEGREES(ACOS((21.553026472222^2+24.037830751613^2-4.1617207356501^2)/(2*21.553026472222*24.037830751613)))</f>
        <v>8.4113162500927263</v>
      </c>
      <c r="BU54">
        <v>15</v>
      </c>
      <c r="BV54">
        <v>9</v>
      </c>
      <c r="BW54">
        <v>7</v>
      </c>
      <c r="BX54">
        <v>7</v>
      </c>
      <c r="BY54">
        <v>15</v>
      </c>
      <c r="BZ54">
        <v>10</v>
      </c>
      <c r="CA54">
        <v>7</v>
      </c>
      <c r="CB54">
        <v>7</v>
      </c>
      <c r="CC54">
        <v>14</v>
      </c>
      <c r="CD54">
        <v>7</v>
      </c>
      <c r="CE54">
        <v>6</v>
      </c>
      <c r="CF54">
        <v>14</v>
      </c>
      <c r="CG54">
        <v>14</v>
      </c>
      <c r="CH54">
        <v>7</v>
      </c>
      <c r="CI54">
        <v>6</v>
      </c>
      <c r="CJ54">
        <v>14</v>
      </c>
      <c r="CL54">
        <v>8</v>
      </c>
      <c r="CM54">
        <v>3</v>
      </c>
      <c r="CN54">
        <v>0</v>
      </c>
      <c r="CO54">
        <v>0</v>
      </c>
      <c r="CP54">
        <v>8</v>
      </c>
      <c r="CQ54">
        <v>2</v>
      </c>
      <c r="CR54">
        <v>0</v>
      </c>
      <c r="CS54">
        <v>0</v>
      </c>
      <c r="CT54">
        <v>8</v>
      </c>
      <c r="CU54">
        <v>0</v>
      </c>
      <c r="CV54">
        <v>0</v>
      </c>
      <c r="CW54">
        <v>8</v>
      </c>
      <c r="CX54">
        <v>8</v>
      </c>
      <c r="CY54">
        <v>0</v>
      </c>
      <c r="CZ54">
        <v>0</v>
      </c>
      <c r="DA54">
        <v>8</v>
      </c>
      <c r="DC54">
        <f>((9/15)*100)</f>
        <v>60</v>
      </c>
      <c r="DD54">
        <f>((7/15)*100)</f>
        <v>46.666666666666664</v>
      </c>
      <c r="DE54">
        <f>((7/15)*100)</f>
        <v>46.666666666666664</v>
      </c>
      <c r="DF54">
        <f>((10/15)*100)</f>
        <v>66.666666666666657</v>
      </c>
      <c r="DG54">
        <f>((7/15)*100)</f>
        <v>46.666666666666664</v>
      </c>
      <c r="DH54">
        <f>((7/15)*100)</f>
        <v>46.666666666666664</v>
      </c>
      <c r="DI54">
        <f>((7/14)*100)</f>
        <v>50</v>
      </c>
      <c r="DJ54">
        <f>((6/14)*100)</f>
        <v>42.857142857142854</v>
      </c>
      <c r="DK54">
        <f>((14/14)*100)</f>
        <v>100</v>
      </c>
      <c r="DL54">
        <f>((7/14)*100)</f>
        <v>50</v>
      </c>
      <c r="DM54">
        <f>((6/14)*100)</f>
        <v>42.857142857142854</v>
      </c>
      <c r="DN54">
        <f>((14/14)*100)</f>
        <v>100</v>
      </c>
      <c r="DP54">
        <f>((3/8)*100)</f>
        <v>37.5</v>
      </c>
      <c r="DQ54">
        <f>((0/8)*100)</f>
        <v>0</v>
      </c>
      <c r="DR54">
        <f>((0/8)*100)</f>
        <v>0</v>
      </c>
      <c r="DS54">
        <f>((2/8)*100)</f>
        <v>25</v>
      </c>
      <c r="DT54">
        <f>((0/8)*100)</f>
        <v>0</v>
      </c>
      <c r="DU54">
        <f>((0/8)*100)</f>
        <v>0</v>
      </c>
      <c r="DV54">
        <f>((0/8)*100)</f>
        <v>0</v>
      </c>
      <c r="DW54">
        <f>((0/8)*100)</f>
        <v>0</v>
      </c>
      <c r="DX54">
        <f>((8/8)*100)</f>
        <v>100</v>
      </c>
      <c r="DY54">
        <f>((0/8)*100)</f>
        <v>0</v>
      </c>
      <c r="DZ54">
        <f>((0/8)*100)</f>
        <v>0</v>
      </c>
      <c r="EA54">
        <f>((8/8)*100)</f>
        <v>100</v>
      </c>
    </row>
    <row r="55" spans="1:131" x14ac:dyDescent="0.25">
      <c r="A55">
        <v>90.909897999999998</v>
      </c>
      <c r="B55">
        <v>8.8414649999999995</v>
      </c>
      <c r="C55">
        <v>113.98479900000001</v>
      </c>
      <c r="D55">
        <v>7.1674749999999996</v>
      </c>
      <c r="E55">
        <v>91.379241000000007</v>
      </c>
      <c r="F55">
        <v>9.313231</v>
      </c>
      <c r="G55">
        <v>91.001666</v>
      </c>
      <c r="H55">
        <v>6.212828</v>
      </c>
      <c r="K55">
        <f>(15/200)</f>
        <v>7.4999999999999997E-2</v>
      </c>
      <c r="L55">
        <f>(15/200)</f>
        <v>7.4999999999999997E-2</v>
      </c>
      <c r="M55">
        <f>(13/200)</f>
        <v>6.5000000000000002E-2</v>
      </c>
      <c r="N55">
        <f>(12/200)</f>
        <v>0.06</v>
      </c>
      <c r="P55">
        <f>(7/200)</f>
        <v>3.5000000000000003E-2</v>
      </c>
      <c r="Q55">
        <f>(8/200)</f>
        <v>0.04</v>
      </c>
      <c r="R55">
        <f>(8/200)</f>
        <v>0.04</v>
      </c>
      <c r="S55">
        <f>(8/200)</f>
        <v>0.04</v>
      </c>
      <c r="U55">
        <f>0.075+0.035</f>
        <v>0.11</v>
      </c>
      <c r="V55">
        <f>0.075+0.04</f>
        <v>0.11499999999999999</v>
      </c>
      <c r="W55">
        <f>0.065+0.04</f>
        <v>0.10500000000000001</v>
      </c>
      <c r="X55">
        <f>0.06+0.04</f>
        <v>0.1</v>
      </c>
      <c r="Z55">
        <f>SQRT((ABS($A$56-$A$55)^2+(ABS($B$56-$B$55)^2)))</f>
        <v>29.348881775174924</v>
      </c>
      <c r="AA55">
        <f>SQRT((ABS($C$56-$C$55)^2+(ABS($D$56-$D$55)^2)))</f>
        <v>36.795520294270759</v>
      </c>
      <c r="AB55">
        <f>SQRT((ABS($E$56-$E$55)^2+(ABS($F$56-$F$55)^2)))</f>
        <v>28.820789620993125</v>
      </c>
      <c r="AC55">
        <f>SQRT((ABS($G$56-$G$55)^2+(ABS($H$56-$H$55)^2)))</f>
        <v>28.014812536443081</v>
      </c>
      <c r="AJ55">
        <f>1/0.11</f>
        <v>9.0909090909090917</v>
      </c>
      <c r="AK55">
        <f>1/0.115</f>
        <v>8.695652173913043</v>
      </c>
      <c r="AL55">
        <f>1/0.105</f>
        <v>9.5238095238095237</v>
      </c>
      <c r="AM55">
        <f>1/0.1</f>
        <v>10</v>
      </c>
      <c r="AO55">
        <f>$Z55/$U55</f>
        <v>266.80801613795387</v>
      </c>
      <c r="AP55">
        <f>$AA55/$V55</f>
        <v>319.96104603713707</v>
      </c>
      <c r="AQ55">
        <f>$AB55/$W55</f>
        <v>274.48371067612499</v>
      </c>
      <c r="AR55">
        <f>$AC55/$X55</f>
        <v>280.14812536443077</v>
      </c>
      <c r="AV55">
        <f>((0.075/0.11)*100)</f>
        <v>68.181818181818173</v>
      </c>
      <c r="AW55">
        <f>((0.075/0.115)*100)</f>
        <v>65.217391304347814</v>
      </c>
      <c r="AX55">
        <f>((0.065/0.105)*100)</f>
        <v>61.904761904761905</v>
      </c>
      <c r="AY55">
        <f>((0.06/0.1)*100)</f>
        <v>60</v>
      </c>
      <c r="BA55">
        <f>((0.035/0.11)*100)</f>
        <v>31.818181818181824</v>
      </c>
      <c r="BB55">
        <f>((0.04/0.115)*100)</f>
        <v>34.782608695652172</v>
      </c>
      <c r="BC55">
        <f>((0.04/0.105)*100)</f>
        <v>38.095238095238102</v>
      </c>
      <c r="BD55">
        <f>((0.04/0.1)*100)</f>
        <v>40</v>
      </c>
      <c r="BF55">
        <f>ABS($B$55-$D$55)</f>
        <v>1.6739899999999999</v>
      </c>
      <c r="BG55">
        <f>ABS($F$55-$H$55)</f>
        <v>3.100403</v>
      </c>
      <c r="BL55">
        <f>SQRT((ABS($A$55-$E$55)^2+(ABS($B$55-$F$55)^2)))</f>
        <v>0.66546676130743687</v>
      </c>
      <c r="BM55">
        <f>SQRT((ABS($C$55-$G$56)^2+(ABS($D$55-$H$56)^2)))</f>
        <v>5.4099393240059541</v>
      </c>
      <c r="BO55">
        <f>SQRT((ABS($A$55-$G$55)^2+(ABS($B$55-$H$55)^2)))</f>
        <v>2.6302383625050028</v>
      </c>
      <c r="BP55">
        <f>SQRT((ABS($C$55-$E$56)^2+(ABS($D$55-$F$56)^2)))</f>
        <v>6.3524914684370106</v>
      </c>
      <c r="BR55">
        <f>DEGREES(ACOS((20.8331549583159^2+23.2568262013086^2-3.92534509027193^2)/(2*20.8331549583159*23.2568262013086)))</f>
        <v>8.0439181561134223</v>
      </c>
      <c r="BS55">
        <f>DEGREES(ACOS((7.53041503116846^2+28.7337636103348^2-21.553026472222^2)/(2*7.53041503116846*28.7337636103348)))</f>
        <v>15.104619498462315</v>
      </c>
      <c r="BU55">
        <v>15</v>
      </c>
      <c r="BV55">
        <v>10</v>
      </c>
      <c r="BW55">
        <v>7</v>
      </c>
      <c r="BX55">
        <v>7</v>
      </c>
      <c r="BY55">
        <v>15</v>
      </c>
      <c r="BZ55">
        <v>11</v>
      </c>
      <c r="CA55">
        <v>6</v>
      </c>
      <c r="CB55">
        <v>5</v>
      </c>
      <c r="CC55">
        <v>13</v>
      </c>
      <c r="CD55">
        <v>7</v>
      </c>
      <c r="CE55">
        <v>5</v>
      </c>
      <c r="CF55">
        <v>12</v>
      </c>
      <c r="CG55">
        <v>12</v>
      </c>
      <c r="CH55">
        <v>7</v>
      </c>
      <c r="CI55">
        <v>4</v>
      </c>
      <c r="CJ55">
        <v>12</v>
      </c>
      <c r="CL55">
        <v>7</v>
      </c>
      <c r="CM55">
        <v>2</v>
      </c>
      <c r="CN55">
        <v>0</v>
      </c>
      <c r="CO55">
        <v>0</v>
      </c>
      <c r="CP55">
        <v>8</v>
      </c>
      <c r="CQ55">
        <v>3</v>
      </c>
      <c r="CR55">
        <v>0</v>
      </c>
      <c r="CS55">
        <v>0</v>
      </c>
      <c r="CT55">
        <v>8</v>
      </c>
      <c r="CU55">
        <v>0</v>
      </c>
      <c r="CV55">
        <v>0</v>
      </c>
      <c r="CW55">
        <v>8</v>
      </c>
      <c r="CX55">
        <v>8</v>
      </c>
      <c r="CY55">
        <v>0</v>
      </c>
      <c r="CZ55">
        <v>0</v>
      </c>
      <c r="DA55">
        <v>8</v>
      </c>
      <c r="DC55">
        <f>((10/15)*100)</f>
        <v>66.666666666666657</v>
      </c>
      <c r="DD55">
        <f>((7/15)*100)</f>
        <v>46.666666666666664</v>
      </c>
      <c r="DE55">
        <f>((7/15)*100)</f>
        <v>46.666666666666664</v>
      </c>
      <c r="DF55">
        <f>((11/15)*100)</f>
        <v>73.333333333333329</v>
      </c>
      <c r="DG55">
        <f>((6/15)*100)</f>
        <v>40</v>
      </c>
      <c r="DH55">
        <f>((5/15)*100)</f>
        <v>33.333333333333329</v>
      </c>
      <c r="DI55">
        <f>((7/13)*100)</f>
        <v>53.846153846153847</v>
      </c>
      <c r="DJ55">
        <f>((5/13)*100)</f>
        <v>38.461538461538467</v>
      </c>
      <c r="DK55">
        <f>((12/13)*100)</f>
        <v>92.307692307692307</v>
      </c>
      <c r="DL55">
        <f>((7/12)*100)</f>
        <v>58.333333333333336</v>
      </c>
      <c r="DM55">
        <f>((4/12)*100)</f>
        <v>33.333333333333329</v>
      </c>
      <c r="DN55">
        <f>((12/12)*100)</f>
        <v>100</v>
      </c>
      <c r="DP55">
        <f>((2/7)*100)</f>
        <v>28.571428571428569</v>
      </c>
      <c r="DQ55">
        <f>((0/7)*100)</f>
        <v>0</v>
      </c>
      <c r="DR55">
        <f>((0/7)*100)</f>
        <v>0</v>
      </c>
      <c r="DS55">
        <f>((3/8)*100)</f>
        <v>37.5</v>
      </c>
      <c r="DT55">
        <f>((0/8)*100)</f>
        <v>0</v>
      </c>
      <c r="DU55">
        <f>((0/8)*100)</f>
        <v>0</v>
      </c>
      <c r="DV55">
        <f>((0/8)*100)</f>
        <v>0</v>
      </c>
      <c r="DW55">
        <f>((0/8)*100)</f>
        <v>0</v>
      </c>
      <c r="DX55">
        <f>((8/8)*100)</f>
        <v>100</v>
      </c>
      <c r="DY55">
        <f>((0/8)*100)</f>
        <v>0</v>
      </c>
      <c r="DZ55">
        <f>((0/8)*100)</f>
        <v>0</v>
      </c>
      <c r="EA55">
        <f>((8/8)*100)</f>
        <v>100</v>
      </c>
    </row>
    <row r="56" spans="1:131" x14ac:dyDescent="0.25">
      <c r="A56">
        <v>120.23888500000001</v>
      </c>
      <c r="B56">
        <v>7.7610099999999997</v>
      </c>
      <c r="C56">
        <v>150.78019699999999</v>
      </c>
      <c r="D56">
        <v>7.0726079999999998</v>
      </c>
      <c r="E56">
        <v>120.18939300000001</v>
      </c>
      <c r="F56">
        <v>8.5302520000000008</v>
      </c>
      <c r="G56">
        <v>118.99545400000001</v>
      </c>
      <c r="H56">
        <v>5.1276760000000001</v>
      </c>
      <c r="K56">
        <f>(14/200)</f>
        <v>7.0000000000000007E-2</v>
      </c>
      <c r="L56">
        <f>(17/200)</f>
        <v>8.5000000000000006E-2</v>
      </c>
      <c r="M56">
        <f>(14/200)</f>
        <v>7.0000000000000007E-2</v>
      </c>
      <c r="N56">
        <f>(14/200)</f>
        <v>7.0000000000000007E-2</v>
      </c>
      <c r="P56">
        <f>(7/200)</f>
        <v>3.5000000000000003E-2</v>
      </c>
      <c r="Q56">
        <f>(6/200)</f>
        <v>0.03</v>
      </c>
      <c r="R56">
        <f>(9/200)</f>
        <v>4.4999999999999998E-2</v>
      </c>
      <c r="S56">
        <f>(10/200)</f>
        <v>0.05</v>
      </c>
      <c r="U56">
        <f>0.07+0.035</f>
        <v>0.10500000000000001</v>
      </c>
      <c r="V56">
        <f>0.085+0.03</f>
        <v>0.115</v>
      </c>
      <c r="W56">
        <f>0.07+0.045</f>
        <v>0.115</v>
      </c>
      <c r="X56">
        <f>0.07+0.05</f>
        <v>0.12000000000000001</v>
      </c>
      <c r="Z56">
        <f>SQRT((ABS($A$57-$A$56)^2+(ABS($B$57-$B$56)^2)))</f>
        <v>34.257065224484677</v>
      </c>
      <c r="AA56">
        <f>SQRT((ABS($C$57-$C$56)^2+(ABS($D$57-$D$56)^2)))</f>
        <v>24.935692296096907</v>
      </c>
      <c r="AB56">
        <f>SQRT((ABS($E$57-$E$56)^2+(ABS($F$57-$F$56)^2)))</f>
        <v>35.186429306984948</v>
      </c>
      <c r="AC56">
        <f>SQRT((ABS($G$57-$G$56)^2+(ABS($H$57-$H$56)^2)))</f>
        <v>35.470175563944316</v>
      </c>
      <c r="AJ56">
        <f>1/0.105</f>
        <v>9.5238095238095237</v>
      </c>
      <c r="AK56">
        <f>1/0.115</f>
        <v>8.695652173913043</v>
      </c>
      <c r="AL56">
        <f>1/0.115</f>
        <v>8.695652173913043</v>
      </c>
      <c r="AM56">
        <f>1/0.12</f>
        <v>8.3333333333333339</v>
      </c>
      <c r="AO56">
        <f>$Z56/$U56</f>
        <v>326.25776404271119</v>
      </c>
      <c r="AP56">
        <f>$AA56/$V56</f>
        <v>216.83210692258177</v>
      </c>
      <c r="AQ56">
        <f>$AB56/$W56</f>
        <v>305.96895049552126</v>
      </c>
      <c r="AR56">
        <f>$AC56/$X56</f>
        <v>295.58479636620262</v>
      </c>
      <c r="AV56">
        <f>((0.07/0.105)*100)</f>
        <v>66.666666666666671</v>
      </c>
      <c r="AW56">
        <f>((0.085/0.115)*100)</f>
        <v>73.913043478260875</v>
      </c>
      <c r="AX56">
        <f>((0.07/0.115)*100)</f>
        <v>60.869565217391312</v>
      </c>
      <c r="AY56">
        <f>((0.07/0.12)*100)</f>
        <v>58.333333333333336</v>
      </c>
      <c r="BA56">
        <f>((0.035/0.105)*100)</f>
        <v>33.333333333333336</v>
      </c>
      <c r="BB56">
        <f>((0.03/0.115)*100)</f>
        <v>26.086956521739129</v>
      </c>
      <c r="BC56">
        <f>((0.045/0.115)*100)</f>
        <v>39.130434782608688</v>
      </c>
      <c r="BD56">
        <f>((0.05/0.12)*100)</f>
        <v>41.666666666666671</v>
      </c>
      <c r="BF56">
        <f>ABS($B$56-$D$56)</f>
        <v>0.68840199999999996</v>
      </c>
      <c r="BG56">
        <f>ABS($F$56-$H$56)</f>
        <v>3.4025760000000007</v>
      </c>
      <c r="BL56">
        <f>SQRT((ABS($A$56-$E$56)^2+(ABS($B$56-$F$56)^2)))</f>
        <v>0.77083248026273632</v>
      </c>
      <c r="BM56">
        <f>SQRT((ABS($C$56-$G$57)^2+(ABS($D$56-$H$57)^2)))</f>
        <v>3.7831267210757349</v>
      </c>
      <c r="BO56">
        <f>SQRT((ABS($A$56-$G$56)^2+(ABS($B$56-$H$56)^2)))</f>
        <v>2.912141584352828</v>
      </c>
      <c r="BP56">
        <f>SQRT((ABS($C$56-$E$57)^2+(ABS($D$56-$F$57)^2)))</f>
        <v>4.93279003032504</v>
      </c>
      <c r="BR56">
        <f>DEGREES(ACOS((25.7385181067608^2+27.2420309774635^2-3.5569666967755^2)/(2*25.7385181067608*27.2420309774635)))</f>
        <v>6.9793981779576928</v>
      </c>
      <c r="BS56">
        <f>DEGREES(ACOS((4.1617207356501^2+23.5745611702487^2-20.8331549583159^2)/(2*4.1617207356501*23.5745611702487)))</f>
        <v>44.871856724995119</v>
      </c>
      <c r="BU56">
        <v>14</v>
      </c>
      <c r="BV56">
        <v>11</v>
      </c>
      <c r="BW56">
        <v>6</v>
      </c>
      <c r="BX56">
        <v>6</v>
      </c>
      <c r="BY56">
        <v>17</v>
      </c>
      <c r="BZ56">
        <v>13</v>
      </c>
      <c r="CA56">
        <v>8</v>
      </c>
      <c r="CB56">
        <v>9</v>
      </c>
      <c r="CC56">
        <v>14</v>
      </c>
      <c r="CD56">
        <v>7</v>
      </c>
      <c r="CE56">
        <v>8</v>
      </c>
      <c r="CF56">
        <v>14</v>
      </c>
      <c r="CG56">
        <v>14</v>
      </c>
      <c r="CH56">
        <v>7</v>
      </c>
      <c r="CI56">
        <v>8</v>
      </c>
      <c r="CJ56">
        <v>14</v>
      </c>
      <c r="CL56">
        <v>7</v>
      </c>
      <c r="CM56">
        <v>3</v>
      </c>
      <c r="CN56">
        <v>1</v>
      </c>
      <c r="CO56">
        <v>2</v>
      </c>
      <c r="CP56">
        <v>6</v>
      </c>
      <c r="CQ56">
        <v>3</v>
      </c>
      <c r="CR56">
        <v>0</v>
      </c>
      <c r="CS56">
        <v>0</v>
      </c>
      <c r="CT56">
        <v>9</v>
      </c>
      <c r="CU56">
        <v>1</v>
      </c>
      <c r="CV56">
        <v>0</v>
      </c>
      <c r="CW56">
        <v>9</v>
      </c>
      <c r="CX56">
        <v>10</v>
      </c>
      <c r="CY56">
        <v>2</v>
      </c>
      <c r="CZ56">
        <v>0</v>
      </c>
      <c r="DA56">
        <v>9</v>
      </c>
      <c r="DC56">
        <f>((11/14)*100)</f>
        <v>78.571428571428569</v>
      </c>
      <c r="DD56">
        <f>((6/14)*100)</f>
        <v>42.857142857142854</v>
      </c>
      <c r="DE56">
        <f>((6/14)*100)</f>
        <v>42.857142857142854</v>
      </c>
      <c r="DF56">
        <f>((13/17)*100)</f>
        <v>76.470588235294116</v>
      </c>
      <c r="DG56">
        <f>((8/17)*100)</f>
        <v>47.058823529411761</v>
      </c>
      <c r="DH56">
        <f>((9/17)*100)</f>
        <v>52.941176470588239</v>
      </c>
      <c r="DI56">
        <f>((7/14)*100)</f>
        <v>50</v>
      </c>
      <c r="DJ56">
        <f>((8/14)*100)</f>
        <v>57.142857142857139</v>
      </c>
      <c r="DK56">
        <f>((14/14)*100)</f>
        <v>100</v>
      </c>
      <c r="DL56">
        <f>((7/14)*100)</f>
        <v>50</v>
      </c>
      <c r="DM56">
        <f>((8/14)*100)</f>
        <v>57.142857142857139</v>
      </c>
      <c r="DN56">
        <f>((14/14)*100)</f>
        <v>100</v>
      </c>
      <c r="DP56">
        <f>((3/7)*100)</f>
        <v>42.857142857142854</v>
      </c>
      <c r="DQ56">
        <f>((1/7)*100)</f>
        <v>14.285714285714285</v>
      </c>
      <c r="DR56">
        <f>((2/7)*100)</f>
        <v>28.571428571428569</v>
      </c>
      <c r="DS56">
        <f>((3/6)*100)</f>
        <v>50</v>
      </c>
      <c r="DT56">
        <f>((0/6)*100)</f>
        <v>0</v>
      </c>
      <c r="DU56">
        <f>((0/6)*100)</f>
        <v>0</v>
      </c>
      <c r="DV56">
        <f>((1/9)*100)</f>
        <v>11.111111111111111</v>
      </c>
      <c r="DW56">
        <f>((0/9)*100)</f>
        <v>0</v>
      </c>
      <c r="DX56">
        <f>((9/9)*100)</f>
        <v>100</v>
      </c>
      <c r="DY56">
        <f>((2/10)*100)</f>
        <v>20</v>
      </c>
      <c r="DZ56">
        <f>((0/10)*100)</f>
        <v>0</v>
      </c>
      <c r="EA56">
        <f>((9/10)*100)</f>
        <v>90</v>
      </c>
    </row>
    <row r="57" spans="1:131" x14ac:dyDescent="0.25">
      <c r="A57">
        <v>154.49467900000002</v>
      </c>
      <c r="B57">
        <v>8.0561290000000003</v>
      </c>
      <c r="C57">
        <v>175.71480200000002</v>
      </c>
      <c r="D57">
        <v>7.3054680000000003</v>
      </c>
      <c r="E57">
        <v>155.37419</v>
      </c>
      <c r="F57">
        <v>8.869173</v>
      </c>
      <c r="G57">
        <v>154.45070800000002</v>
      </c>
      <c r="H57">
        <v>6.1564220000000001</v>
      </c>
      <c r="K57">
        <f>(16/200)</f>
        <v>0.08</v>
      </c>
      <c r="L57">
        <f>(15/200)</f>
        <v>7.4999999999999997E-2</v>
      </c>
      <c r="M57">
        <f>(14/200)</f>
        <v>7.0000000000000007E-2</v>
      </c>
      <c r="N57">
        <f>(14/200)</f>
        <v>7.0000000000000007E-2</v>
      </c>
      <c r="P57">
        <f>(7/200)</f>
        <v>3.5000000000000003E-2</v>
      </c>
      <c r="Q57">
        <f>(7/200)</f>
        <v>3.5000000000000003E-2</v>
      </c>
      <c r="R57">
        <f>(9/200)</f>
        <v>4.4999999999999998E-2</v>
      </c>
      <c r="S57">
        <f>(8/200)</f>
        <v>0.04</v>
      </c>
      <c r="U57">
        <f>0.08+0.035</f>
        <v>0.115</v>
      </c>
      <c r="V57">
        <f>0.075+0.035</f>
        <v>0.11</v>
      </c>
      <c r="W57">
        <f>0.07+0.045</f>
        <v>0.115</v>
      </c>
      <c r="X57">
        <f>0.07+0.04</f>
        <v>0.11000000000000001</v>
      </c>
      <c r="Z57">
        <f>SQRT((ABS($A$58-$A$57)^2+(ABS($B$58-$B$57)^2)))</f>
        <v>27.180324563856267</v>
      </c>
      <c r="AA57">
        <f>SQRT((ABS($C$58-$C$57)^2+(ABS($D$58-$D$57)^2)))</f>
        <v>29.322511586712224</v>
      </c>
      <c r="AB57">
        <f>SQRT((ABS($E$58-$E$57)^2+(ABS($F$58-$F$57)^2)))</f>
        <v>26.496751374754776</v>
      </c>
      <c r="AC57">
        <f>SQRT((ABS($G$58-$G$57)^2+(ABS($H$58-$H$57)^2)))</f>
        <v>26.563275644615551</v>
      </c>
      <c r="AJ57">
        <f>1/0.115</f>
        <v>8.695652173913043</v>
      </c>
      <c r="AK57">
        <f>1/0.11</f>
        <v>9.0909090909090917</v>
      </c>
      <c r="AL57">
        <f>1/0.115</f>
        <v>8.695652173913043</v>
      </c>
      <c r="AM57">
        <f>1/0.11</f>
        <v>9.0909090909090917</v>
      </c>
      <c r="AO57">
        <f>$Z57/$U57</f>
        <v>236.35064838135884</v>
      </c>
      <c r="AP57">
        <f>$AA57/$V57</f>
        <v>266.56828715192933</v>
      </c>
      <c r="AQ57">
        <f>$AB57/$W57</f>
        <v>230.40653369351978</v>
      </c>
      <c r="AR57">
        <f>$AC57/$X57</f>
        <v>241.48432404195952</v>
      </c>
      <c r="AV57">
        <f>((0.08/0.115)*100)</f>
        <v>69.565217391304344</v>
      </c>
      <c r="AW57">
        <f>((0.075/0.11)*100)</f>
        <v>68.181818181818173</v>
      </c>
      <c r="AX57">
        <f>((0.07/0.115)*100)</f>
        <v>60.869565217391312</v>
      </c>
      <c r="AY57">
        <f>((0.07/0.11)*100)</f>
        <v>63.636363636363647</v>
      </c>
      <c r="BA57">
        <f>((0.035/0.115)*100)</f>
        <v>30.434782608695656</v>
      </c>
      <c r="BB57">
        <f>((0.035/0.11)*100)</f>
        <v>31.818181818181824</v>
      </c>
      <c r="BC57">
        <f>((0.045/0.115)*100)</f>
        <v>39.130434782608688</v>
      </c>
      <c r="BD57">
        <f>((0.04/0.11)*100)</f>
        <v>36.363636363636367</v>
      </c>
      <c r="BF57">
        <f>ABS($B$57-$D$57)</f>
        <v>0.75066100000000002</v>
      </c>
      <c r="BG57">
        <f>ABS($F$57-$H$57)</f>
        <v>2.7127509999999999</v>
      </c>
      <c r="BL57">
        <f>SQRT((ABS($A$57-$E$57)^2+(ABS($B$57-$F$57)^2)))</f>
        <v>1.1977395981835799</v>
      </c>
      <c r="BM57">
        <f>SQRT((ABS($C$57-$G$58)^2+(ABS($D$57-$H$58)^2)))</f>
        <v>5.4138905011654925</v>
      </c>
      <c r="BO57">
        <f>SQRT((ABS($A$57-$G$57)^2+(ABS($B$57-$H$57)^2)))</f>
        <v>1.9002158126618147</v>
      </c>
      <c r="BP57">
        <f>SQRT((ABS($C$57-$E$58)^2+(ABS($D$57-$F$58)^2)))</f>
        <v>6.5212093169806922</v>
      </c>
      <c r="BR57">
        <f>DEGREES(ACOS((21.4699159383237^2+22.2128549626094^2-2.76900079785199^2)/(2*21.4699159383237*22.2128549626094)))</f>
        <v>7.002860870549986</v>
      </c>
      <c r="BS57">
        <f>DEGREES(ACOS((3.92534509027193^2+28.2290044284001^2-25.7385181067608^2)/(2*3.92534509027193*28.2290044284001)))</f>
        <v>47.467968556315476</v>
      </c>
      <c r="BU57">
        <v>16</v>
      </c>
      <c r="BV57">
        <v>13</v>
      </c>
      <c r="BW57">
        <v>7</v>
      </c>
      <c r="BX57">
        <v>8</v>
      </c>
      <c r="BY57">
        <v>15</v>
      </c>
      <c r="BZ57">
        <v>11</v>
      </c>
      <c r="CA57">
        <v>6</v>
      </c>
      <c r="CB57">
        <v>6</v>
      </c>
      <c r="CC57">
        <v>14</v>
      </c>
      <c r="CD57">
        <v>6</v>
      </c>
      <c r="CE57">
        <v>7</v>
      </c>
      <c r="CF57">
        <v>13</v>
      </c>
      <c r="CG57">
        <v>14</v>
      </c>
      <c r="CH57">
        <v>7</v>
      </c>
      <c r="CI57">
        <v>7</v>
      </c>
      <c r="CJ57">
        <v>13</v>
      </c>
      <c r="CL57">
        <v>7</v>
      </c>
      <c r="CM57">
        <v>3</v>
      </c>
      <c r="CN57">
        <v>0</v>
      </c>
      <c r="CO57">
        <v>0</v>
      </c>
      <c r="CP57">
        <v>7</v>
      </c>
      <c r="CQ57">
        <v>4</v>
      </c>
      <c r="CR57">
        <v>0</v>
      </c>
      <c r="CS57">
        <v>0</v>
      </c>
      <c r="CT57">
        <v>9</v>
      </c>
      <c r="CU57">
        <v>0</v>
      </c>
      <c r="CV57">
        <v>0</v>
      </c>
      <c r="CW57">
        <v>8</v>
      </c>
      <c r="CX57">
        <v>8</v>
      </c>
      <c r="CY57">
        <v>0</v>
      </c>
      <c r="CZ57">
        <v>0</v>
      </c>
      <c r="DA57">
        <v>8</v>
      </c>
      <c r="DC57">
        <f>((13/16)*100)</f>
        <v>81.25</v>
      </c>
      <c r="DD57">
        <f>((7/16)*100)</f>
        <v>43.75</v>
      </c>
      <c r="DE57">
        <f>((8/16)*100)</f>
        <v>50</v>
      </c>
      <c r="DF57">
        <f>((11/15)*100)</f>
        <v>73.333333333333329</v>
      </c>
      <c r="DG57">
        <f>((6/15)*100)</f>
        <v>40</v>
      </c>
      <c r="DH57">
        <f>((6/15)*100)</f>
        <v>40</v>
      </c>
      <c r="DI57">
        <f>((6/14)*100)</f>
        <v>42.857142857142854</v>
      </c>
      <c r="DJ57">
        <f>((7/14)*100)</f>
        <v>50</v>
      </c>
      <c r="DK57">
        <f>((13/14)*100)</f>
        <v>92.857142857142861</v>
      </c>
      <c r="DL57">
        <f>((7/14)*100)</f>
        <v>50</v>
      </c>
      <c r="DM57">
        <f>((7/14)*100)</f>
        <v>50</v>
      </c>
      <c r="DN57">
        <f>((13/14)*100)</f>
        <v>92.857142857142861</v>
      </c>
      <c r="DP57">
        <f>((3/7)*100)</f>
        <v>42.857142857142854</v>
      </c>
      <c r="DQ57">
        <f>((0/7)*100)</f>
        <v>0</v>
      </c>
      <c r="DR57">
        <f>((0/7)*100)</f>
        <v>0</v>
      </c>
      <c r="DS57">
        <f>((4/7)*100)</f>
        <v>57.142857142857139</v>
      </c>
      <c r="DT57">
        <f>((0/7)*100)</f>
        <v>0</v>
      </c>
      <c r="DU57">
        <f>((0/7)*100)</f>
        <v>0</v>
      </c>
      <c r="DV57">
        <f>((0/9)*100)</f>
        <v>0</v>
      </c>
      <c r="DW57">
        <f>((0/9)*100)</f>
        <v>0</v>
      </c>
      <c r="DX57">
        <f>((8/9)*100)</f>
        <v>88.888888888888886</v>
      </c>
      <c r="DY57">
        <f>((0/8)*100)</f>
        <v>0</v>
      </c>
      <c r="DZ57">
        <f>((0/8)*100)</f>
        <v>0</v>
      </c>
      <c r="EA57">
        <f>((8/8)*100)</f>
        <v>100</v>
      </c>
    </row>
    <row r="58" spans="1:131" x14ac:dyDescent="0.25">
      <c r="A58">
        <v>181.67249100000001</v>
      </c>
      <c r="B58">
        <v>8.425694</v>
      </c>
      <c r="C58">
        <v>205.03716500000002</v>
      </c>
      <c r="D58">
        <v>7.3988160000000001</v>
      </c>
      <c r="E58">
        <v>181.863978</v>
      </c>
      <c r="F58">
        <v>9.4765979999999992</v>
      </c>
      <c r="G58">
        <v>181.01395300000001</v>
      </c>
      <c r="H58">
        <v>6.196771</v>
      </c>
      <c r="K58">
        <f>(16/200)</f>
        <v>0.08</v>
      </c>
      <c r="L58">
        <f>(15/200)</f>
        <v>7.4999999999999997E-2</v>
      </c>
      <c r="M58">
        <f>(15/200)</f>
        <v>7.4999999999999997E-2</v>
      </c>
      <c r="N58">
        <f>(15/200)</f>
        <v>7.4999999999999997E-2</v>
      </c>
      <c r="P58">
        <f>(8/200)</f>
        <v>0.04</v>
      </c>
      <c r="Q58">
        <f>(8/200)</f>
        <v>0.04</v>
      </c>
      <c r="R58">
        <f>(9/200)</f>
        <v>4.4999999999999998E-2</v>
      </c>
      <c r="S58">
        <f>(9/200)</f>
        <v>4.4999999999999998E-2</v>
      </c>
      <c r="U58">
        <f>0.08+0.04</f>
        <v>0.12</v>
      </c>
      <c r="V58">
        <f>0.075+0.04</f>
        <v>0.11499999999999999</v>
      </c>
      <c r="W58">
        <f>0.075+0.045</f>
        <v>0.12</v>
      </c>
      <c r="X58">
        <f>0.075+0.045</f>
        <v>0.12</v>
      </c>
      <c r="Z58">
        <f>SQRT((ABS($A$59-$A$58)^2+(ABS($B$59-$B$58)^2)))</f>
        <v>30.86547842201357</v>
      </c>
      <c r="AA58">
        <f>SQRT((ABS($C$59-$C$58)^2+(ABS($D$59-$D$58)^2)))</f>
        <v>25.454889134344011</v>
      </c>
      <c r="AB58">
        <f>SQRT((ABS($E$59-$E$58)^2+(ABS($F$59-$F$58)^2)))</f>
        <v>30.936129669127979</v>
      </c>
      <c r="AC58">
        <f>SQRT((ABS($G$59-$G$58)^2+(ABS($H$59-$H$58)^2)))</f>
        <v>31.204491493970014</v>
      </c>
      <c r="AJ58">
        <f>1/0.12</f>
        <v>8.3333333333333339</v>
      </c>
      <c r="AK58">
        <f>1/0.115</f>
        <v>8.695652173913043</v>
      </c>
      <c r="AL58">
        <f>1/0.12</f>
        <v>8.3333333333333339</v>
      </c>
      <c r="AM58">
        <f>1/0.12</f>
        <v>8.3333333333333339</v>
      </c>
      <c r="AO58">
        <f>$Z58/$U58</f>
        <v>257.21232018344642</v>
      </c>
      <c r="AP58">
        <f>$AA58/$V58</f>
        <v>221.34686203777403</v>
      </c>
      <c r="AQ58">
        <f>$AB58/$W58</f>
        <v>257.80108057606651</v>
      </c>
      <c r="AR58">
        <f>$AC58/$X58</f>
        <v>260.03742911641677</v>
      </c>
      <c r="AV58">
        <f>((0.08/0.12)*100)</f>
        <v>66.666666666666671</v>
      </c>
      <c r="AW58">
        <f>((0.075/0.115)*100)</f>
        <v>65.217391304347814</v>
      </c>
      <c r="AX58">
        <f>((0.075/0.12)*100)</f>
        <v>62.5</v>
      </c>
      <c r="AY58">
        <f>((0.075/0.12)*100)</f>
        <v>62.5</v>
      </c>
      <c r="BA58">
        <f>((0.04/0.12)*100)</f>
        <v>33.333333333333336</v>
      </c>
      <c r="BB58">
        <f>((0.04/0.115)*100)</f>
        <v>34.782608695652172</v>
      </c>
      <c r="BC58">
        <f>((0.045/0.12)*100)</f>
        <v>37.5</v>
      </c>
      <c r="BD58">
        <f>((0.045/0.12)*100)</f>
        <v>37.5</v>
      </c>
      <c r="BF58">
        <f>ABS($B$58-$D$58)</f>
        <v>1.026878</v>
      </c>
      <c r="BG58">
        <f>ABS($F$58-$H$58)</f>
        <v>3.2798269999999992</v>
      </c>
      <c r="BL58">
        <f>SQRT((ABS($A$58-$E$58)^2+(ABS($B$58-$F$58)^2)))</f>
        <v>1.0682071373965802</v>
      </c>
      <c r="BM58">
        <f>SQRT((ABS($C$58-$G$59)^2+(ABS($D$58-$H$59)^2)))</f>
        <v>7.1520408508134778</v>
      </c>
      <c r="BO58">
        <f>SQRT((ABS($A$58-$G$58)^2+(ABS($B$58-$H$58)^2)))</f>
        <v>2.324170827924013</v>
      </c>
      <c r="BP58">
        <f>SQRT((ABS($C$58-$E$59)^2+(ABS($D$58-$F$59)^2)))</f>
        <v>8.2552104767381707</v>
      </c>
      <c r="BR58">
        <f>DEGREES(ACOS((29.5345461633153^2+31.7746847903773^2-3.36608281833291^2)/(2*29.5345461633153*31.7746847903773)))</f>
        <v>4.7003717127912639</v>
      </c>
      <c r="BS58">
        <f>DEGREES(ACOS((3.5569666967755^2+22.9798395928209^2-21.4699159383237^2)/(2*3.5569666967755*22.9798395928209)))</f>
        <v>60.794422005833532</v>
      </c>
      <c r="BU58">
        <v>16</v>
      </c>
      <c r="BV58">
        <v>11</v>
      </c>
      <c r="BW58">
        <v>7</v>
      </c>
      <c r="BX58">
        <v>8</v>
      </c>
      <c r="BY58">
        <v>15</v>
      </c>
      <c r="BZ58">
        <v>10</v>
      </c>
      <c r="CA58">
        <v>7</v>
      </c>
      <c r="CB58">
        <v>6</v>
      </c>
      <c r="CC58">
        <v>15</v>
      </c>
      <c r="CD58">
        <v>7</v>
      </c>
      <c r="CE58">
        <v>7</v>
      </c>
      <c r="CF58">
        <v>14</v>
      </c>
      <c r="CG58">
        <v>15</v>
      </c>
      <c r="CH58">
        <v>8</v>
      </c>
      <c r="CI58">
        <v>7</v>
      </c>
      <c r="CJ58">
        <v>14</v>
      </c>
      <c r="CL58">
        <v>8</v>
      </c>
      <c r="CM58">
        <v>4</v>
      </c>
      <c r="CN58">
        <v>0</v>
      </c>
      <c r="CO58">
        <v>1</v>
      </c>
      <c r="CP58">
        <v>8</v>
      </c>
      <c r="CQ58">
        <v>3</v>
      </c>
      <c r="CR58">
        <v>0</v>
      </c>
      <c r="CS58">
        <v>0</v>
      </c>
      <c r="CT58">
        <v>9</v>
      </c>
      <c r="CU58">
        <v>0</v>
      </c>
      <c r="CV58">
        <v>0</v>
      </c>
      <c r="CW58">
        <v>8</v>
      </c>
      <c r="CX58">
        <v>9</v>
      </c>
      <c r="CY58">
        <v>1</v>
      </c>
      <c r="CZ58">
        <v>0</v>
      </c>
      <c r="DA58">
        <v>8</v>
      </c>
      <c r="DC58">
        <f>((11/16)*100)</f>
        <v>68.75</v>
      </c>
      <c r="DD58">
        <f>((7/16)*100)</f>
        <v>43.75</v>
      </c>
      <c r="DE58">
        <f>((8/16)*100)</f>
        <v>50</v>
      </c>
      <c r="DF58">
        <f>((10/15)*100)</f>
        <v>66.666666666666657</v>
      </c>
      <c r="DG58">
        <f>((7/15)*100)</f>
        <v>46.666666666666664</v>
      </c>
      <c r="DH58">
        <f>((6/15)*100)</f>
        <v>40</v>
      </c>
      <c r="DI58">
        <f>((7/15)*100)</f>
        <v>46.666666666666664</v>
      </c>
      <c r="DJ58">
        <f>((7/15)*100)</f>
        <v>46.666666666666664</v>
      </c>
      <c r="DK58">
        <f>((14/15)*100)</f>
        <v>93.333333333333329</v>
      </c>
      <c r="DL58">
        <f>((8/15)*100)</f>
        <v>53.333333333333336</v>
      </c>
      <c r="DM58">
        <f>((7/15)*100)</f>
        <v>46.666666666666664</v>
      </c>
      <c r="DN58">
        <f>((14/15)*100)</f>
        <v>93.333333333333329</v>
      </c>
      <c r="DP58">
        <f>((4/8)*100)</f>
        <v>50</v>
      </c>
      <c r="DQ58">
        <f>((0/8)*100)</f>
        <v>0</v>
      </c>
      <c r="DR58">
        <f>((1/8)*100)</f>
        <v>12.5</v>
      </c>
      <c r="DS58">
        <f>((3/8)*100)</f>
        <v>37.5</v>
      </c>
      <c r="DT58">
        <f>((0/8)*100)</f>
        <v>0</v>
      </c>
      <c r="DU58">
        <f>((0/8)*100)</f>
        <v>0</v>
      </c>
      <c r="DV58">
        <f>((0/9)*100)</f>
        <v>0</v>
      </c>
      <c r="DW58">
        <f>((0/9)*100)</f>
        <v>0</v>
      </c>
      <c r="DX58">
        <f>((8/9)*100)</f>
        <v>88.888888888888886</v>
      </c>
      <c r="DY58">
        <f>((1/9)*100)</f>
        <v>11.111111111111111</v>
      </c>
      <c r="DZ58">
        <f>((0/9)*100)</f>
        <v>0</v>
      </c>
      <c r="EA58">
        <f>((8/9)*100)</f>
        <v>88.888888888888886</v>
      </c>
    </row>
    <row r="59" spans="1:131" x14ac:dyDescent="0.25">
      <c r="A59">
        <v>212.52030999999999</v>
      </c>
      <c r="B59">
        <v>9.4696390000000008</v>
      </c>
      <c r="C59">
        <v>230.45994999999999</v>
      </c>
      <c r="D59">
        <v>8.6768549999999998</v>
      </c>
      <c r="E59">
        <v>212.79087699999999</v>
      </c>
      <c r="F59">
        <v>10.232267999999999</v>
      </c>
      <c r="G59">
        <v>212.185361</v>
      </c>
      <c r="H59">
        <v>7.6332990000000001</v>
      </c>
      <c r="K59">
        <f>(16/200)</f>
        <v>0.08</v>
      </c>
      <c r="L59">
        <f>(11/200)</f>
        <v>5.5E-2</v>
      </c>
      <c r="M59">
        <f>(18/200)</f>
        <v>0.09</v>
      </c>
      <c r="N59">
        <f>(15/200)</f>
        <v>7.4999999999999997E-2</v>
      </c>
      <c r="P59">
        <f>(8/200)</f>
        <v>0.04</v>
      </c>
      <c r="Q59">
        <f>(8/200)</f>
        <v>0.04</v>
      </c>
      <c r="R59">
        <f>(8/200)</f>
        <v>0.04</v>
      </c>
      <c r="S59">
        <f>(9/200)</f>
        <v>4.4999999999999998E-2</v>
      </c>
      <c r="U59">
        <f>0.08+0.04</f>
        <v>0.12</v>
      </c>
      <c r="V59">
        <f>0.055+0.04</f>
        <v>9.5000000000000001E-2</v>
      </c>
      <c r="W59">
        <f>0.09+0.04</f>
        <v>0.13</v>
      </c>
      <c r="X59">
        <f>0.075+0.045</f>
        <v>0.12</v>
      </c>
      <c r="Z59">
        <f>SQRT((ABS($A$60-$A$59)^2+(ABS($B$60-$B$59)^2)))</f>
        <v>25.864743480956459</v>
      </c>
      <c r="AA59">
        <f>SQRT((ABS($C$60-$C$59)^2+(ABS($D$60-$D$59)^2)))</f>
        <v>24.104812350151214</v>
      </c>
      <c r="AB59">
        <f>SQRT((ABS($E$60-$E$59)^2+(ABS($F$60-$F$59)^2)))</f>
        <v>27.616199627505161</v>
      </c>
      <c r="AC59">
        <f>SQRT((ABS($G$60-$G$59)^2+(ABS($H$60-$H$59)^2)))</f>
        <v>24.509952110715933</v>
      </c>
      <c r="AJ59">
        <f>1/0.12</f>
        <v>8.3333333333333339</v>
      </c>
      <c r="AK59">
        <f>1/0.095</f>
        <v>10.526315789473685</v>
      </c>
      <c r="AL59">
        <f>1/0.13</f>
        <v>7.6923076923076916</v>
      </c>
      <c r="AM59">
        <f>1/0.12</f>
        <v>8.3333333333333339</v>
      </c>
      <c r="AO59">
        <f>$Z59/$U59</f>
        <v>215.53952900797051</v>
      </c>
      <c r="AP59">
        <f>$AA59/$V59</f>
        <v>253.73486684369698</v>
      </c>
      <c r="AQ59">
        <f>$AB59/$W59</f>
        <v>212.43230482696276</v>
      </c>
      <c r="AR59">
        <f>$AC59/$X59</f>
        <v>204.24960092263277</v>
      </c>
      <c r="AV59">
        <f>((0.08/0.12)*100)</f>
        <v>66.666666666666671</v>
      </c>
      <c r="AW59">
        <f>((0.055/0.095)*100)</f>
        <v>57.894736842105267</v>
      </c>
      <c r="AX59">
        <f>((0.09/0.13)*100)</f>
        <v>69.230769230769226</v>
      </c>
      <c r="AY59">
        <f>((0.075/0.12)*100)</f>
        <v>62.5</v>
      </c>
      <c r="BA59">
        <f>((0.04/0.12)*100)</f>
        <v>33.333333333333336</v>
      </c>
      <c r="BB59">
        <f>((0.04/0.095)*100)</f>
        <v>42.105263157894733</v>
      </c>
      <c r="BC59">
        <f>((0.04/0.13)*100)</f>
        <v>30.76923076923077</v>
      </c>
      <c r="BD59">
        <f>((0.045/0.12)*100)</f>
        <v>37.5</v>
      </c>
      <c r="BF59">
        <f>ABS($B$59-$D$59)</f>
        <v>0.79278400000000104</v>
      </c>
      <c r="BG59">
        <f>ABS($F$59-$H$59)</f>
        <v>2.5989689999999994</v>
      </c>
      <c r="BL59">
        <f>SQRT((ABS($A$59-$E$59)^2+(ABS($B$59-$F$59)^2)))</f>
        <v>0.80920299871540136</v>
      </c>
      <c r="BM59">
        <f>SQRT((ABS($C$59-$G$60)^2+(ABS($D$59-$H$60)^2)))</f>
        <v>6.3551903176919247</v>
      </c>
      <c r="BO59">
        <f>SQRT((ABS($A$59-$G$59)^2+(ABS($B$59-$H$59)^2)))</f>
        <v>1.866637465658771</v>
      </c>
      <c r="BP59">
        <f>SQRT((ABS($C$59-$E$60)^2+(ABS($D$59-$F$60)^2)))</f>
        <v>10.009746468586409</v>
      </c>
      <c r="BR59">
        <f>DEGREES(ACOS((27.6816843565397^2+27.679330910623^2-2.85277342360903^2)/(2*27.6816843565397*27.679330910623)))</f>
        <v>5.9075595016189357</v>
      </c>
      <c r="BS59">
        <f>DEGREES(ACOS((2.76900079785199^2+30.3891391000839^2-29.5345461633153^2)/(2*2.76900079785199*30.3891391000839)))</f>
        <v>69.521974638557552</v>
      </c>
      <c r="BU59">
        <v>16</v>
      </c>
      <c r="BV59">
        <v>10</v>
      </c>
      <c r="BW59">
        <v>8</v>
      </c>
      <c r="BX59">
        <v>8</v>
      </c>
      <c r="BY59">
        <v>11</v>
      </c>
      <c r="BZ59">
        <v>5</v>
      </c>
      <c r="CA59">
        <v>8</v>
      </c>
      <c r="CB59">
        <v>5</v>
      </c>
      <c r="CC59">
        <v>18</v>
      </c>
      <c r="CD59">
        <v>10</v>
      </c>
      <c r="CE59">
        <v>10</v>
      </c>
      <c r="CF59">
        <v>15</v>
      </c>
      <c r="CG59">
        <v>15</v>
      </c>
      <c r="CH59">
        <v>8</v>
      </c>
      <c r="CI59">
        <v>7</v>
      </c>
      <c r="CJ59">
        <v>15</v>
      </c>
      <c r="CL59">
        <v>8</v>
      </c>
      <c r="CM59">
        <v>3</v>
      </c>
      <c r="CN59">
        <v>0</v>
      </c>
      <c r="CO59">
        <v>1</v>
      </c>
      <c r="CP59">
        <v>8</v>
      </c>
      <c r="CQ59">
        <v>2</v>
      </c>
      <c r="CR59">
        <v>0</v>
      </c>
      <c r="CS59">
        <v>0</v>
      </c>
      <c r="CT59">
        <v>8</v>
      </c>
      <c r="CU59">
        <v>0</v>
      </c>
      <c r="CV59">
        <v>0</v>
      </c>
      <c r="CW59">
        <v>8</v>
      </c>
      <c r="CX59">
        <v>9</v>
      </c>
      <c r="CY59">
        <v>1</v>
      </c>
      <c r="CZ59">
        <v>0</v>
      </c>
      <c r="DA59">
        <v>8</v>
      </c>
      <c r="DC59">
        <f>((10/16)*100)</f>
        <v>62.5</v>
      </c>
      <c r="DD59">
        <f>((8/16)*100)</f>
        <v>50</v>
      </c>
      <c r="DE59">
        <f>((8/16)*100)</f>
        <v>50</v>
      </c>
      <c r="DF59">
        <f>((5/11)*100)</f>
        <v>45.454545454545453</v>
      </c>
      <c r="DG59">
        <f>((8/11)*100)</f>
        <v>72.727272727272734</v>
      </c>
      <c r="DH59">
        <f>((5/11)*100)</f>
        <v>45.454545454545453</v>
      </c>
      <c r="DI59">
        <f>((10/18)*100)</f>
        <v>55.555555555555557</v>
      </c>
      <c r="DJ59">
        <f>((10/18)*100)</f>
        <v>55.555555555555557</v>
      </c>
      <c r="DK59">
        <f>((15/18)*100)</f>
        <v>83.333333333333343</v>
      </c>
      <c r="DL59">
        <f>((8/15)*100)</f>
        <v>53.333333333333336</v>
      </c>
      <c r="DM59">
        <f>((7/15)*100)</f>
        <v>46.666666666666664</v>
      </c>
      <c r="DN59">
        <f>((15/15)*100)</f>
        <v>100</v>
      </c>
      <c r="DP59">
        <f>((3/8)*100)</f>
        <v>37.5</v>
      </c>
      <c r="DQ59">
        <f>((0/8)*100)</f>
        <v>0</v>
      </c>
      <c r="DR59">
        <f>((1/8)*100)</f>
        <v>12.5</v>
      </c>
      <c r="DS59">
        <f>((2/8)*100)</f>
        <v>25</v>
      </c>
      <c r="DT59">
        <f>((0/8)*100)</f>
        <v>0</v>
      </c>
      <c r="DU59">
        <f>((0/8)*100)</f>
        <v>0</v>
      </c>
      <c r="DV59">
        <f>((0/8)*100)</f>
        <v>0</v>
      </c>
      <c r="DW59">
        <f>((0/8)*100)</f>
        <v>0</v>
      </c>
      <c r="DX59">
        <f>((8/8)*100)</f>
        <v>100</v>
      </c>
      <c r="DY59">
        <f>((1/9)*100)</f>
        <v>11.111111111111111</v>
      </c>
      <c r="DZ59">
        <f>((0/9)*100)</f>
        <v>0</v>
      </c>
      <c r="EA59">
        <f>((8/9)*100)</f>
        <v>88.888888888888886</v>
      </c>
    </row>
    <row r="60" spans="1:131" x14ac:dyDescent="0.25">
      <c r="A60">
        <v>238.37752599999999</v>
      </c>
      <c r="B60">
        <v>8.8456709999999994</v>
      </c>
      <c r="C60">
        <v>254.513249</v>
      </c>
      <c r="D60">
        <v>7.1018039999999996</v>
      </c>
      <c r="E60">
        <v>240.404023</v>
      </c>
      <c r="F60">
        <v>9.8215979999999998</v>
      </c>
      <c r="G60">
        <v>236.69458900000001</v>
      </c>
      <c r="H60">
        <v>7.4448970000000001</v>
      </c>
      <c r="P60">
        <f>(8/200)</f>
        <v>0.04</v>
      </c>
      <c r="BF60">
        <f>ABS($B$60-$D$60)</f>
        <v>1.7438669999999998</v>
      </c>
      <c r="BG60">
        <f>ABS($F$60-$H$60)</f>
        <v>2.3767009999999997</v>
      </c>
      <c r="BI60">
        <v>1.7325024999999998</v>
      </c>
      <c r="BJ60">
        <v>2.2835039999999998</v>
      </c>
      <c r="BO60">
        <f>SQRT((ABS($A$60-$G$60)^2+(ABS($B$60-$H$60)^2)))</f>
        <v>2.1896220552974284</v>
      </c>
      <c r="BR60">
        <f>DEGREES(ACOS((23.7686387490744^2+27.8962200998708^2-4.85353286172835^2)/(2*23.7686387490744*27.8962200998708)))</f>
        <v>5.683878802475606</v>
      </c>
      <c r="BS60">
        <f>DEGREES(ACOS((3.36608281833291^2+29.7878506687666^2-27.6816843565397^2)/(2*3.36608281833291*29.7878506687666)))</f>
        <v>48.693790702534564</v>
      </c>
      <c r="CL60">
        <v>8</v>
      </c>
      <c r="CM60">
        <v>2</v>
      </c>
      <c r="CN60">
        <v>0</v>
      </c>
      <c r="CO60">
        <v>1</v>
      </c>
      <c r="DP60">
        <f>((2/8)*100)</f>
        <v>25</v>
      </c>
      <c r="DQ60">
        <f>((0/8)*100)</f>
        <v>0</v>
      </c>
      <c r="DR60">
        <f>((1/8)*100)</f>
        <v>12.5</v>
      </c>
    </row>
    <row r="61" spans="1:131" x14ac:dyDescent="0.25">
      <c r="A61" t="s">
        <v>22</v>
      </c>
      <c r="B61" t="s">
        <v>22</v>
      </c>
      <c r="C61" t="s">
        <v>22</v>
      </c>
      <c r="D61" t="s">
        <v>22</v>
      </c>
      <c r="E61" t="s">
        <v>22</v>
      </c>
      <c r="F61" t="s">
        <v>22</v>
      </c>
      <c r="G61" t="s">
        <v>22</v>
      </c>
      <c r="H61" t="s">
        <v>22</v>
      </c>
      <c r="BS61">
        <f>DEGREES(ACOS((23.8963332585114^2+22.2155407294587^2-2.69274801041705^2)/(2*23.8963332585114*22.2155407294587)))</f>
        <v>5.2333142508260408</v>
      </c>
    </row>
    <row r="62" spans="1:131" x14ac:dyDescent="0.25">
      <c r="A62">
        <v>250.434586</v>
      </c>
      <c r="B62">
        <v>4.4441750000000004</v>
      </c>
      <c r="C62">
        <v>233.504176</v>
      </c>
      <c r="D62">
        <v>7.946186</v>
      </c>
      <c r="E62">
        <v>250.85134199999999</v>
      </c>
      <c r="F62">
        <v>4.6148449999999999</v>
      </c>
      <c r="G62">
        <v>258.31824999999998</v>
      </c>
      <c r="H62">
        <v>5.5907730000000004</v>
      </c>
      <c r="K62">
        <f>(14/200)</f>
        <v>7.0000000000000007E-2</v>
      </c>
      <c r="L62">
        <f>(14/200)</f>
        <v>7.0000000000000007E-2</v>
      </c>
      <c r="M62">
        <f>(11/200)</f>
        <v>5.5E-2</v>
      </c>
      <c r="N62">
        <f>(15/200)</f>
        <v>7.4999999999999997E-2</v>
      </c>
      <c r="P62">
        <f>(11/200)</f>
        <v>5.5E-2</v>
      </c>
      <c r="Q62">
        <f>(10/200)</f>
        <v>0.05</v>
      </c>
      <c r="R62">
        <f>(9/200)</f>
        <v>4.4999999999999998E-2</v>
      </c>
      <c r="S62">
        <f>(10/200)</f>
        <v>0.05</v>
      </c>
      <c r="U62">
        <f>0.07+0.055</f>
        <v>0.125</v>
      </c>
      <c r="V62">
        <f>0.07+0.05</f>
        <v>0.12000000000000001</v>
      </c>
      <c r="W62">
        <f>0.055+0.045</f>
        <v>0.1</v>
      </c>
      <c r="X62">
        <f>0.075+0.05</f>
        <v>0.125</v>
      </c>
      <c r="Z62">
        <f>SQRT((ABS($A$63-$A$62)^2+(ABS($B$63-$B$62)^2)))</f>
        <v>24.010586976069458</v>
      </c>
      <c r="AA62">
        <f>SQRT((ABS($C$63-$C$62)^2+(ABS($D$63-$D$62)^2)))</f>
        <v>24.126388729953756</v>
      </c>
      <c r="AB62">
        <f>SQRT((ABS($E$63-$E$62)^2+(ABS($F$63-$F$62)^2)))</f>
        <v>24.037830751613011</v>
      </c>
      <c r="AC62">
        <f>SQRT((ABS($G$63-$G$62)^2+(ABS($H$63-$H$62)^2)))</f>
        <v>28.73376361033478</v>
      </c>
      <c r="AJ62">
        <f>1/0.125</f>
        <v>8</v>
      </c>
      <c r="AK62">
        <f>1/0.12</f>
        <v>8.3333333333333339</v>
      </c>
      <c r="AL62">
        <f>1/0.1</f>
        <v>10</v>
      </c>
      <c r="AM62">
        <f>1/0.125</f>
        <v>8</v>
      </c>
      <c r="AO62">
        <f>$Z62/$U62</f>
        <v>192.08469580855567</v>
      </c>
      <c r="AP62">
        <f>$AA62/$V62</f>
        <v>201.05323941628129</v>
      </c>
      <c r="AQ62">
        <f>$AB62/$W62</f>
        <v>240.37830751613009</v>
      </c>
      <c r="AR62">
        <f>$AC62/$X62</f>
        <v>229.87010888267824</v>
      </c>
      <c r="AV62">
        <f>((0.07/0.125)*100)</f>
        <v>56.000000000000007</v>
      </c>
      <c r="AW62">
        <f>((0.07/0.12)*100)</f>
        <v>58.333333333333336</v>
      </c>
      <c r="AX62">
        <f>((0.055/0.1)*100)</f>
        <v>54.999999999999993</v>
      </c>
      <c r="AY62">
        <f>((0.075/0.125)*100)</f>
        <v>60</v>
      </c>
      <c r="BA62">
        <f>((0.055/0.125)*100)</f>
        <v>44</v>
      </c>
      <c r="BB62">
        <f>((0.05/0.12)*100)</f>
        <v>41.666666666666671</v>
      </c>
      <c r="BC62">
        <f>((0.045/0.1)*100)</f>
        <v>44.999999999999993</v>
      </c>
      <c r="BD62">
        <f>((0.05/0.125)*100)</f>
        <v>40</v>
      </c>
      <c r="BF62">
        <f>ABS($B$62-$D$62)</f>
        <v>3.5020109999999995</v>
      </c>
      <c r="BG62">
        <f>ABS($F$62-$H$62)</f>
        <v>0.97592800000000057</v>
      </c>
      <c r="BL62">
        <f>SQRT((ABS($A$62-$E$62)^2+(ABS($B$62-$F$62)^2)))</f>
        <v>0.45034854550225145</v>
      </c>
      <c r="BM62">
        <f>SQRT((ABS($C$62-$G$63)^2+(ABS($D$62-$H$63)^2)))</f>
        <v>3.9487319821646483</v>
      </c>
      <c r="BO62">
        <f>SQRT((ABS($A$62-$G$62)^2+(ABS($B$62-$H$62)^2)))</f>
        <v>7.9666081263295307</v>
      </c>
      <c r="BP62">
        <f>SQRT((ABS($C$62-$E$63)^2+(ABS($D$62-$F$63)^2)))</f>
        <v>6.7761601145021615</v>
      </c>
      <c r="BU62">
        <v>14</v>
      </c>
      <c r="BV62">
        <v>6</v>
      </c>
      <c r="BW62">
        <v>5</v>
      </c>
      <c r="BX62">
        <v>10</v>
      </c>
      <c r="BY62">
        <v>14</v>
      </c>
      <c r="BZ62">
        <v>9</v>
      </c>
      <c r="CA62">
        <v>5</v>
      </c>
      <c r="CB62">
        <v>5</v>
      </c>
      <c r="CC62">
        <v>11</v>
      </c>
      <c r="CD62">
        <v>4</v>
      </c>
      <c r="CE62">
        <v>5</v>
      </c>
      <c r="CF62">
        <v>9</v>
      </c>
      <c r="CG62">
        <v>15</v>
      </c>
      <c r="CH62">
        <v>10</v>
      </c>
      <c r="CI62">
        <v>5</v>
      </c>
      <c r="CJ62">
        <v>9</v>
      </c>
      <c r="CL62">
        <v>11</v>
      </c>
      <c r="CM62">
        <v>0</v>
      </c>
      <c r="CN62">
        <v>0</v>
      </c>
      <c r="CO62">
        <v>6</v>
      </c>
      <c r="CP62">
        <v>10</v>
      </c>
      <c r="CQ62">
        <v>2</v>
      </c>
      <c r="CR62">
        <v>4</v>
      </c>
      <c r="CS62">
        <v>0</v>
      </c>
      <c r="CT62">
        <v>9</v>
      </c>
      <c r="CU62">
        <v>0</v>
      </c>
      <c r="CV62">
        <v>4</v>
      </c>
      <c r="CW62">
        <v>3</v>
      </c>
      <c r="CX62">
        <v>10</v>
      </c>
      <c r="CY62">
        <v>6</v>
      </c>
      <c r="CZ62">
        <v>0</v>
      </c>
      <c r="DA62">
        <v>3</v>
      </c>
      <c r="DC62">
        <f>((6/14)*100)</f>
        <v>42.857142857142854</v>
      </c>
      <c r="DD62">
        <f>((5/14)*100)</f>
        <v>35.714285714285715</v>
      </c>
      <c r="DE62">
        <f>((10/14)*100)</f>
        <v>71.428571428571431</v>
      </c>
      <c r="DF62">
        <f>((9/14)*100)</f>
        <v>64.285714285714292</v>
      </c>
      <c r="DG62">
        <f>((5/14)*100)</f>
        <v>35.714285714285715</v>
      </c>
      <c r="DH62">
        <f>((5/14)*100)</f>
        <v>35.714285714285715</v>
      </c>
      <c r="DI62">
        <f>((4/11)*100)</f>
        <v>36.363636363636367</v>
      </c>
      <c r="DJ62">
        <f>((5/11)*100)</f>
        <v>45.454545454545453</v>
      </c>
      <c r="DK62">
        <f>((9/11)*100)</f>
        <v>81.818181818181827</v>
      </c>
      <c r="DL62">
        <f>((10/15)*100)</f>
        <v>66.666666666666657</v>
      </c>
      <c r="DM62">
        <f>((5/15)*100)</f>
        <v>33.333333333333329</v>
      </c>
      <c r="DN62">
        <f>((9/15)*100)</f>
        <v>60</v>
      </c>
      <c r="DP62">
        <f>((0/11)*100)</f>
        <v>0</v>
      </c>
      <c r="DQ62">
        <f>((0/11)*100)</f>
        <v>0</v>
      </c>
      <c r="DR62">
        <f>((6/11)*100)</f>
        <v>54.54545454545454</v>
      </c>
      <c r="DS62">
        <f>((2/10)*100)</f>
        <v>20</v>
      </c>
      <c r="DT62">
        <f>((4/10)*100)</f>
        <v>40</v>
      </c>
      <c r="DU62">
        <f>((0/10)*100)</f>
        <v>0</v>
      </c>
      <c r="DV62">
        <f>((0/9)*100)</f>
        <v>0</v>
      </c>
      <c r="DW62">
        <f>((4/9)*100)</f>
        <v>44.444444444444443</v>
      </c>
      <c r="DX62">
        <f>((3/9)*100)</f>
        <v>33.333333333333329</v>
      </c>
      <c r="DY62">
        <f>((6/10)*100)</f>
        <v>60</v>
      </c>
      <c r="DZ62">
        <f>((0/10)*100)</f>
        <v>0</v>
      </c>
      <c r="EA62">
        <f>((3/10)*100)</f>
        <v>30</v>
      </c>
    </row>
    <row r="63" spans="1:131" x14ac:dyDescent="0.25">
      <c r="A63">
        <v>226.62850599999999</v>
      </c>
      <c r="B63">
        <v>7.5712890000000002</v>
      </c>
      <c r="C63">
        <v>209.38794200000001</v>
      </c>
      <c r="D63">
        <v>8.6461079999999999</v>
      </c>
      <c r="E63">
        <v>226.88664900000001</v>
      </c>
      <c r="F63">
        <v>6.4885570000000001</v>
      </c>
      <c r="G63">
        <v>229.84077500000001</v>
      </c>
      <c r="H63">
        <v>9.4199490000000008</v>
      </c>
      <c r="K63">
        <f>(16/200)</f>
        <v>0.08</v>
      </c>
      <c r="L63">
        <f>(13/200)</f>
        <v>6.5000000000000002E-2</v>
      </c>
      <c r="M63">
        <f>(14/200)</f>
        <v>7.0000000000000007E-2</v>
      </c>
      <c r="N63">
        <f>(14/200)</f>
        <v>7.0000000000000007E-2</v>
      </c>
      <c r="P63">
        <f>(7/200)</f>
        <v>3.5000000000000003E-2</v>
      </c>
      <c r="Q63">
        <f>(9/200)</f>
        <v>4.4999999999999998E-2</v>
      </c>
      <c r="R63">
        <f>(9/200)</f>
        <v>4.4999999999999998E-2</v>
      </c>
      <c r="S63">
        <f>(9/200)</f>
        <v>4.4999999999999998E-2</v>
      </c>
      <c r="U63">
        <f>0.08+0.035</f>
        <v>0.115</v>
      </c>
      <c r="V63">
        <f>0.065+0.045</f>
        <v>0.11</v>
      </c>
      <c r="W63">
        <f>0.07+0.045</f>
        <v>0.115</v>
      </c>
      <c r="X63">
        <f>0.07+0.045</f>
        <v>0.115</v>
      </c>
      <c r="Z63">
        <f>SQRT((ABS($A$64-$A$63)^2+(ABS($B$64-$B$63)^2)))</f>
        <v>23.662185019494117</v>
      </c>
      <c r="AA63">
        <f>SQRT((ABS($C$64-$C$63)^2+(ABS($D$64-$D$63)^2)))</f>
        <v>26.00809264306287</v>
      </c>
      <c r="AB63">
        <f>SQRT((ABS($E$64-$E$63)^2+(ABS($F$64-$F$63)^2)))</f>
        <v>23.256826201308591</v>
      </c>
      <c r="AC63">
        <f>SQRT((ABS($G$64-$G$63)^2+(ABS($H$64-$H$63)^2)))</f>
        <v>23.574561170248675</v>
      </c>
      <c r="AJ63">
        <f>1/0.115</f>
        <v>8.695652173913043</v>
      </c>
      <c r="AK63">
        <f>1/0.11</f>
        <v>9.0909090909090917</v>
      </c>
      <c r="AL63">
        <f>1/0.115</f>
        <v>8.695652173913043</v>
      </c>
      <c r="AM63">
        <f>1/0.115</f>
        <v>8.695652173913043</v>
      </c>
      <c r="AO63">
        <f>$Z63/$U63</f>
        <v>205.75813060429667</v>
      </c>
      <c r="AP63">
        <f>$AA63/$V63</f>
        <v>236.4372058460261</v>
      </c>
      <c r="AQ63">
        <f>$AB63/$W63</f>
        <v>202.23327131572688</v>
      </c>
      <c r="AR63">
        <f>$AC63/$X63</f>
        <v>204.99618408911891</v>
      </c>
      <c r="AV63">
        <f>((0.08/0.115)*100)</f>
        <v>69.565217391304344</v>
      </c>
      <c r="AW63">
        <f>((0.065/0.11)*100)</f>
        <v>59.090909090909093</v>
      </c>
      <c r="AX63">
        <f>((0.07/0.115)*100)</f>
        <v>60.869565217391312</v>
      </c>
      <c r="AY63">
        <f>((0.07/0.115)*100)</f>
        <v>60.869565217391312</v>
      </c>
      <c r="BA63">
        <f>((0.035/0.115)*100)</f>
        <v>30.434782608695656</v>
      </c>
      <c r="BB63">
        <f>((0.045/0.11)*100)</f>
        <v>40.909090909090907</v>
      </c>
      <c r="BC63">
        <f>((0.045/0.115)*100)</f>
        <v>39.130434782608688</v>
      </c>
      <c r="BD63">
        <f>((0.045/0.115)*100)</f>
        <v>39.130434782608688</v>
      </c>
      <c r="BF63">
        <f>ABS($B$63-$D$63)</f>
        <v>1.0748189999999997</v>
      </c>
      <c r="BG63">
        <f>ABS($F$63-$H$63)</f>
        <v>2.9313920000000007</v>
      </c>
      <c r="BL63">
        <f>SQRT((ABS($A$63-$E$63)^2+(ABS($B$63-$F$63)^2)))</f>
        <v>1.1130796881953284</v>
      </c>
      <c r="BM63">
        <f>SQRT((ABS($C$63-$G$64)^2+(ABS($D$63-$H$64)^2)))</f>
        <v>3.2256198844777222</v>
      </c>
      <c r="BO63">
        <f>SQRT((ABS($A$63-$G$63)^2+(ABS($B$63-$H$63)^2)))</f>
        <v>3.706240133067626</v>
      </c>
      <c r="BP63">
        <f>SQRT((ABS($C$63-$E$64)^2+(ABS($D$63-$F$64)^2)))</f>
        <v>6.127692197416577</v>
      </c>
      <c r="BR63">
        <f>DEGREES(ACOS((25.2503805828261^2+23.727310521647^2-3.60885991865825^2)/(2*25.2503805828261*23.727310521647)))</f>
        <v>7.6641479605749598</v>
      </c>
      <c r="BU63">
        <v>16</v>
      </c>
      <c r="BV63">
        <v>9</v>
      </c>
      <c r="BW63">
        <v>7</v>
      </c>
      <c r="BX63">
        <v>9</v>
      </c>
      <c r="BY63">
        <v>13</v>
      </c>
      <c r="BZ63">
        <v>8</v>
      </c>
      <c r="CA63">
        <v>5</v>
      </c>
      <c r="CB63">
        <v>4</v>
      </c>
      <c r="CC63">
        <v>14</v>
      </c>
      <c r="CD63">
        <v>7</v>
      </c>
      <c r="CE63">
        <v>5</v>
      </c>
      <c r="CF63">
        <v>12</v>
      </c>
      <c r="CG63">
        <v>14</v>
      </c>
      <c r="CH63">
        <v>9</v>
      </c>
      <c r="CI63">
        <v>5</v>
      </c>
      <c r="CJ63">
        <v>12</v>
      </c>
      <c r="CL63">
        <v>7</v>
      </c>
      <c r="CM63">
        <v>2</v>
      </c>
      <c r="CN63">
        <v>0</v>
      </c>
      <c r="CO63">
        <v>2</v>
      </c>
      <c r="CP63">
        <v>9</v>
      </c>
      <c r="CQ63">
        <v>2</v>
      </c>
      <c r="CR63">
        <v>0</v>
      </c>
      <c r="CS63">
        <v>0</v>
      </c>
      <c r="CT63">
        <v>9</v>
      </c>
      <c r="CU63">
        <v>0</v>
      </c>
      <c r="CV63">
        <v>0</v>
      </c>
      <c r="CW63">
        <v>7</v>
      </c>
      <c r="CX63">
        <v>9</v>
      </c>
      <c r="CY63">
        <v>2</v>
      </c>
      <c r="CZ63">
        <v>0</v>
      </c>
      <c r="DA63">
        <v>7</v>
      </c>
      <c r="DC63">
        <f>((9/16)*100)</f>
        <v>56.25</v>
      </c>
      <c r="DD63">
        <f>((7/16)*100)</f>
        <v>43.75</v>
      </c>
      <c r="DE63">
        <f>((9/16)*100)</f>
        <v>56.25</v>
      </c>
      <c r="DF63">
        <f>((8/13)*100)</f>
        <v>61.53846153846154</v>
      </c>
      <c r="DG63">
        <f>((5/13)*100)</f>
        <v>38.461538461538467</v>
      </c>
      <c r="DH63">
        <f>((4/13)*100)</f>
        <v>30.76923076923077</v>
      </c>
      <c r="DI63">
        <f>((7/14)*100)</f>
        <v>50</v>
      </c>
      <c r="DJ63">
        <f>((5/14)*100)</f>
        <v>35.714285714285715</v>
      </c>
      <c r="DK63">
        <f>((12/14)*100)</f>
        <v>85.714285714285708</v>
      </c>
      <c r="DL63">
        <f>((9/14)*100)</f>
        <v>64.285714285714292</v>
      </c>
      <c r="DM63">
        <f>((5/14)*100)</f>
        <v>35.714285714285715</v>
      </c>
      <c r="DN63">
        <f>((12/14)*100)</f>
        <v>85.714285714285708</v>
      </c>
      <c r="DP63">
        <f>((2/7)*100)</f>
        <v>28.571428571428569</v>
      </c>
      <c r="DQ63">
        <f>((0/7)*100)</f>
        <v>0</v>
      </c>
      <c r="DR63">
        <f>((2/7)*100)</f>
        <v>28.571428571428569</v>
      </c>
      <c r="DS63">
        <f>((2/9)*100)</f>
        <v>22.222222222222221</v>
      </c>
      <c r="DT63">
        <f>((0/9)*100)</f>
        <v>0</v>
      </c>
      <c r="DU63">
        <f>((0/9)*100)</f>
        <v>0</v>
      </c>
      <c r="DV63">
        <f>((0/9)*100)</f>
        <v>0</v>
      </c>
      <c r="DW63">
        <f>((0/9)*100)</f>
        <v>0</v>
      </c>
      <c r="DX63">
        <f>((7/9)*100)</f>
        <v>77.777777777777786</v>
      </c>
      <c r="DY63">
        <f>((2/9)*100)</f>
        <v>22.222222222222221</v>
      </c>
      <c r="DZ63">
        <f>((0/9)*100)</f>
        <v>0</v>
      </c>
      <c r="EA63">
        <f>((7/9)*100)</f>
        <v>77.777777777777786</v>
      </c>
    </row>
    <row r="64" spans="1:131" x14ac:dyDescent="0.25">
      <c r="A64">
        <v>202.96632199999999</v>
      </c>
      <c r="B64">
        <v>7.564343</v>
      </c>
      <c r="C64">
        <v>183.38213200000001</v>
      </c>
      <c r="D64">
        <v>8.3015369999999997</v>
      </c>
      <c r="E64">
        <v>203.62990400000001</v>
      </c>
      <c r="F64">
        <v>6.550014</v>
      </c>
      <c r="G64">
        <v>206.266245</v>
      </c>
      <c r="H64">
        <v>9.4582850000000001</v>
      </c>
      <c r="K64">
        <f>(15/200)</f>
        <v>7.4999999999999997E-2</v>
      </c>
      <c r="L64">
        <f>(13/200)</f>
        <v>6.5000000000000002E-2</v>
      </c>
      <c r="M64">
        <f>(15/200)</f>
        <v>7.4999999999999997E-2</v>
      </c>
      <c r="N64">
        <f>(14/200)</f>
        <v>7.0000000000000007E-2</v>
      </c>
      <c r="P64">
        <f>(7/200)</f>
        <v>3.5000000000000003E-2</v>
      </c>
      <c r="Q64">
        <f>(9/200)</f>
        <v>4.4999999999999998E-2</v>
      </c>
      <c r="R64">
        <f>(8/200)</f>
        <v>0.04</v>
      </c>
      <c r="S64">
        <f>(9/200)</f>
        <v>4.4999999999999998E-2</v>
      </c>
      <c r="U64">
        <f>0.075+0.035</f>
        <v>0.11</v>
      </c>
      <c r="V64">
        <f>0.065+0.045</f>
        <v>0.11</v>
      </c>
      <c r="W64">
        <f>0.075+0.04</f>
        <v>0.11499999999999999</v>
      </c>
      <c r="X64">
        <f>0.07+0.045</f>
        <v>0.115</v>
      </c>
      <c r="Z64">
        <f>SQRT((ABS($A$65-$A$64)^2+(ABS($B$65-$B$64)^2)))</f>
        <v>26.061061051563886</v>
      </c>
      <c r="AA64">
        <f>SQRT((ABS($C$65-$C$64)^2+(ABS($D$65-$D$64)^2)))</f>
        <v>23.627019146407473</v>
      </c>
      <c r="AB64">
        <f>SQRT((ABS($E$65-$E$64)^2+(ABS($F$65-$F$64)^2)))</f>
        <v>27.242030977463518</v>
      </c>
      <c r="AC64">
        <f>SQRT((ABS($G$65-$G$64)^2+(ABS($H$65-$H$64)^2)))</f>
        <v>28.229004428400117</v>
      </c>
      <c r="AJ64">
        <f>1/0.11</f>
        <v>9.0909090909090917</v>
      </c>
      <c r="AK64">
        <f>1/0.11</f>
        <v>9.0909090909090917</v>
      </c>
      <c r="AL64">
        <f>1/0.115</f>
        <v>8.695652173913043</v>
      </c>
      <c r="AM64">
        <f>1/0.115</f>
        <v>8.695652173913043</v>
      </c>
      <c r="AO64">
        <f>$Z64/$U64</f>
        <v>236.91873683239896</v>
      </c>
      <c r="AP64">
        <f>$AA64/$V64</f>
        <v>214.79108314915885</v>
      </c>
      <c r="AQ64">
        <f>$AB64/$W64</f>
        <v>236.88722589098714</v>
      </c>
      <c r="AR64">
        <f>$AC64/$X64</f>
        <v>245.46960372521841</v>
      </c>
      <c r="AV64">
        <f>((0.075/0.11)*100)</f>
        <v>68.181818181818173</v>
      </c>
      <c r="AW64">
        <f>((0.065/0.11)*100)</f>
        <v>59.090909090909093</v>
      </c>
      <c r="AX64">
        <f>((0.075/0.115)*100)</f>
        <v>65.217391304347814</v>
      </c>
      <c r="AY64">
        <f>((0.07/0.115)*100)</f>
        <v>60.869565217391312</v>
      </c>
      <c r="BA64">
        <f>((0.035/0.11)*100)</f>
        <v>31.818181818181824</v>
      </c>
      <c r="BB64">
        <f>((0.045/0.11)*100)</f>
        <v>40.909090909090907</v>
      </c>
      <c r="BC64">
        <f>((0.04/0.115)*100)</f>
        <v>34.782608695652172</v>
      </c>
      <c r="BD64">
        <f>((0.045/0.115)*100)</f>
        <v>39.130434782608688</v>
      </c>
      <c r="BF64">
        <f>ABS($B$64-$D$64)</f>
        <v>0.73719399999999968</v>
      </c>
      <c r="BG64">
        <f>ABS($F$64-$H$64)</f>
        <v>2.9082710000000001</v>
      </c>
      <c r="BL64">
        <f>SQRT((ABS($A$64-$E$64)^2+(ABS($B$64-$F$64)^2)))</f>
        <v>1.2121074172551811</v>
      </c>
      <c r="BM64">
        <f>SQRT((ABS($C$64-$G$65)^2+(ABS($D$64-$H$65)^2)))</f>
        <v>5.4351947212818619</v>
      </c>
      <c r="BO64">
        <f>SQRT((ABS($A$64-$G$64)^2+(ABS($B$64-$H$64)^2)))</f>
        <v>3.8048006656450539</v>
      </c>
      <c r="BP64">
        <f>SQRT((ABS($C$64-$E$65)^2+(ABS($D$64-$F$65)^2)))</f>
        <v>7.3182464761184605</v>
      </c>
      <c r="BR64">
        <f>DEGREES(ACOS((35.9394545731435^2+35.389635581354^2-2.87992746195126^2)/(2*35.9394545731435*35.389635581354)))</f>
        <v>4.542884441740779</v>
      </c>
      <c r="BS64">
        <f>DEGREES(ACOS((28.5314421928767^2+29.2782827542139^2-3.35950059391095^2)/(2*28.5314421928767*29.2782827542139)))</f>
        <v>6.4966521129218746</v>
      </c>
      <c r="BU64">
        <v>15</v>
      </c>
      <c r="BV64">
        <v>8</v>
      </c>
      <c r="BW64">
        <v>7</v>
      </c>
      <c r="BX64">
        <v>8</v>
      </c>
      <c r="BY64">
        <v>13</v>
      </c>
      <c r="BZ64">
        <v>8</v>
      </c>
      <c r="CA64">
        <v>6</v>
      </c>
      <c r="CB64">
        <v>4</v>
      </c>
      <c r="CC64">
        <v>15</v>
      </c>
      <c r="CD64">
        <v>8</v>
      </c>
      <c r="CE64">
        <v>6</v>
      </c>
      <c r="CF64">
        <v>13</v>
      </c>
      <c r="CG64">
        <v>14</v>
      </c>
      <c r="CH64">
        <v>8</v>
      </c>
      <c r="CI64">
        <v>5</v>
      </c>
      <c r="CJ64">
        <v>13</v>
      </c>
      <c r="CL64">
        <v>7</v>
      </c>
      <c r="CM64">
        <v>2</v>
      </c>
      <c r="CN64">
        <v>0</v>
      </c>
      <c r="CO64">
        <v>2</v>
      </c>
      <c r="CP64">
        <v>9</v>
      </c>
      <c r="CQ64">
        <v>2</v>
      </c>
      <c r="CR64">
        <v>0</v>
      </c>
      <c r="CS64">
        <v>0</v>
      </c>
      <c r="CT64">
        <v>8</v>
      </c>
      <c r="CU64">
        <v>0</v>
      </c>
      <c r="CV64">
        <v>0</v>
      </c>
      <c r="CW64">
        <v>7</v>
      </c>
      <c r="CX64">
        <v>9</v>
      </c>
      <c r="CY64">
        <v>2</v>
      </c>
      <c r="CZ64">
        <v>0</v>
      </c>
      <c r="DA64">
        <v>7</v>
      </c>
      <c r="DC64">
        <f>((8/15)*100)</f>
        <v>53.333333333333336</v>
      </c>
      <c r="DD64">
        <f>((7/15)*100)</f>
        <v>46.666666666666664</v>
      </c>
      <c r="DE64">
        <f>((8/15)*100)</f>
        <v>53.333333333333336</v>
      </c>
      <c r="DF64">
        <f>((8/13)*100)</f>
        <v>61.53846153846154</v>
      </c>
      <c r="DG64">
        <f>((6/13)*100)</f>
        <v>46.153846153846153</v>
      </c>
      <c r="DH64">
        <f>((4/13)*100)</f>
        <v>30.76923076923077</v>
      </c>
      <c r="DI64">
        <f>((8/15)*100)</f>
        <v>53.333333333333336</v>
      </c>
      <c r="DJ64">
        <f>((6/15)*100)</f>
        <v>40</v>
      </c>
      <c r="DK64">
        <f>((13/15)*100)</f>
        <v>86.666666666666671</v>
      </c>
      <c r="DL64">
        <f>((8/14)*100)</f>
        <v>57.142857142857139</v>
      </c>
      <c r="DM64">
        <f>((5/14)*100)</f>
        <v>35.714285714285715</v>
      </c>
      <c r="DN64">
        <f>((13/14)*100)</f>
        <v>92.857142857142861</v>
      </c>
      <c r="DP64">
        <f>((2/7)*100)</f>
        <v>28.571428571428569</v>
      </c>
      <c r="DQ64">
        <f>((0/7)*100)</f>
        <v>0</v>
      </c>
      <c r="DR64">
        <f>((2/7)*100)</f>
        <v>28.571428571428569</v>
      </c>
      <c r="DS64">
        <f>((2/9)*100)</f>
        <v>22.222222222222221</v>
      </c>
      <c r="DT64">
        <f>((0/9)*100)</f>
        <v>0</v>
      </c>
      <c r="DU64">
        <f>((0/9)*100)</f>
        <v>0</v>
      </c>
      <c r="DV64">
        <f>((0/8)*100)</f>
        <v>0</v>
      </c>
      <c r="DW64">
        <f>((0/8)*100)</f>
        <v>0</v>
      </c>
      <c r="DX64">
        <f>((7/8)*100)</f>
        <v>87.5</v>
      </c>
      <c r="DY64">
        <f>((2/9)*100)</f>
        <v>22.222222222222221</v>
      </c>
      <c r="DZ64">
        <f>((0/9)*100)</f>
        <v>0</v>
      </c>
      <c r="EA64">
        <f>((7/9)*100)</f>
        <v>77.777777777777786</v>
      </c>
    </row>
    <row r="65" spans="1:131" x14ac:dyDescent="0.25">
      <c r="A65">
        <v>176.91409300000001</v>
      </c>
      <c r="B65">
        <v>6.8859130000000004</v>
      </c>
      <c r="C65">
        <v>159.75832800000001</v>
      </c>
      <c r="D65">
        <v>7.9117699999999997</v>
      </c>
      <c r="E65">
        <v>176.39098799999999</v>
      </c>
      <c r="F65">
        <v>6.1380590000000002</v>
      </c>
      <c r="G65">
        <v>178.03773699999999</v>
      </c>
      <c r="H65">
        <v>9.2908720000000002</v>
      </c>
      <c r="K65">
        <f>(14/200)</f>
        <v>7.0000000000000007E-2</v>
      </c>
      <c r="L65">
        <f>(14/200)</f>
        <v>7.0000000000000007E-2</v>
      </c>
      <c r="M65">
        <f>(14/200)</f>
        <v>7.0000000000000007E-2</v>
      </c>
      <c r="N65">
        <f>(13/200)</f>
        <v>6.5000000000000002E-2</v>
      </c>
      <c r="P65">
        <f>(7/200)</f>
        <v>3.5000000000000003E-2</v>
      </c>
      <c r="Q65">
        <f>(9/200)</f>
        <v>4.4999999999999998E-2</v>
      </c>
      <c r="R65">
        <f>(8/200)</f>
        <v>0.04</v>
      </c>
      <c r="S65">
        <f>(9/200)</f>
        <v>4.4999999999999998E-2</v>
      </c>
      <c r="U65">
        <f>0.07+0.035</f>
        <v>0.10500000000000001</v>
      </c>
      <c r="V65">
        <f>0.07+0.045</f>
        <v>0.115</v>
      </c>
      <c r="W65">
        <f>0.07+0.04</f>
        <v>0.11000000000000001</v>
      </c>
      <c r="X65">
        <f>0.065+0.045</f>
        <v>0.11</v>
      </c>
      <c r="Z65">
        <f>SQRT((ABS($A$66-$A$65)^2+(ABS($B$66-$B$65)^2)))</f>
        <v>22.17012952962515</v>
      </c>
      <c r="AA65">
        <f>SQRT((ABS($C$66-$C$65)^2+(ABS($D$66-$D$65)^2)))</f>
        <v>30.647962948323496</v>
      </c>
      <c r="AB65">
        <f>SQRT((ABS($E$66-$E$65)^2+(ABS($F$66-$F$65)^2)))</f>
        <v>22.212854962609406</v>
      </c>
      <c r="AC65">
        <f>SQRT((ABS($G$66-$G$65)^2+(ABS($H$66-$H$65)^2)))</f>
        <v>22.979839592820937</v>
      </c>
      <c r="AJ65">
        <f>1/0.105</f>
        <v>9.5238095238095237</v>
      </c>
      <c r="AK65">
        <f>1/0.115</f>
        <v>8.695652173913043</v>
      </c>
      <c r="AL65">
        <f>1/0.11</f>
        <v>9.0909090909090917</v>
      </c>
      <c r="AM65">
        <f>1/0.11</f>
        <v>9.0909090909090917</v>
      </c>
      <c r="AO65">
        <f>$Z65/$U65</f>
        <v>211.14409075833476</v>
      </c>
      <c r="AP65">
        <f>$AA65/$V65</f>
        <v>266.50402563759559</v>
      </c>
      <c r="AQ65">
        <f>$AB65/$W65</f>
        <v>201.93504511463092</v>
      </c>
      <c r="AR65">
        <f>$AC65/$X65</f>
        <v>208.90763266200852</v>
      </c>
      <c r="AV65">
        <f>((0.07/0.105)*100)</f>
        <v>66.666666666666671</v>
      </c>
      <c r="AW65">
        <f>((0.07/0.115)*100)</f>
        <v>60.869565217391312</v>
      </c>
      <c r="AX65">
        <f>((0.07/0.11)*100)</f>
        <v>63.636363636363647</v>
      </c>
      <c r="AY65">
        <f>((0.065/0.11)*100)</f>
        <v>59.090909090909093</v>
      </c>
      <c r="BA65">
        <f>((0.035/0.105)*100)</f>
        <v>33.333333333333336</v>
      </c>
      <c r="BB65">
        <f>((0.045/0.115)*100)</f>
        <v>39.130434782608688</v>
      </c>
      <c r="BC65">
        <f>((0.04/0.11)*100)</f>
        <v>36.363636363636367</v>
      </c>
      <c r="BD65">
        <f>((0.045/0.11)*100)</f>
        <v>40.909090909090907</v>
      </c>
      <c r="BF65">
        <f>ABS($B$65-$D$65)</f>
        <v>1.0258569999999994</v>
      </c>
      <c r="BG65">
        <f>ABS($F$65-$H$65)</f>
        <v>3.1528130000000001</v>
      </c>
      <c r="BL65">
        <f>SQRT((ABS($A$65-$E$65)^2+(ABS($B$65-$F$65)^2)))</f>
        <v>0.91264694506748689</v>
      </c>
      <c r="BM65">
        <f>SQRT((ABS($C$65-$G$66)^2+(ABS($D$65-$H$66)^2)))</f>
        <v>4.7471084162942914</v>
      </c>
      <c r="BO65">
        <f>SQRT((ABS($A$65-$G$65)^2+(ABS($B$65-$H$65)^2)))</f>
        <v>2.6545062875075214</v>
      </c>
      <c r="BP65">
        <f>SQRT((ABS($C$65-$E$66)^2+(ABS($D$65-$F$66)^2)))</f>
        <v>5.8931474980931018</v>
      </c>
      <c r="BR65">
        <f>DEGREES(ACOS((2.98254297216922^2+28.184354512633^2-27.3580919348192^2)/(2*2.98254297216922*28.184354512633)))</f>
        <v>70.980893385528447</v>
      </c>
      <c r="BS65">
        <f>DEGREES(ACOS((22.9683073326567^2+23.7307294650318^2-2.98254297216922^2)/(2*22.9683073326567*23.7307294650318)))</f>
        <v>7.08094473388668</v>
      </c>
      <c r="BU65">
        <v>14</v>
      </c>
      <c r="BV65">
        <v>8</v>
      </c>
      <c r="BW65">
        <v>6</v>
      </c>
      <c r="BX65">
        <v>6</v>
      </c>
      <c r="BY65">
        <v>14</v>
      </c>
      <c r="BZ65">
        <v>9</v>
      </c>
      <c r="CA65">
        <v>6</v>
      </c>
      <c r="CB65">
        <v>4</v>
      </c>
      <c r="CC65">
        <v>14</v>
      </c>
      <c r="CD65">
        <v>6</v>
      </c>
      <c r="CE65">
        <v>6</v>
      </c>
      <c r="CF65">
        <v>12</v>
      </c>
      <c r="CG65">
        <v>13</v>
      </c>
      <c r="CH65">
        <v>6</v>
      </c>
      <c r="CI65">
        <v>4</v>
      </c>
      <c r="CJ65">
        <v>12</v>
      </c>
      <c r="CL65">
        <v>7</v>
      </c>
      <c r="CM65">
        <v>2</v>
      </c>
      <c r="CN65">
        <v>0</v>
      </c>
      <c r="CO65">
        <v>1</v>
      </c>
      <c r="CP65">
        <v>9</v>
      </c>
      <c r="CQ65">
        <v>3</v>
      </c>
      <c r="CR65">
        <v>1</v>
      </c>
      <c r="CS65">
        <v>0</v>
      </c>
      <c r="CT65">
        <v>8</v>
      </c>
      <c r="CU65">
        <v>0</v>
      </c>
      <c r="CV65">
        <v>1</v>
      </c>
      <c r="CW65">
        <v>7</v>
      </c>
      <c r="CX65">
        <v>9</v>
      </c>
      <c r="CY65">
        <v>1</v>
      </c>
      <c r="CZ65">
        <v>0</v>
      </c>
      <c r="DA65">
        <v>7</v>
      </c>
      <c r="DC65">
        <f>((8/14)*100)</f>
        <v>57.142857142857139</v>
      </c>
      <c r="DD65">
        <f>((6/14)*100)</f>
        <v>42.857142857142854</v>
      </c>
      <c r="DE65">
        <f>((6/14)*100)</f>
        <v>42.857142857142854</v>
      </c>
      <c r="DF65">
        <f>((9/14)*100)</f>
        <v>64.285714285714292</v>
      </c>
      <c r="DG65">
        <f>((6/14)*100)</f>
        <v>42.857142857142854</v>
      </c>
      <c r="DH65">
        <f>((4/14)*100)</f>
        <v>28.571428571428569</v>
      </c>
      <c r="DI65">
        <f>((6/14)*100)</f>
        <v>42.857142857142854</v>
      </c>
      <c r="DJ65">
        <f>((6/14)*100)</f>
        <v>42.857142857142854</v>
      </c>
      <c r="DK65">
        <f>((12/14)*100)</f>
        <v>85.714285714285708</v>
      </c>
      <c r="DL65">
        <f>((6/13)*100)</f>
        <v>46.153846153846153</v>
      </c>
      <c r="DM65">
        <f>((4/13)*100)</f>
        <v>30.76923076923077</v>
      </c>
      <c r="DN65">
        <f>((12/13)*100)</f>
        <v>92.307692307692307</v>
      </c>
      <c r="DP65">
        <f>((2/7)*100)</f>
        <v>28.571428571428569</v>
      </c>
      <c r="DQ65">
        <f>((0/7)*100)</f>
        <v>0</v>
      </c>
      <c r="DR65">
        <f>((1/7)*100)</f>
        <v>14.285714285714285</v>
      </c>
      <c r="DS65">
        <f>((3/9)*100)</f>
        <v>33.333333333333329</v>
      </c>
      <c r="DT65">
        <f>((1/9)*100)</f>
        <v>11.111111111111111</v>
      </c>
      <c r="DU65">
        <f>((0/9)*100)</f>
        <v>0</v>
      </c>
      <c r="DV65">
        <f>((0/8)*100)</f>
        <v>0</v>
      </c>
      <c r="DW65">
        <f>((1/8)*100)</f>
        <v>12.5</v>
      </c>
      <c r="DX65">
        <f>((7/8)*100)</f>
        <v>87.5</v>
      </c>
      <c r="DY65">
        <f>((1/9)*100)</f>
        <v>11.111111111111111</v>
      </c>
      <c r="DZ65">
        <f>((0/9)*100)</f>
        <v>0</v>
      </c>
      <c r="EA65">
        <f>((7/9)*100)</f>
        <v>77.777777777777786</v>
      </c>
    </row>
    <row r="66" spans="1:131" x14ac:dyDescent="0.25">
      <c r="A66">
        <v>154.74396400000001</v>
      </c>
      <c r="B66">
        <v>6.8810669999999998</v>
      </c>
      <c r="C66">
        <v>129.12727100000001</v>
      </c>
      <c r="D66">
        <v>6.8939389999999996</v>
      </c>
      <c r="E66">
        <v>154.17846900000001</v>
      </c>
      <c r="F66">
        <v>6.0158899999999997</v>
      </c>
      <c r="G66">
        <v>155.067162</v>
      </c>
      <c r="H66">
        <v>8.6384059999999998</v>
      </c>
      <c r="K66">
        <f>(15/200)</f>
        <v>7.4999999999999997E-2</v>
      </c>
      <c r="L66">
        <f>(20/200)</f>
        <v>0.1</v>
      </c>
      <c r="M66">
        <f>(15/200)</f>
        <v>7.4999999999999997E-2</v>
      </c>
      <c r="N66">
        <f>(15/200)</f>
        <v>7.4999999999999997E-2</v>
      </c>
      <c r="P66">
        <f>(8/200)</f>
        <v>0.04</v>
      </c>
      <c r="Q66">
        <f>(10/200)</f>
        <v>0.05</v>
      </c>
      <c r="R66">
        <f>(9/200)</f>
        <v>4.4999999999999998E-2</v>
      </c>
      <c r="S66">
        <f>(10/200)</f>
        <v>0.05</v>
      </c>
      <c r="U66">
        <f>0.075+0.04</f>
        <v>0.11499999999999999</v>
      </c>
      <c r="V66">
        <f>0.1+0.05</f>
        <v>0.15000000000000002</v>
      </c>
      <c r="W66">
        <f>0.075+0.045</f>
        <v>0.12</v>
      </c>
      <c r="X66">
        <f>0.075+0.05</f>
        <v>0.125</v>
      </c>
      <c r="Z66">
        <f>SQRT((ABS($A$67-$A$66)^2+(ABS($B$67-$B$66)^2)))</f>
        <v>32.199370198270955</v>
      </c>
      <c r="AA66">
        <f>SQRT((ABS($C$67-$C$66)^2+(ABS($D$67-$D$66)^2)))</f>
        <v>31.029081839458886</v>
      </c>
      <c r="AB66">
        <f>SQRT((ABS($E$67-$E$66)^2+(ABS($F$67-$F$66)^2)))</f>
        <v>31.774684790377279</v>
      </c>
      <c r="AC66">
        <f>SQRT((ABS($G$67-$G$66)^2+(ABS($H$67-$H$66)^2)))</f>
        <v>30.38913910008392</v>
      </c>
      <c r="AJ66">
        <f>1/0.115</f>
        <v>8.695652173913043</v>
      </c>
      <c r="AK66">
        <f>1/0.15</f>
        <v>6.666666666666667</v>
      </c>
      <c r="AL66">
        <f>1/0.12</f>
        <v>8.3333333333333339</v>
      </c>
      <c r="AM66">
        <f>1/0.125</f>
        <v>8</v>
      </c>
      <c r="AO66">
        <f>$Z66/$U66</f>
        <v>279.99452346322573</v>
      </c>
      <c r="AP66">
        <f>$AA66/$V66</f>
        <v>206.86054559639254</v>
      </c>
      <c r="AQ66">
        <f>$AB66/$W66</f>
        <v>264.78903991981065</v>
      </c>
      <c r="AR66">
        <f>$AC66/$X66</f>
        <v>243.11311280067136</v>
      </c>
      <c r="AV66">
        <f>((0.075/0.115)*100)</f>
        <v>65.217391304347814</v>
      </c>
      <c r="AW66">
        <f>((0.1/0.15)*100)</f>
        <v>66.666666666666671</v>
      </c>
      <c r="AX66">
        <f>((0.075/0.12)*100)</f>
        <v>62.5</v>
      </c>
      <c r="AY66">
        <f>((0.075/0.125)*100)</f>
        <v>60</v>
      </c>
      <c r="BA66">
        <f>((0.04/0.115)*100)</f>
        <v>34.782608695652172</v>
      </c>
      <c r="BB66">
        <f>((0.05/0.15)*100)</f>
        <v>33.333333333333336</v>
      </c>
      <c r="BC66">
        <f>((0.045/0.12)*100)</f>
        <v>37.5</v>
      </c>
      <c r="BD66">
        <f>((0.05/0.125)*100)</f>
        <v>40</v>
      </c>
      <c r="BF66">
        <f>ABS($B$66-$D$66)</f>
        <v>1.2871999999999773E-2</v>
      </c>
      <c r="BG66">
        <f>ABS($F$66-$H$66)</f>
        <v>2.6225160000000001</v>
      </c>
      <c r="BL66">
        <f>SQRT((ABS($A$66-$E$66)^2+(ABS($B$66-$F$66)^2)))</f>
        <v>1.0335936514675381</v>
      </c>
      <c r="BM66">
        <f>SQRT((ABS($C$66-$G$67)^2+(ABS($D$66-$H$67)^2)))</f>
        <v>4.5086973330131634</v>
      </c>
      <c r="BO66">
        <f>SQRT((ABS($A$66-$G$66)^2+(ABS($B$66-$H$66)^2)))</f>
        <v>1.7868120517068924</v>
      </c>
      <c r="BP66">
        <f>SQRT((ABS($C$66-$E$67)^2+(ABS($D$66-$F$67)^2)))</f>
        <v>6.9171734434131427</v>
      </c>
      <c r="BR66">
        <f>DEGREES(ACOS((23.0098248008252^2+22.9797950964512^2-2.4454256895919^2)/(2*23.0098248008252*22.9797950964512)))</f>
        <v>6.0956420979256363</v>
      </c>
      <c r="BS66">
        <f>DEGREES(ACOS((27.3580919348192^2+27.1666597806392^2-2.54985718131546^2)/(2*27.3580919348192*27.1666597806392)))</f>
        <v>5.3457373620944324</v>
      </c>
      <c r="BU66">
        <v>15</v>
      </c>
      <c r="BV66">
        <v>9</v>
      </c>
      <c r="BW66">
        <v>6</v>
      </c>
      <c r="BX66">
        <v>6</v>
      </c>
      <c r="BY66">
        <v>20</v>
      </c>
      <c r="BZ66">
        <v>14</v>
      </c>
      <c r="CA66">
        <v>10</v>
      </c>
      <c r="CB66">
        <v>11</v>
      </c>
      <c r="CC66">
        <v>15</v>
      </c>
      <c r="CD66">
        <v>5</v>
      </c>
      <c r="CE66">
        <v>6</v>
      </c>
      <c r="CF66">
        <v>14</v>
      </c>
      <c r="CG66">
        <v>15</v>
      </c>
      <c r="CH66">
        <v>6</v>
      </c>
      <c r="CI66">
        <v>5</v>
      </c>
      <c r="CJ66">
        <v>14</v>
      </c>
      <c r="CL66">
        <v>8</v>
      </c>
      <c r="CM66">
        <v>3</v>
      </c>
      <c r="CN66">
        <v>0</v>
      </c>
      <c r="CO66">
        <v>1</v>
      </c>
      <c r="CP66">
        <v>10</v>
      </c>
      <c r="CQ66">
        <v>4</v>
      </c>
      <c r="CR66">
        <v>1</v>
      </c>
      <c r="CS66">
        <v>0</v>
      </c>
      <c r="CT66">
        <v>9</v>
      </c>
      <c r="CU66">
        <v>0</v>
      </c>
      <c r="CV66">
        <v>1</v>
      </c>
      <c r="CW66">
        <v>8</v>
      </c>
      <c r="CX66">
        <v>10</v>
      </c>
      <c r="CY66">
        <v>1</v>
      </c>
      <c r="CZ66">
        <v>0</v>
      </c>
      <c r="DA66">
        <v>8</v>
      </c>
      <c r="DC66">
        <f>((9/15)*100)</f>
        <v>60</v>
      </c>
      <c r="DD66">
        <f>((6/15)*100)</f>
        <v>40</v>
      </c>
      <c r="DE66">
        <f>((6/15)*100)</f>
        <v>40</v>
      </c>
      <c r="DF66">
        <f>((14/20)*100)</f>
        <v>70</v>
      </c>
      <c r="DG66">
        <f>((10/20)*100)</f>
        <v>50</v>
      </c>
      <c r="DH66">
        <f>((11/20)*100)</f>
        <v>55.000000000000007</v>
      </c>
      <c r="DI66">
        <f>((5/15)*100)</f>
        <v>33.333333333333329</v>
      </c>
      <c r="DJ66">
        <f>((6/15)*100)</f>
        <v>40</v>
      </c>
      <c r="DK66">
        <f>((14/15)*100)</f>
        <v>93.333333333333329</v>
      </c>
      <c r="DL66">
        <f>((6/15)*100)</f>
        <v>40</v>
      </c>
      <c r="DM66">
        <f>((5/15)*100)</f>
        <v>33.333333333333329</v>
      </c>
      <c r="DN66">
        <f>((14/15)*100)</f>
        <v>93.333333333333329</v>
      </c>
      <c r="DP66">
        <f>((3/8)*100)</f>
        <v>37.5</v>
      </c>
      <c r="DQ66">
        <f>((0/8)*100)</f>
        <v>0</v>
      </c>
      <c r="DR66">
        <f>((1/8)*100)</f>
        <v>12.5</v>
      </c>
      <c r="DS66">
        <f>((4/10)*100)</f>
        <v>40</v>
      </c>
      <c r="DT66">
        <f>((1/10)*100)</f>
        <v>10</v>
      </c>
      <c r="DU66">
        <f>((0/10)*100)</f>
        <v>0</v>
      </c>
      <c r="DV66">
        <f>((0/9)*100)</f>
        <v>0</v>
      </c>
      <c r="DW66">
        <f>((1/9)*100)</f>
        <v>11.111111111111111</v>
      </c>
      <c r="DX66">
        <f>((8/9)*100)</f>
        <v>88.888888888888886</v>
      </c>
      <c r="DY66">
        <f>((1/10)*100)</f>
        <v>10</v>
      </c>
      <c r="DZ66">
        <f>((0/10)*100)</f>
        <v>0</v>
      </c>
      <c r="EA66">
        <f>((8/10)*100)</f>
        <v>80</v>
      </c>
    </row>
    <row r="67" spans="1:131" x14ac:dyDescent="0.25">
      <c r="A67">
        <v>122.55338400000001</v>
      </c>
      <c r="B67">
        <v>6.1287370000000001</v>
      </c>
      <c r="C67">
        <v>98.105405000000005</v>
      </c>
      <c r="D67">
        <v>7.5630800000000002</v>
      </c>
      <c r="E67">
        <v>122.41353700000001</v>
      </c>
      <c r="F67">
        <v>5.2286869999999999</v>
      </c>
      <c r="G67">
        <v>124.69232700000001</v>
      </c>
      <c r="H67">
        <v>7.7061109999999999</v>
      </c>
      <c r="K67">
        <f>(17/200)</f>
        <v>8.5000000000000006E-2</v>
      </c>
      <c r="L67">
        <f>(13/200)</f>
        <v>6.5000000000000002E-2</v>
      </c>
      <c r="M67">
        <f>(15/200)</f>
        <v>7.4999999999999997E-2</v>
      </c>
      <c r="N67">
        <f>(17/200)</f>
        <v>8.5000000000000006E-2</v>
      </c>
      <c r="P67">
        <f>(10/200)</f>
        <v>0.05</v>
      </c>
      <c r="Q67">
        <f>(9/200)</f>
        <v>4.4999999999999998E-2</v>
      </c>
      <c r="R67">
        <f>(10/200)</f>
        <v>0.05</v>
      </c>
      <c r="S67">
        <f>(9/200)</f>
        <v>4.4999999999999998E-2</v>
      </c>
      <c r="U67">
        <f>0.085+0.05</f>
        <v>0.13500000000000001</v>
      </c>
      <c r="V67">
        <f>0.065+0.045</f>
        <v>0.11</v>
      </c>
      <c r="W67">
        <f>0.075+0.05</f>
        <v>0.125</v>
      </c>
      <c r="X67">
        <f>0.085+0.045</f>
        <v>0.13</v>
      </c>
      <c r="Z67">
        <f>SQRT((ABS($A$68-$A$67)^2+(ABS($B$68-$B$67)^2)))</f>
        <v>28.413255901434482</v>
      </c>
      <c r="AA67">
        <f>SQRT((ABS($C$68-$C$67)^2+(ABS($D$68-$D$67)^2)))</f>
        <v>22.971636537878126</v>
      </c>
      <c r="AB67">
        <f>SQRT((ABS($E$68-$E$67)^2+(ABS($F$68-$F$67)^2)))</f>
        <v>27.679330910623005</v>
      </c>
      <c r="AC67">
        <f>SQRT((ABS($G$68-$G$67)^2+(ABS($H$68-$H$67)^2)))</f>
        <v>29.787850668766559</v>
      </c>
      <c r="AJ67">
        <f>1/0.135</f>
        <v>7.4074074074074066</v>
      </c>
      <c r="AK67">
        <f>1/0.11</f>
        <v>9.0909090909090917</v>
      </c>
      <c r="AL67">
        <f>1/0.125</f>
        <v>8</v>
      </c>
      <c r="AM67">
        <f>1/0.13</f>
        <v>7.6923076923076916</v>
      </c>
      <c r="AO67">
        <f>$Z67/$U67</f>
        <v>210.468562232848</v>
      </c>
      <c r="AP67">
        <f>$AA67/$V67</f>
        <v>208.83305943525571</v>
      </c>
      <c r="AQ67">
        <f>$AB67/$W67</f>
        <v>221.43464728498404</v>
      </c>
      <c r="AR67">
        <f>$AC67/$X67</f>
        <v>229.13731283666584</v>
      </c>
      <c r="AV67">
        <f>((0.085/0.135)*100)</f>
        <v>62.962962962962962</v>
      </c>
      <c r="AW67">
        <f>((0.065/0.11)*100)</f>
        <v>59.090909090909093</v>
      </c>
      <c r="AX67">
        <f>((0.075/0.125)*100)</f>
        <v>60</v>
      </c>
      <c r="AY67">
        <f>((0.085/0.13)*100)</f>
        <v>65.384615384615387</v>
      </c>
      <c r="BA67">
        <f>((0.05/0.135)*100)</f>
        <v>37.037037037037038</v>
      </c>
      <c r="BB67">
        <f>((0.045/0.11)*100)</f>
        <v>40.909090909090907</v>
      </c>
      <c r="BC67">
        <f>((0.05/0.125)*100)</f>
        <v>40</v>
      </c>
      <c r="BD67">
        <f>((0.045/0.13)*100)</f>
        <v>34.615384615384613</v>
      </c>
      <c r="BF67">
        <f>ABS($B$67-$D$67)</f>
        <v>1.4343430000000001</v>
      </c>
      <c r="BG67">
        <f>ABS($F$67-$H$67)</f>
        <v>2.4774240000000001</v>
      </c>
      <c r="BL67">
        <f>SQRT((ABS($A$67-$E$67)^2+(ABS($B$67-$F$67)^2)))</f>
        <v>0.91084970544486721</v>
      </c>
      <c r="BM67">
        <f>SQRT((ABS($C$67-$G$68)^2+(ABS($D$67-$H$68)^2)))</f>
        <v>3.296851076611897</v>
      </c>
      <c r="BO67">
        <f>SQRT((ABS($A$67-$G$67)^2+(ABS($B$67-$H$67)^2)))</f>
        <v>2.6576654968458673</v>
      </c>
      <c r="BP67">
        <f>SQRT((ABS($C$67-$E$68)^2+(ABS($D$67-$F$68)^2)))</f>
        <v>3.9323438706462337</v>
      </c>
      <c r="BR67" t="e">
        <f>DEGREES(ACOS((3.61663199736828^2+0^2-3.61663199736828^2)/(2*3.61663199736828*0)))</f>
        <v>#DIV/0!</v>
      </c>
      <c r="BS67">
        <f>DEGREES(ACOS((20.2327315484976^2+21.6466351577687^2-3.61663199736828^2)/(2*20.2327315484976*21.6466351577687)))</f>
        <v>9.1231886794279049</v>
      </c>
      <c r="BU67">
        <v>17</v>
      </c>
      <c r="BV67">
        <v>14</v>
      </c>
      <c r="BW67">
        <v>7</v>
      </c>
      <c r="BX67">
        <v>9</v>
      </c>
      <c r="BY67">
        <v>13</v>
      </c>
      <c r="BZ67">
        <v>10</v>
      </c>
      <c r="CA67">
        <v>4</v>
      </c>
      <c r="CB67">
        <v>4</v>
      </c>
      <c r="CC67">
        <v>15</v>
      </c>
      <c r="CD67">
        <v>7</v>
      </c>
      <c r="CE67">
        <v>6</v>
      </c>
      <c r="CF67">
        <v>15</v>
      </c>
      <c r="CG67">
        <v>17</v>
      </c>
      <c r="CH67">
        <v>9</v>
      </c>
      <c r="CI67">
        <v>8</v>
      </c>
      <c r="CJ67">
        <v>15</v>
      </c>
      <c r="CL67">
        <v>10</v>
      </c>
      <c r="CM67">
        <v>4</v>
      </c>
      <c r="CN67">
        <v>0</v>
      </c>
      <c r="CO67">
        <v>1</v>
      </c>
      <c r="CP67">
        <v>9</v>
      </c>
      <c r="CQ67">
        <v>6</v>
      </c>
      <c r="CR67">
        <v>0</v>
      </c>
      <c r="CS67">
        <v>0</v>
      </c>
      <c r="CT67">
        <v>10</v>
      </c>
      <c r="CU67">
        <v>0</v>
      </c>
      <c r="CV67">
        <v>0</v>
      </c>
      <c r="CW67">
        <v>8</v>
      </c>
      <c r="CX67">
        <v>9</v>
      </c>
      <c r="CY67">
        <v>1</v>
      </c>
      <c r="CZ67">
        <v>0</v>
      </c>
      <c r="DA67">
        <v>8</v>
      </c>
      <c r="DC67">
        <f>((14/17)*100)</f>
        <v>82.35294117647058</v>
      </c>
      <c r="DD67">
        <f>((7/17)*100)</f>
        <v>41.17647058823529</v>
      </c>
      <c r="DE67">
        <f>((9/17)*100)</f>
        <v>52.941176470588239</v>
      </c>
      <c r="DF67">
        <f>((10/13)*100)</f>
        <v>76.923076923076934</v>
      </c>
      <c r="DG67">
        <f>((4/13)*100)</f>
        <v>30.76923076923077</v>
      </c>
      <c r="DH67">
        <f>((4/13)*100)</f>
        <v>30.76923076923077</v>
      </c>
      <c r="DI67">
        <f>((7/15)*100)</f>
        <v>46.666666666666664</v>
      </c>
      <c r="DJ67">
        <f>((6/15)*100)</f>
        <v>40</v>
      </c>
      <c r="DK67">
        <f>((15/15)*100)</f>
        <v>100</v>
      </c>
      <c r="DL67">
        <f>((9/17)*100)</f>
        <v>52.941176470588239</v>
      </c>
      <c r="DM67">
        <f>((8/17)*100)</f>
        <v>47.058823529411761</v>
      </c>
      <c r="DN67">
        <f>((15/17)*100)</f>
        <v>88.235294117647058</v>
      </c>
      <c r="DP67">
        <f>((4/10)*100)</f>
        <v>40</v>
      </c>
      <c r="DQ67">
        <f>((0/10)*100)</f>
        <v>0</v>
      </c>
      <c r="DR67">
        <f>((1/10)*100)</f>
        <v>10</v>
      </c>
      <c r="DS67">
        <f>((6/9)*100)</f>
        <v>66.666666666666657</v>
      </c>
      <c r="DT67">
        <f>((0/9)*100)</f>
        <v>0</v>
      </c>
      <c r="DU67">
        <f>((0/9)*100)</f>
        <v>0</v>
      </c>
      <c r="DV67">
        <f>((0/10)*100)</f>
        <v>0</v>
      </c>
      <c r="DW67">
        <f>((0/10)*100)</f>
        <v>0</v>
      </c>
      <c r="DX67">
        <f>((8/10)*100)</f>
        <v>80</v>
      </c>
      <c r="DY67">
        <f>((1/9)*100)</f>
        <v>11.111111111111111</v>
      </c>
      <c r="DZ67">
        <f>((0/9)*100)</f>
        <v>0</v>
      </c>
      <c r="EA67">
        <f>((8/9)*100)</f>
        <v>88.888888888888886</v>
      </c>
    </row>
    <row r="68" spans="1:131" x14ac:dyDescent="0.25">
      <c r="A68">
        <v>94.14076</v>
      </c>
      <c r="B68">
        <v>6.3182320000000001</v>
      </c>
      <c r="C68">
        <v>75.133848999999998</v>
      </c>
      <c r="D68">
        <v>7.6239090000000003</v>
      </c>
      <c r="E68">
        <v>94.735910000000004</v>
      </c>
      <c r="F68">
        <v>5.5358080000000003</v>
      </c>
      <c r="G68">
        <v>94.912171000000001</v>
      </c>
      <c r="H68">
        <v>8.3831310000000006</v>
      </c>
      <c r="K68">
        <f>(17/200)</f>
        <v>8.5000000000000006E-2</v>
      </c>
      <c r="L68">
        <f>(14/200)</f>
        <v>7.0000000000000007E-2</v>
      </c>
      <c r="M68">
        <f>(17/200)</f>
        <v>8.5000000000000006E-2</v>
      </c>
      <c r="N68">
        <f>(14/200)</f>
        <v>7.0000000000000007E-2</v>
      </c>
      <c r="P68">
        <f>(9/200)</f>
        <v>4.4999999999999998E-2</v>
      </c>
      <c r="Q68">
        <f>(9/200)</f>
        <v>4.4999999999999998E-2</v>
      </c>
      <c r="R68">
        <f>(9/200)</f>
        <v>4.4999999999999998E-2</v>
      </c>
      <c r="S68">
        <f>(9/200)</f>
        <v>4.4999999999999998E-2</v>
      </c>
      <c r="U68">
        <f>0.085+0.045</f>
        <v>0.13</v>
      </c>
      <c r="V68">
        <f>0.07+0.045</f>
        <v>0.115</v>
      </c>
      <c r="W68">
        <f>0.085+0.045</f>
        <v>0.13</v>
      </c>
      <c r="X68">
        <f>0.07+0.045</f>
        <v>0.115</v>
      </c>
      <c r="Z68">
        <f>SQRT((ABS($A$69-$A$68)^2+(ABS($B$69-$B$68)^2)))</f>
        <v>23.378474918057467</v>
      </c>
      <c r="AA68">
        <f>SQRT((ABS($C$69-$C$68)^2+(ABS($D$69-$D$68)^2)))</f>
        <v>23.994118383135977</v>
      </c>
      <c r="AB68">
        <f>SQRT((ABS($E$69-$E$68)^2+(ABS($F$69-$F$68)^2)))</f>
        <v>23.798553599187766</v>
      </c>
      <c r="AC68">
        <f>SQRT((ABS($G$69-$G$68)^2+(ABS($H$69-$H$68)^2)))</f>
        <v>22.215540729458734</v>
      </c>
      <c r="AJ68">
        <f>1/0.13</f>
        <v>7.6923076923076916</v>
      </c>
      <c r="AK68">
        <f>1/0.115</f>
        <v>8.695652173913043</v>
      </c>
      <c r="AL68">
        <f>1/0.13</f>
        <v>7.6923076923076916</v>
      </c>
      <c r="AM68">
        <f>1/0.115</f>
        <v>8.695652173913043</v>
      </c>
      <c r="AO68">
        <f>$Z68/$U68</f>
        <v>179.83442244659591</v>
      </c>
      <c r="AP68">
        <f>$AA68/$V68</f>
        <v>208.64450767944328</v>
      </c>
      <c r="AQ68">
        <f>$AB68/$W68</f>
        <v>183.06579691682896</v>
      </c>
      <c r="AR68">
        <f>$AC68/$X68</f>
        <v>193.1786150387716</v>
      </c>
      <c r="AV68">
        <f>((0.085/0.13)*100)</f>
        <v>65.384615384615387</v>
      </c>
      <c r="AW68">
        <f>((0.07/0.115)*100)</f>
        <v>60.869565217391312</v>
      </c>
      <c r="AX68">
        <f>((0.085/0.13)*100)</f>
        <v>65.384615384615387</v>
      </c>
      <c r="AY68">
        <f>((0.07/0.115)*100)</f>
        <v>60.869565217391312</v>
      </c>
      <c r="BA68">
        <f>((0.045/0.13)*100)</f>
        <v>34.615384615384613</v>
      </c>
      <c r="BB68">
        <f>((0.045/0.115)*100)</f>
        <v>39.130434782608688</v>
      </c>
      <c r="BC68">
        <f>((0.045/0.13)*100)</f>
        <v>34.615384615384613</v>
      </c>
      <c r="BD68">
        <f>((0.045/0.115)*100)</f>
        <v>39.130434782608688</v>
      </c>
      <c r="BF68">
        <f>ABS($B$68-$D$68)</f>
        <v>1.3056770000000002</v>
      </c>
      <c r="BG68">
        <f>ABS($F$68-$H$68)</f>
        <v>2.8473230000000003</v>
      </c>
      <c r="BL68">
        <f>SQRT((ABS($A$68-$E$68)^2+(ABS($B$68-$F$68)^2)))</f>
        <v>0.98305179836873513</v>
      </c>
      <c r="BM68">
        <f>SQRT((ABS($C$68-$G$69)^2+(ABS($D$68-$H$69)^2)))</f>
        <v>3.1694928587608429</v>
      </c>
      <c r="BO68">
        <f>SQRT((ABS($A$68-$G$68)^2+(ABS($B$68-$H$68)^2)))</f>
        <v>2.2042873703585029</v>
      </c>
      <c r="BP68">
        <f>SQRT((ABS($C$68-$E$69)^2+(ABS($D$68-$F$69)^2)))</f>
        <v>4.1056299803641538</v>
      </c>
      <c r="BS68" t="e">
        <f>DEGREES(ACOS((3.61663199736828^2+0^2-3.61663199736828^2)/(2*3.61663199736828*0)))</f>
        <v>#DIV/0!</v>
      </c>
      <c r="BU68">
        <v>17</v>
      </c>
      <c r="BV68">
        <v>10</v>
      </c>
      <c r="BW68">
        <v>9</v>
      </c>
      <c r="BX68">
        <v>9</v>
      </c>
      <c r="BY68">
        <v>14</v>
      </c>
      <c r="BZ68">
        <v>8</v>
      </c>
      <c r="CA68">
        <v>6</v>
      </c>
      <c r="CB68">
        <v>4</v>
      </c>
      <c r="CC68">
        <v>17</v>
      </c>
      <c r="CD68">
        <v>9</v>
      </c>
      <c r="CE68">
        <v>8</v>
      </c>
      <c r="CF68">
        <v>14</v>
      </c>
      <c r="CG68">
        <v>14</v>
      </c>
      <c r="CH68">
        <v>9</v>
      </c>
      <c r="CI68">
        <v>5</v>
      </c>
      <c r="CJ68">
        <v>14</v>
      </c>
      <c r="CL68">
        <v>9</v>
      </c>
      <c r="CM68">
        <v>6</v>
      </c>
      <c r="CN68">
        <v>1</v>
      </c>
      <c r="CO68">
        <v>1</v>
      </c>
      <c r="CP68">
        <v>9</v>
      </c>
      <c r="CQ68">
        <v>2</v>
      </c>
      <c r="CR68">
        <v>0</v>
      </c>
      <c r="CS68">
        <v>0</v>
      </c>
      <c r="CT68">
        <v>9</v>
      </c>
      <c r="CU68">
        <v>1</v>
      </c>
      <c r="CV68">
        <v>0</v>
      </c>
      <c r="CW68">
        <v>9</v>
      </c>
      <c r="CX68">
        <v>9</v>
      </c>
      <c r="CY68">
        <v>1</v>
      </c>
      <c r="CZ68">
        <v>0</v>
      </c>
      <c r="DA68">
        <v>9</v>
      </c>
      <c r="DC68">
        <f>((10/17)*100)</f>
        <v>58.82352941176471</v>
      </c>
      <c r="DD68">
        <f>((9/17)*100)</f>
        <v>52.941176470588239</v>
      </c>
      <c r="DE68">
        <f>((9/17)*100)</f>
        <v>52.941176470588239</v>
      </c>
      <c r="DF68">
        <f>((8/14)*100)</f>
        <v>57.142857142857139</v>
      </c>
      <c r="DG68">
        <f>((6/14)*100)</f>
        <v>42.857142857142854</v>
      </c>
      <c r="DH68">
        <f>((4/14)*100)</f>
        <v>28.571428571428569</v>
      </c>
      <c r="DI68">
        <f>((9/17)*100)</f>
        <v>52.941176470588239</v>
      </c>
      <c r="DJ68">
        <f>((8/17)*100)</f>
        <v>47.058823529411761</v>
      </c>
      <c r="DK68">
        <f>((14/17)*100)</f>
        <v>82.35294117647058</v>
      </c>
      <c r="DL68">
        <f>((9/14)*100)</f>
        <v>64.285714285714292</v>
      </c>
      <c r="DM68">
        <f>((5/14)*100)</f>
        <v>35.714285714285715</v>
      </c>
      <c r="DN68">
        <f>((14/14)*100)</f>
        <v>100</v>
      </c>
      <c r="DP68">
        <f>((6/9)*100)</f>
        <v>66.666666666666657</v>
      </c>
      <c r="DQ68">
        <f>((1/9)*100)</f>
        <v>11.111111111111111</v>
      </c>
      <c r="DR68">
        <f>((1/9)*100)</f>
        <v>11.111111111111111</v>
      </c>
      <c r="DS68">
        <f>((2/9)*100)</f>
        <v>22.222222222222221</v>
      </c>
      <c r="DT68">
        <f>((0/9)*100)</f>
        <v>0</v>
      </c>
      <c r="DU68">
        <f>((0/9)*100)</f>
        <v>0</v>
      </c>
      <c r="DV68">
        <f>((1/9)*100)</f>
        <v>11.111111111111111</v>
      </c>
      <c r="DW68">
        <f>((0/9)*100)</f>
        <v>0</v>
      </c>
      <c r="DX68">
        <f>((9/9)*100)</f>
        <v>100</v>
      </c>
      <c r="DY68">
        <f>((1/9)*100)</f>
        <v>11.111111111111111</v>
      </c>
      <c r="DZ68">
        <f>((0/9)*100)</f>
        <v>0</v>
      </c>
      <c r="EA68">
        <f>((9/9)*100)</f>
        <v>100</v>
      </c>
    </row>
    <row r="69" spans="1:131" x14ac:dyDescent="0.25">
      <c r="A69">
        <v>70.816969</v>
      </c>
      <c r="B69">
        <v>7.9163129999999997</v>
      </c>
      <c r="C69">
        <v>51.157287000000004</v>
      </c>
      <c r="D69">
        <v>8.5416190000000007</v>
      </c>
      <c r="E69">
        <v>71.028232000000003</v>
      </c>
      <c r="F69">
        <v>7.6135849999999996</v>
      </c>
      <c r="G69">
        <v>72.735455000000002</v>
      </c>
      <c r="H69">
        <v>9.6959590000000002</v>
      </c>
      <c r="K69">
        <f>(17/200)</f>
        <v>8.5000000000000006E-2</v>
      </c>
      <c r="L69">
        <f>(11/200)</f>
        <v>5.5E-2</v>
      </c>
      <c r="M69">
        <f>(17/200)</f>
        <v>8.5000000000000006E-2</v>
      </c>
      <c r="N69">
        <f>(15/200)</f>
        <v>7.4999999999999997E-2</v>
      </c>
      <c r="P69">
        <f>(8/200)</f>
        <v>0.04</v>
      </c>
      <c r="Q69">
        <f>(12/200)</f>
        <v>0.06</v>
      </c>
      <c r="R69">
        <f>(9/200)</f>
        <v>4.4999999999999998E-2</v>
      </c>
      <c r="S69">
        <f>(10/200)</f>
        <v>0.05</v>
      </c>
      <c r="U69">
        <f>0.085+0.04</f>
        <v>0.125</v>
      </c>
      <c r="V69">
        <f>0.055+0.06</f>
        <v>0.11499999999999999</v>
      </c>
      <c r="W69">
        <f>0.085+0.045</f>
        <v>0.13</v>
      </c>
      <c r="X69">
        <f>0.075+0.05</f>
        <v>0.125</v>
      </c>
      <c r="Z69">
        <f>SQRT((ABS($A$70-$A$69)^2+(ABS($B$70-$B$69)^2)))</f>
        <v>27.077839029051965</v>
      </c>
      <c r="AA69">
        <f>SQRT((ABS($C$70-$C$69)^2+(ABS($D$70-$D$69)^2)))</f>
        <v>22.269749500567919</v>
      </c>
      <c r="AB69">
        <f>SQRT((ABS($E$70-$E$69)^2+(ABS($F$70-$F$69)^2)))</f>
        <v>27.896220099870824</v>
      </c>
      <c r="AC69">
        <f>SQRT((ABS($G$70-$G$69)^2+(ABS($H$70-$H$69)^2)))</f>
        <v>25.399870655670764</v>
      </c>
      <c r="AJ69">
        <f>1/0.125</f>
        <v>8</v>
      </c>
      <c r="AK69">
        <f>1/0.115</f>
        <v>8.695652173913043</v>
      </c>
      <c r="AL69">
        <f>1/0.13</f>
        <v>7.6923076923076916</v>
      </c>
      <c r="AM69">
        <f>1/0.125</f>
        <v>8</v>
      </c>
      <c r="AO69">
        <f>$Z69/$U69</f>
        <v>216.62271223241572</v>
      </c>
      <c r="AP69">
        <f>$AA69/$V69</f>
        <v>193.64999565711236</v>
      </c>
      <c r="AQ69">
        <f>$AB69/$W69</f>
        <v>214.58630846054479</v>
      </c>
      <c r="AR69">
        <f>$AC69/$X69</f>
        <v>203.19896524536611</v>
      </c>
      <c r="AV69">
        <f>((0.085/0.125)*100)</f>
        <v>68</v>
      </c>
      <c r="AW69">
        <f>((0.055/0.115)*100)</f>
        <v>47.826086956521735</v>
      </c>
      <c r="AX69">
        <f>((0.085/0.13)*100)</f>
        <v>65.384615384615387</v>
      </c>
      <c r="AY69">
        <f>((0.075/0.125)*100)</f>
        <v>60</v>
      </c>
      <c r="BA69">
        <f>((0.04/0.125)*100)</f>
        <v>32</v>
      </c>
      <c r="BB69">
        <f>((0.06/0.115)*100)</f>
        <v>52.173913043478258</v>
      </c>
      <c r="BC69">
        <f>((0.045/0.13)*100)</f>
        <v>34.615384615384613</v>
      </c>
      <c r="BD69">
        <f>((0.05/0.125)*100)</f>
        <v>40</v>
      </c>
      <c r="BF69">
        <f>ABS($B$69-$D$69)</f>
        <v>0.62530600000000103</v>
      </c>
      <c r="BG69">
        <f>ABS($F$69-$H$69)</f>
        <v>2.0823740000000006</v>
      </c>
      <c r="BL69">
        <f>SQRT((ABS($A$69-$E$69)^2+(ABS($B$69-$F$69)^2)))</f>
        <v>0.36915619614602313</v>
      </c>
      <c r="BM69">
        <f>SQRT((ABS($C$69-$G$70)^2+(ABS($D$69-$H$70)^2)))</f>
        <v>3.9444283479790831</v>
      </c>
      <c r="BO69">
        <f>SQRT((ABS($A$69-$G$69)^2+(ABS($B$69-$H$69)^2)))</f>
        <v>2.6168164661496625</v>
      </c>
      <c r="BP69">
        <f>SQRT((ABS($C$69-$E$70)^2+(ABS($D$69-$F$70)^2)))</f>
        <v>8.151237002985253</v>
      </c>
      <c r="BU69">
        <v>17</v>
      </c>
      <c r="BV69">
        <v>8</v>
      </c>
      <c r="BW69">
        <v>8</v>
      </c>
      <c r="BX69">
        <v>10</v>
      </c>
      <c r="BY69">
        <v>11</v>
      </c>
      <c r="BZ69">
        <v>6</v>
      </c>
      <c r="CA69">
        <v>6</v>
      </c>
      <c r="CB69">
        <v>2</v>
      </c>
      <c r="CC69">
        <v>17</v>
      </c>
      <c r="CD69">
        <v>9</v>
      </c>
      <c r="CE69">
        <v>6</v>
      </c>
      <c r="CF69">
        <v>13</v>
      </c>
      <c r="CG69">
        <v>15</v>
      </c>
      <c r="CH69">
        <v>10</v>
      </c>
      <c r="CI69">
        <v>3</v>
      </c>
      <c r="CJ69">
        <v>13</v>
      </c>
      <c r="CL69">
        <v>8</v>
      </c>
      <c r="CM69">
        <v>2</v>
      </c>
      <c r="CN69">
        <v>0</v>
      </c>
      <c r="CO69">
        <v>3</v>
      </c>
      <c r="CP69">
        <v>12</v>
      </c>
      <c r="CQ69">
        <v>3</v>
      </c>
      <c r="CR69">
        <v>1</v>
      </c>
      <c r="CS69">
        <v>0</v>
      </c>
      <c r="CT69">
        <v>9</v>
      </c>
      <c r="CU69">
        <v>0</v>
      </c>
      <c r="CV69">
        <v>1</v>
      </c>
      <c r="CW69">
        <v>7</v>
      </c>
      <c r="CX69">
        <v>10</v>
      </c>
      <c r="CY69">
        <v>3</v>
      </c>
      <c r="CZ69">
        <v>0</v>
      </c>
      <c r="DA69">
        <v>7</v>
      </c>
      <c r="DC69">
        <f>((8/17)*100)</f>
        <v>47.058823529411761</v>
      </c>
      <c r="DD69">
        <f>((8/17)*100)</f>
        <v>47.058823529411761</v>
      </c>
      <c r="DE69">
        <f>((10/17)*100)</f>
        <v>58.82352941176471</v>
      </c>
      <c r="DF69">
        <f>((6/11)*100)</f>
        <v>54.54545454545454</v>
      </c>
      <c r="DG69">
        <f>((6/11)*100)</f>
        <v>54.54545454545454</v>
      </c>
      <c r="DH69">
        <f>((2/11)*100)</f>
        <v>18.181818181818183</v>
      </c>
      <c r="DI69">
        <f>((9/17)*100)</f>
        <v>52.941176470588239</v>
      </c>
      <c r="DJ69">
        <f>((6/17)*100)</f>
        <v>35.294117647058826</v>
      </c>
      <c r="DK69">
        <f>((13/17)*100)</f>
        <v>76.470588235294116</v>
      </c>
      <c r="DL69">
        <f>((10/15)*100)</f>
        <v>66.666666666666657</v>
      </c>
      <c r="DM69">
        <f>((3/15)*100)</f>
        <v>20</v>
      </c>
      <c r="DN69">
        <f>((13/15)*100)</f>
        <v>86.666666666666671</v>
      </c>
      <c r="DP69">
        <f>((2/8)*100)</f>
        <v>25</v>
      </c>
      <c r="DQ69">
        <f>((0/8)*100)</f>
        <v>0</v>
      </c>
      <c r="DR69">
        <f>((3/8)*100)</f>
        <v>37.5</v>
      </c>
      <c r="DS69">
        <f>((3/12)*100)</f>
        <v>25</v>
      </c>
      <c r="DT69">
        <f>((1/12)*100)</f>
        <v>8.3333333333333321</v>
      </c>
      <c r="DU69">
        <f>((0/12)*100)</f>
        <v>0</v>
      </c>
      <c r="DV69">
        <f>((0/9)*100)</f>
        <v>0</v>
      </c>
      <c r="DW69">
        <f>((1/9)*100)</f>
        <v>11.111111111111111</v>
      </c>
      <c r="DX69">
        <f>((7/9)*100)</f>
        <v>77.777777777777786</v>
      </c>
      <c r="DY69">
        <f>((3/10)*100)</f>
        <v>30</v>
      </c>
      <c r="DZ69">
        <f>((0/10)*100)</f>
        <v>0</v>
      </c>
      <c r="EA69">
        <f>((7/10)*100)</f>
        <v>70</v>
      </c>
    </row>
    <row r="70" spans="1:131" x14ac:dyDescent="0.25">
      <c r="A70">
        <v>43.739200000000004</v>
      </c>
      <c r="B70">
        <v>7.85473</v>
      </c>
      <c r="C70">
        <v>28.904065000000003</v>
      </c>
      <c r="D70">
        <v>9.399438</v>
      </c>
      <c r="E70">
        <v>43.136993000000004</v>
      </c>
      <c r="F70">
        <v>7.0864390000000004</v>
      </c>
      <c r="G70">
        <v>47.336192000000004</v>
      </c>
      <c r="H70">
        <v>9.5202650000000002</v>
      </c>
      <c r="P70">
        <f>(8/200)</f>
        <v>0.04</v>
      </c>
      <c r="S70">
        <f>(11/200)</f>
        <v>5.5E-2</v>
      </c>
      <c r="BF70">
        <f>ABS($B$70-$D$70)</f>
        <v>1.544708</v>
      </c>
      <c r="BG70">
        <f>ABS($F$70-$H$70)</f>
        <v>2.4338259999999998</v>
      </c>
      <c r="BI70">
        <v>3.0384259999999998</v>
      </c>
      <c r="BJ70">
        <v>3.6186159999999994</v>
      </c>
      <c r="BO70">
        <f>SQRT((ABS($A$70-$G$70)^2+(ABS($B$70-$H$70)^2)))</f>
        <v>3.9638817192606797</v>
      </c>
      <c r="BR70">
        <f>DEGREES(ACOS((27.8496074761282^2+27.6505050760825^2-2.89942072761474^2)/(2*27.8496074761282*27.6505050760825)))</f>
        <v>5.9750731270959889</v>
      </c>
      <c r="BS70">
        <f>DEGREES(ACOS((28.322065979138^2+28.2054593994649^2-2.89942072761474^2)/(2*28.322065979138*28.2054593994649)))</f>
        <v>5.8754836317930588</v>
      </c>
      <c r="CL70">
        <v>8</v>
      </c>
      <c r="CM70">
        <v>3</v>
      </c>
      <c r="CN70">
        <v>0</v>
      </c>
      <c r="CO70">
        <v>3</v>
      </c>
      <c r="CX70">
        <v>11</v>
      </c>
      <c r="CY70">
        <v>3</v>
      </c>
      <c r="CZ70">
        <v>2</v>
      </c>
      <c r="DA70">
        <v>7</v>
      </c>
      <c r="DP70">
        <f>((3/8)*100)</f>
        <v>37.5</v>
      </c>
      <c r="DQ70">
        <f>((0/8)*100)</f>
        <v>0</v>
      </c>
      <c r="DR70">
        <f>((3/8)*100)</f>
        <v>37.5</v>
      </c>
      <c r="DY70">
        <f>((3/11)*100)</f>
        <v>27.27272727272727</v>
      </c>
      <c r="DZ70">
        <f>((2/11)*100)</f>
        <v>18.181818181818183</v>
      </c>
      <c r="EA70">
        <f>((7/11)*100)</f>
        <v>63.636363636363633</v>
      </c>
    </row>
    <row r="71" spans="1:131" x14ac:dyDescent="0.25">
      <c r="A71" t="s">
        <v>22</v>
      </c>
      <c r="B71" t="s">
        <v>22</v>
      </c>
      <c r="C71" t="s">
        <v>22</v>
      </c>
      <c r="D71" t="s">
        <v>22</v>
      </c>
      <c r="E71" t="s">
        <v>22</v>
      </c>
      <c r="F71" t="s">
        <v>22</v>
      </c>
      <c r="G71" t="s">
        <v>22</v>
      </c>
      <c r="H71" t="s">
        <v>22</v>
      </c>
      <c r="BR71">
        <f>DEGREES(ACOS((30.9350441868776^2+31.125400950425^2-3.04866321402562^2)/(2*30.9350441868776*31.125400950425)))</f>
        <v>5.6205024122196381</v>
      </c>
      <c r="BS71">
        <f>DEGREES(ACOS((31.7371948645611^2+31.2741057304101^2-3.04866321402562^2)/(2*31.7371948645611*31.2741057304101)))</f>
        <v>5.482164015735461</v>
      </c>
    </row>
    <row r="72" spans="1:131" x14ac:dyDescent="0.25">
      <c r="A72">
        <v>33.198102000000006</v>
      </c>
      <c r="B72">
        <v>7.4323050000000004</v>
      </c>
      <c r="C72">
        <v>39.125335</v>
      </c>
      <c r="D72">
        <v>6.2807009999999996</v>
      </c>
      <c r="E72">
        <v>35.087063999999998</v>
      </c>
      <c r="F72">
        <v>8.6713520000000006</v>
      </c>
      <c r="G72">
        <v>37.813949000000001</v>
      </c>
      <c r="H72">
        <v>5.514284</v>
      </c>
      <c r="K72">
        <f>(17/200)</f>
        <v>8.5000000000000006E-2</v>
      </c>
      <c r="L72">
        <f>(17/200)</f>
        <v>8.5000000000000006E-2</v>
      </c>
      <c r="M72">
        <f>(16/200)</f>
        <v>0.08</v>
      </c>
      <c r="N72">
        <f>(13/200)</f>
        <v>6.5000000000000002E-2</v>
      </c>
      <c r="P72">
        <f>(11/200)</f>
        <v>5.5E-2</v>
      </c>
      <c r="Q72">
        <f>(7/200)</f>
        <v>3.5000000000000003E-2</v>
      </c>
      <c r="R72">
        <f>(10/200)</f>
        <v>0.05</v>
      </c>
      <c r="S72">
        <f>(11/200)</f>
        <v>5.5E-2</v>
      </c>
      <c r="U72">
        <f>0.085+0.055</f>
        <v>0.14000000000000001</v>
      </c>
      <c r="V72">
        <f>0.085+0.035</f>
        <v>0.12000000000000001</v>
      </c>
      <c r="W72">
        <f>0.08+0.05</f>
        <v>0.13</v>
      </c>
      <c r="X72">
        <f>0.065+0.055</f>
        <v>0.12</v>
      </c>
      <c r="Z72">
        <f>SQRT((ABS($A$73-$A$72)^2+(ABS($B$73-$B$72)^2)))</f>
        <v>28.018792092100934</v>
      </c>
      <c r="AA72">
        <f>SQRT((ABS($C$73-$C$72)^2+(ABS($D$73-$D$72)^2)))</f>
        <v>25.999088740749453</v>
      </c>
      <c r="AB72">
        <f>SQRT((ABS($E$73-$E$72)^2+(ABS($F$73-$F$72)^2)))</f>
        <v>28.681435412644539</v>
      </c>
      <c r="AC72">
        <f>SQRT((ABS($G$73-$G$72)^2+(ABS($H$73-$H$72)^2)))</f>
        <v>27.052620198276941</v>
      </c>
      <c r="AJ72">
        <f>1/0.14</f>
        <v>7.1428571428571423</v>
      </c>
      <c r="AK72">
        <f>1/0.12</f>
        <v>8.3333333333333339</v>
      </c>
      <c r="AL72">
        <f>1/0.13</f>
        <v>7.6923076923076916</v>
      </c>
      <c r="AM72">
        <f>1/0.12</f>
        <v>8.3333333333333339</v>
      </c>
      <c r="AO72">
        <f>$Z72/$U72</f>
        <v>200.13422922929237</v>
      </c>
      <c r="AP72">
        <f>$AA72/$V72</f>
        <v>216.65907283957876</v>
      </c>
      <c r="AQ72">
        <f>$AB72/$W72</f>
        <v>220.62642625111184</v>
      </c>
      <c r="AR72">
        <f>$AC72/$X72</f>
        <v>225.43850165230785</v>
      </c>
      <c r="AV72">
        <f>((0.085/0.14)*100)</f>
        <v>60.714285714285708</v>
      </c>
      <c r="AW72">
        <f>((0.085/0.12)*100)</f>
        <v>70.833333333333343</v>
      </c>
      <c r="AX72">
        <f>((0.08/0.13)*100)</f>
        <v>61.53846153846154</v>
      </c>
      <c r="AY72">
        <f>((0.065/0.12)*100)</f>
        <v>54.166666666666671</v>
      </c>
      <c r="BA72">
        <f>((0.055/0.14)*100)</f>
        <v>39.285714285714285</v>
      </c>
      <c r="BB72">
        <f>((0.035/0.12)*100)</f>
        <v>29.166666666666668</v>
      </c>
      <c r="BC72">
        <f>((0.05/0.13)*100)</f>
        <v>38.461538461538467</v>
      </c>
      <c r="BD72">
        <f>((0.055/0.12)*100)</f>
        <v>45.833333333333336</v>
      </c>
      <c r="BF72">
        <f>ABS($B$72-$D$72)</f>
        <v>1.1516040000000007</v>
      </c>
      <c r="BG72">
        <f>ABS($F$72-$H$72)</f>
        <v>3.1570680000000007</v>
      </c>
      <c r="BL72">
        <f>SQRT((ABS($A$72-$E$72)^2+(ABS($B$72-$F$72)^2)))</f>
        <v>2.2590739044247692</v>
      </c>
      <c r="BM72">
        <f>SQRT((ABS($C$72-$G$72)^2+(ABS($D$72-$H$72)^2)))</f>
        <v>1.5189233880894049</v>
      </c>
      <c r="BO72">
        <f>SQRT((ABS($A$72-$G$72)^2+(ABS($B$72-$H$72)^2)))</f>
        <v>4.9984845787348346</v>
      </c>
      <c r="BP72">
        <f>SQRT((ABS($C$72-$E$72)^2+(ABS($D$72-$F$72)^2)))</f>
        <v>4.6928503996230289</v>
      </c>
      <c r="BR72">
        <f>DEGREES(ACOS((2.72635827402233^2+20.7665400890626^2-20.8019909856173^2)/(2*2.72635827402233*20.7665400890626)))</f>
        <v>86.983190423567834</v>
      </c>
      <c r="BS72">
        <f>DEGREES(ACOS((20.8019909856173^2+20.8325114798066^2-3.132913447461^2)/(2*20.8019909856173*20.8325114798066)))</f>
        <v>8.630536949759712</v>
      </c>
      <c r="BU72">
        <v>17</v>
      </c>
      <c r="BV72">
        <v>12</v>
      </c>
      <c r="BW72">
        <v>7</v>
      </c>
      <c r="BX72">
        <v>6</v>
      </c>
      <c r="BY72">
        <v>17</v>
      </c>
      <c r="BZ72">
        <v>12</v>
      </c>
      <c r="CA72">
        <v>10</v>
      </c>
      <c r="CB72">
        <v>7</v>
      </c>
      <c r="CC72">
        <v>16</v>
      </c>
      <c r="CD72">
        <v>7</v>
      </c>
      <c r="CE72">
        <v>10</v>
      </c>
      <c r="CF72">
        <v>13</v>
      </c>
      <c r="CG72">
        <v>13</v>
      </c>
      <c r="CH72">
        <v>4</v>
      </c>
      <c r="CI72">
        <v>7</v>
      </c>
      <c r="CJ72">
        <v>13</v>
      </c>
      <c r="CL72">
        <v>11</v>
      </c>
      <c r="CM72">
        <v>2</v>
      </c>
      <c r="CN72">
        <v>0</v>
      </c>
      <c r="CO72">
        <v>0</v>
      </c>
      <c r="CP72">
        <v>7</v>
      </c>
      <c r="CQ72">
        <v>2</v>
      </c>
      <c r="CR72">
        <v>3</v>
      </c>
      <c r="CS72">
        <v>1</v>
      </c>
      <c r="CT72">
        <v>10</v>
      </c>
      <c r="CU72">
        <v>0</v>
      </c>
      <c r="CV72">
        <v>3</v>
      </c>
      <c r="CW72">
        <v>8</v>
      </c>
      <c r="CX72">
        <v>11</v>
      </c>
      <c r="CY72">
        <v>0</v>
      </c>
      <c r="CZ72">
        <v>1</v>
      </c>
      <c r="DA72">
        <v>8</v>
      </c>
      <c r="DC72">
        <f>((12/17)*100)</f>
        <v>70.588235294117652</v>
      </c>
      <c r="DD72">
        <f>((7/17)*100)</f>
        <v>41.17647058823529</v>
      </c>
      <c r="DE72">
        <f>((6/17)*100)</f>
        <v>35.294117647058826</v>
      </c>
      <c r="DF72">
        <f>((12/17)*100)</f>
        <v>70.588235294117652</v>
      </c>
      <c r="DG72">
        <f>((10/17)*100)</f>
        <v>58.82352941176471</v>
      </c>
      <c r="DH72">
        <f>((7/17)*100)</f>
        <v>41.17647058823529</v>
      </c>
      <c r="DI72">
        <f>((7/16)*100)</f>
        <v>43.75</v>
      </c>
      <c r="DJ72">
        <f>((10/16)*100)</f>
        <v>62.5</v>
      </c>
      <c r="DK72">
        <f>((13/16)*100)</f>
        <v>81.25</v>
      </c>
      <c r="DL72">
        <f>((4/13)*100)</f>
        <v>30.76923076923077</v>
      </c>
      <c r="DM72">
        <f>((7/13)*100)</f>
        <v>53.846153846153847</v>
      </c>
      <c r="DN72">
        <f>((13/13)*100)</f>
        <v>100</v>
      </c>
      <c r="DP72">
        <f>((2/11)*100)</f>
        <v>18.181818181818183</v>
      </c>
      <c r="DQ72">
        <f>((0/11)*100)</f>
        <v>0</v>
      </c>
      <c r="DR72">
        <f>((0/11)*100)</f>
        <v>0</v>
      </c>
      <c r="DS72">
        <f>((2/7)*100)</f>
        <v>28.571428571428569</v>
      </c>
      <c r="DT72">
        <f>((3/7)*100)</f>
        <v>42.857142857142854</v>
      </c>
      <c r="DU72">
        <f>((1/7)*100)</f>
        <v>14.285714285714285</v>
      </c>
      <c r="DV72">
        <f>((0/10)*100)</f>
        <v>0</v>
      </c>
      <c r="DW72">
        <f>((3/10)*100)</f>
        <v>30</v>
      </c>
      <c r="DX72">
        <f>((8/10)*100)</f>
        <v>80</v>
      </c>
      <c r="DY72">
        <f>((0/11)*100)</f>
        <v>0</v>
      </c>
      <c r="DZ72">
        <f>((1/11)*100)</f>
        <v>9.0909090909090917</v>
      </c>
      <c r="EA72">
        <f>((8/11)*100)</f>
        <v>72.727272727272734</v>
      </c>
    </row>
    <row r="73" spans="1:131" x14ac:dyDescent="0.25">
      <c r="A73">
        <v>61.213405000000002</v>
      </c>
      <c r="B73">
        <v>7.8744680000000002</v>
      </c>
      <c r="C73">
        <v>65.124397000000002</v>
      </c>
      <c r="D73">
        <v>6.31799</v>
      </c>
      <c r="E73">
        <v>63.766082000000004</v>
      </c>
      <c r="F73">
        <v>9.0437279999999998</v>
      </c>
      <c r="G73">
        <v>64.864719000000008</v>
      </c>
      <c r="H73">
        <v>5.830673</v>
      </c>
      <c r="K73">
        <f>(13/200)</f>
        <v>6.5000000000000002E-2</v>
      </c>
      <c r="L73">
        <f>(15/200)</f>
        <v>7.4999999999999997E-2</v>
      </c>
      <c r="M73">
        <f>(14/200)</f>
        <v>7.0000000000000007E-2</v>
      </c>
      <c r="N73">
        <f>(14/200)</f>
        <v>7.0000000000000007E-2</v>
      </c>
      <c r="P73">
        <f>(9/200)</f>
        <v>4.4999999999999998E-2</v>
      </c>
      <c r="Q73">
        <f>(7/200)</f>
        <v>3.5000000000000003E-2</v>
      </c>
      <c r="R73">
        <f>(8/200)</f>
        <v>0.04</v>
      </c>
      <c r="S73">
        <f>(9/200)</f>
        <v>4.4999999999999998E-2</v>
      </c>
      <c r="U73">
        <f>0.065+0.045</f>
        <v>0.11</v>
      </c>
      <c r="V73">
        <f>0.075+0.035</f>
        <v>0.11</v>
      </c>
      <c r="W73">
        <f>0.07+0.04</f>
        <v>0.11000000000000001</v>
      </c>
      <c r="X73">
        <f>0.07+0.045</f>
        <v>0.115</v>
      </c>
      <c r="Z73">
        <f>SQRT((ABS($A$74-$A$73)^2+(ABS($B$74-$B$73)^2)))</f>
        <v>22.90621936945249</v>
      </c>
      <c r="AA73">
        <f>SQRT((ABS($C$74-$C$73)^2+(ABS($D$74-$D$73)^2)))</f>
        <v>22.887949164394378</v>
      </c>
      <c r="AB73">
        <f>SQRT((ABS($E$74-$E$73)^2+(ABS($F$74-$F$73)^2)))</f>
        <v>23.727310521646995</v>
      </c>
      <c r="AC73">
        <f>SQRT((ABS($G$74-$G$73)^2+(ABS($H$74-$H$73)^2)))</f>
        <v>23.963686787343892</v>
      </c>
      <c r="AJ73">
        <f>1/0.11</f>
        <v>9.0909090909090917</v>
      </c>
      <c r="AK73">
        <f>1/0.11</f>
        <v>9.0909090909090917</v>
      </c>
      <c r="AL73">
        <f>1/0.11</f>
        <v>9.0909090909090917</v>
      </c>
      <c r="AM73">
        <f>1/0.115</f>
        <v>8.695652173913043</v>
      </c>
      <c r="AO73">
        <f>$Z73/$U73</f>
        <v>208.23835790411354</v>
      </c>
      <c r="AP73">
        <f>$AA73/$V73</f>
        <v>208.07226513085797</v>
      </c>
      <c r="AQ73">
        <f>$AB73/$W73</f>
        <v>215.70282292406355</v>
      </c>
      <c r="AR73">
        <f>$AC73/$X73</f>
        <v>208.3798851073382</v>
      </c>
      <c r="AV73">
        <f>((0.065/0.11)*100)</f>
        <v>59.090909090909093</v>
      </c>
      <c r="AW73">
        <f>((0.075/0.11)*100)</f>
        <v>68.181818181818173</v>
      </c>
      <c r="AX73">
        <f>((0.07/0.11)*100)</f>
        <v>63.636363636363647</v>
      </c>
      <c r="AY73">
        <f>((0.07/0.115)*100)</f>
        <v>60.869565217391312</v>
      </c>
      <c r="BA73">
        <f>((0.045/0.11)*100)</f>
        <v>40.909090909090907</v>
      </c>
      <c r="BB73">
        <f>((0.035/0.11)*100)</f>
        <v>31.818181818181824</v>
      </c>
      <c r="BC73">
        <f>((0.04/0.11)*100)</f>
        <v>36.363636363636367</v>
      </c>
      <c r="BD73">
        <f>((0.045/0.115)*100)</f>
        <v>39.130434782608688</v>
      </c>
      <c r="BF73">
        <f>ABS($B$73-$D$73)</f>
        <v>1.5564780000000003</v>
      </c>
      <c r="BG73">
        <f>ABS($F$73-$H$73)</f>
        <v>3.2130549999999998</v>
      </c>
      <c r="BL73">
        <f>SQRT((ABS($A$73-$E$73)^2+(ABS($B$73-$F$73)^2)))</f>
        <v>2.8077266273497874</v>
      </c>
      <c r="BM73">
        <f>SQRT((ABS($C$73-$G$73)^2+(ABS($D$73-$H$73)^2)))</f>
        <v>0.55218703549883963</v>
      </c>
      <c r="BO73">
        <f>SQRT((ABS($A$73-$G$73)^2+(ABS($B$73-$H$73)^2)))</f>
        <v>4.1843986340477946</v>
      </c>
      <c r="BP73">
        <f>SQRT((ABS($C$73-$E$73)^2+(ABS($D$73-$F$73)^2)))</f>
        <v>3.0454338416503144</v>
      </c>
      <c r="BR73" t="e">
        <f>DEGREES(ACOS((3.132913447461^2+0^2-3.132913447461^2)/(2*3.132913447461*0)))</f>
        <v>#DIV/0!</v>
      </c>
      <c r="BS73" t="e">
        <f>DEGREES(ACOS((3.132913447461^2+0^2-3.132913447461^2)/(2*3.132913447461*0)))</f>
        <v>#DIV/0!</v>
      </c>
      <c r="BU73">
        <v>13</v>
      </c>
      <c r="BV73">
        <v>10</v>
      </c>
      <c r="BW73">
        <v>5</v>
      </c>
      <c r="BX73">
        <v>4</v>
      </c>
      <c r="BY73">
        <v>15</v>
      </c>
      <c r="BZ73">
        <v>10</v>
      </c>
      <c r="CA73">
        <v>8</v>
      </c>
      <c r="CB73">
        <v>7</v>
      </c>
      <c r="CC73">
        <v>14</v>
      </c>
      <c r="CD73">
        <v>5</v>
      </c>
      <c r="CE73">
        <v>8</v>
      </c>
      <c r="CF73">
        <v>13</v>
      </c>
      <c r="CG73">
        <v>14</v>
      </c>
      <c r="CH73">
        <v>5</v>
      </c>
      <c r="CI73">
        <v>7</v>
      </c>
      <c r="CJ73">
        <v>13</v>
      </c>
      <c r="CL73">
        <v>9</v>
      </c>
      <c r="CM73">
        <v>4</v>
      </c>
      <c r="CN73">
        <v>0</v>
      </c>
      <c r="CO73">
        <v>0</v>
      </c>
      <c r="CP73">
        <v>7</v>
      </c>
      <c r="CQ73">
        <v>4</v>
      </c>
      <c r="CR73">
        <v>1</v>
      </c>
      <c r="CS73">
        <v>1</v>
      </c>
      <c r="CT73">
        <v>8</v>
      </c>
      <c r="CU73">
        <v>0</v>
      </c>
      <c r="CV73">
        <v>1</v>
      </c>
      <c r="CW73">
        <v>8</v>
      </c>
      <c r="CX73">
        <v>9</v>
      </c>
      <c r="CY73">
        <v>0</v>
      </c>
      <c r="CZ73">
        <v>1</v>
      </c>
      <c r="DA73">
        <v>8</v>
      </c>
      <c r="DC73">
        <f>((10/13)*100)</f>
        <v>76.923076923076934</v>
      </c>
      <c r="DD73">
        <f>((5/13)*100)</f>
        <v>38.461538461538467</v>
      </c>
      <c r="DE73">
        <f>((4/13)*100)</f>
        <v>30.76923076923077</v>
      </c>
      <c r="DF73">
        <f>((10/15)*100)</f>
        <v>66.666666666666657</v>
      </c>
      <c r="DG73">
        <f>((8/15)*100)</f>
        <v>53.333333333333336</v>
      </c>
      <c r="DH73">
        <f>((7/15)*100)</f>
        <v>46.666666666666664</v>
      </c>
      <c r="DI73">
        <f>((5/14)*100)</f>
        <v>35.714285714285715</v>
      </c>
      <c r="DJ73">
        <f>((8/14)*100)</f>
        <v>57.142857142857139</v>
      </c>
      <c r="DK73">
        <f>((13/14)*100)</f>
        <v>92.857142857142861</v>
      </c>
      <c r="DL73">
        <f>((5/14)*100)</f>
        <v>35.714285714285715</v>
      </c>
      <c r="DM73">
        <f>((7/14)*100)</f>
        <v>50</v>
      </c>
      <c r="DN73">
        <f>((13/14)*100)</f>
        <v>92.857142857142861</v>
      </c>
      <c r="DP73">
        <f>((4/9)*100)</f>
        <v>44.444444444444443</v>
      </c>
      <c r="DQ73">
        <f>((0/9)*100)</f>
        <v>0</v>
      </c>
      <c r="DR73">
        <f>((0/9)*100)</f>
        <v>0</v>
      </c>
      <c r="DS73">
        <f>((4/7)*100)</f>
        <v>57.142857142857139</v>
      </c>
      <c r="DT73">
        <f>((1/7)*100)</f>
        <v>14.285714285714285</v>
      </c>
      <c r="DU73">
        <f>((1/7)*100)</f>
        <v>14.285714285714285</v>
      </c>
      <c r="DV73">
        <f>((0/8)*100)</f>
        <v>0</v>
      </c>
      <c r="DW73">
        <f>((1/8)*100)</f>
        <v>12.5</v>
      </c>
      <c r="DX73">
        <f>((8/8)*100)</f>
        <v>100</v>
      </c>
      <c r="DY73">
        <f>((0/9)*100)</f>
        <v>0</v>
      </c>
      <c r="DZ73">
        <f>((1/9)*100)</f>
        <v>11.111111111111111</v>
      </c>
      <c r="EA73">
        <f>((8/9)*100)</f>
        <v>88.888888888888886</v>
      </c>
    </row>
    <row r="74" spans="1:131" x14ac:dyDescent="0.25">
      <c r="A74">
        <v>84.11676700000001</v>
      </c>
      <c r="B74">
        <v>8.236262</v>
      </c>
      <c r="C74">
        <v>88.009746000000007</v>
      </c>
      <c r="D74">
        <v>6.6629800000000001</v>
      </c>
      <c r="E74">
        <v>87.491818000000009</v>
      </c>
      <c r="F74">
        <v>9.3170699999999993</v>
      </c>
      <c r="G74">
        <v>88.82803100000001</v>
      </c>
      <c r="H74">
        <v>5.9646970000000001</v>
      </c>
      <c r="K74">
        <f>(13/200)</f>
        <v>6.5000000000000002E-2</v>
      </c>
      <c r="L74">
        <f>(16/200)</f>
        <v>0.08</v>
      </c>
      <c r="M74">
        <f>(15/200)</f>
        <v>7.4999999999999997E-2</v>
      </c>
      <c r="N74">
        <f>(13/200)</f>
        <v>6.5000000000000002E-2</v>
      </c>
      <c r="P74">
        <f>(9/200)</f>
        <v>4.4999999999999998E-2</v>
      </c>
      <c r="Q74">
        <f>(7/200)</f>
        <v>3.5000000000000003E-2</v>
      </c>
      <c r="R74">
        <f>(8/200)</f>
        <v>0.04</v>
      </c>
      <c r="S74">
        <f>(9/200)</f>
        <v>4.4999999999999998E-2</v>
      </c>
      <c r="U74">
        <f>0.065+0.045</f>
        <v>0.11</v>
      </c>
      <c r="V74">
        <f>0.08+0.035</f>
        <v>0.115</v>
      </c>
      <c r="W74">
        <f>0.075+0.04</f>
        <v>0.11499999999999999</v>
      </c>
      <c r="X74">
        <f>0.065+0.045</f>
        <v>0.11</v>
      </c>
      <c r="Z74">
        <f>SQRT((ABS($A$75-$A$74)^2+(ABS($B$75-$B$74)^2)))</f>
        <v>27.593281743373179</v>
      </c>
      <c r="AA74">
        <f>SQRT((ABS($C$75-$C$74)^2+(ABS($D$75-$D$74)^2)))</f>
        <v>29.862361164611386</v>
      </c>
      <c r="AB74">
        <f>SQRT((ABS($E$75-$E$74)^2+(ABS($F$75-$F$74)^2)))</f>
        <v>29.708728584900573</v>
      </c>
      <c r="AC74">
        <f>SQRT((ABS($G$75-$G$74)^2+(ABS($H$75-$H$74)^2)))</f>
        <v>29.278282754213926</v>
      </c>
      <c r="AJ74">
        <f>1/0.11</f>
        <v>9.0909090909090917</v>
      </c>
      <c r="AK74">
        <f>1/0.115</f>
        <v>8.695652173913043</v>
      </c>
      <c r="AL74">
        <f>1/0.115</f>
        <v>8.695652173913043</v>
      </c>
      <c r="AM74">
        <f>1/0.11</f>
        <v>9.0909090909090917</v>
      </c>
      <c r="AO74">
        <f>$Z74/$U74</f>
        <v>250.84801584884707</v>
      </c>
      <c r="AP74">
        <f>$AA74/$V74</f>
        <v>259.67270577922943</v>
      </c>
      <c r="AQ74">
        <f>$AB74/$W74</f>
        <v>258.33677030348326</v>
      </c>
      <c r="AR74">
        <f>$AC74/$X74</f>
        <v>266.16620685649025</v>
      </c>
      <c r="AV74">
        <f>((0.065/0.11)*100)</f>
        <v>59.090909090909093</v>
      </c>
      <c r="AW74">
        <f>((0.08/0.115)*100)</f>
        <v>69.565217391304344</v>
      </c>
      <c r="AX74">
        <f>((0.075/0.115)*100)</f>
        <v>65.217391304347814</v>
      </c>
      <c r="AY74">
        <f>((0.065/0.11)*100)</f>
        <v>59.090909090909093</v>
      </c>
      <c r="BA74">
        <f>((0.045/0.11)*100)</f>
        <v>40.909090909090907</v>
      </c>
      <c r="BB74">
        <f>((0.035/0.115)*100)</f>
        <v>30.434782608695656</v>
      </c>
      <c r="BC74">
        <f>((0.04/0.115)*100)</f>
        <v>34.782608695652172</v>
      </c>
      <c r="BD74">
        <f>((0.045/0.11)*100)</f>
        <v>40.909090909090907</v>
      </c>
      <c r="BF74">
        <f>ABS($B$74-$D$74)</f>
        <v>1.5732819999999998</v>
      </c>
      <c r="BG74">
        <f>ABS($F$74-$H$74)</f>
        <v>3.3523729999999992</v>
      </c>
      <c r="BL74">
        <f>SQRT((ABS($A$74-$E$74)^2+(ABS($B$74-$F$74)^2)))</f>
        <v>3.5438841947028958</v>
      </c>
      <c r="BM74">
        <f>SQRT((ABS($C$74-$G$74)^2+(ABS($D$74-$H$74)^2)))</f>
        <v>1.0757274233345568</v>
      </c>
      <c r="BO74">
        <f>SQRT((ABS($A$74-$G$74)^2+(ABS($B$74-$H$74)^2)))</f>
        <v>5.2302978908395836</v>
      </c>
      <c r="BP74">
        <f>SQRT((ABS($C$74-$E$74)^2+(ABS($D$74-$F$74)^2)))</f>
        <v>2.7041529433972467</v>
      </c>
      <c r="BU74">
        <v>13</v>
      </c>
      <c r="BV74">
        <v>10</v>
      </c>
      <c r="BW74">
        <v>5</v>
      </c>
      <c r="BX74">
        <v>4</v>
      </c>
      <c r="BY74">
        <v>16</v>
      </c>
      <c r="BZ74">
        <v>10</v>
      </c>
      <c r="CA74">
        <v>9</v>
      </c>
      <c r="CB74">
        <v>7</v>
      </c>
      <c r="CC74">
        <v>15</v>
      </c>
      <c r="CD74">
        <v>7</v>
      </c>
      <c r="CE74">
        <v>9</v>
      </c>
      <c r="CF74">
        <v>13</v>
      </c>
      <c r="CG74">
        <v>13</v>
      </c>
      <c r="CH74">
        <v>5</v>
      </c>
      <c r="CI74">
        <v>7</v>
      </c>
      <c r="CJ74">
        <v>13</v>
      </c>
      <c r="CL74">
        <v>9</v>
      </c>
      <c r="CM74">
        <v>4</v>
      </c>
      <c r="CN74">
        <v>0</v>
      </c>
      <c r="CO74">
        <v>0</v>
      </c>
      <c r="CP74">
        <v>7</v>
      </c>
      <c r="CQ74">
        <v>4</v>
      </c>
      <c r="CR74">
        <v>1</v>
      </c>
      <c r="CS74">
        <v>0</v>
      </c>
      <c r="CT74">
        <v>8</v>
      </c>
      <c r="CU74">
        <v>0</v>
      </c>
      <c r="CV74">
        <v>1</v>
      </c>
      <c r="CW74">
        <v>7</v>
      </c>
      <c r="CX74">
        <v>9</v>
      </c>
      <c r="CY74">
        <v>0</v>
      </c>
      <c r="CZ74">
        <v>0</v>
      </c>
      <c r="DA74">
        <v>7</v>
      </c>
      <c r="DC74">
        <f>((10/13)*100)</f>
        <v>76.923076923076934</v>
      </c>
      <c r="DD74">
        <f>((5/13)*100)</f>
        <v>38.461538461538467</v>
      </c>
      <c r="DE74">
        <f>((4/13)*100)</f>
        <v>30.76923076923077</v>
      </c>
      <c r="DF74">
        <f>((10/16)*100)</f>
        <v>62.5</v>
      </c>
      <c r="DG74">
        <f>((9/16)*100)</f>
        <v>56.25</v>
      </c>
      <c r="DH74">
        <f>((7/16)*100)</f>
        <v>43.75</v>
      </c>
      <c r="DI74">
        <f>((7/15)*100)</f>
        <v>46.666666666666664</v>
      </c>
      <c r="DJ74">
        <f>((9/15)*100)</f>
        <v>60</v>
      </c>
      <c r="DK74">
        <f>((13/15)*100)</f>
        <v>86.666666666666671</v>
      </c>
      <c r="DL74">
        <f>((5/13)*100)</f>
        <v>38.461538461538467</v>
      </c>
      <c r="DM74">
        <f>((7/13)*100)</f>
        <v>53.846153846153847</v>
      </c>
      <c r="DN74">
        <f>((13/13)*100)</f>
        <v>100</v>
      </c>
      <c r="DP74">
        <f>((4/9)*100)</f>
        <v>44.444444444444443</v>
      </c>
      <c r="DQ74">
        <f>((0/9)*100)</f>
        <v>0</v>
      </c>
      <c r="DR74">
        <f>((0/9)*100)</f>
        <v>0</v>
      </c>
      <c r="DS74">
        <f>((4/7)*100)</f>
        <v>57.142857142857139</v>
      </c>
      <c r="DT74">
        <f>((1/7)*100)</f>
        <v>14.285714285714285</v>
      </c>
      <c r="DU74">
        <f>((0/7)*100)</f>
        <v>0</v>
      </c>
      <c r="DV74">
        <f>((0/8)*100)</f>
        <v>0</v>
      </c>
      <c r="DW74">
        <f>((1/8)*100)</f>
        <v>12.5</v>
      </c>
      <c r="DX74">
        <f>((7/8)*100)</f>
        <v>87.5</v>
      </c>
      <c r="DY74">
        <f>((0/9)*100)</f>
        <v>0</v>
      </c>
      <c r="DZ74">
        <f>((0/9)*100)</f>
        <v>0</v>
      </c>
      <c r="EA74">
        <f>((7/9)*100)</f>
        <v>77.777777777777786</v>
      </c>
    </row>
    <row r="75" spans="1:131" x14ac:dyDescent="0.25">
      <c r="A75">
        <v>111.706513</v>
      </c>
      <c r="B75">
        <v>7.7945460000000004</v>
      </c>
      <c r="C75">
        <v>117.86858500000001</v>
      </c>
      <c r="D75">
        <v>6.2043429999999997</v>
      </c>
      <c r="E75">
        <v>117.198735</v>
      </c>
      <c r="F75">
        <v>8.9889899999999994</v>
      </c>
      <c r="G75">
        <v>118.105557</v>
      </c>
      <c r="H75">
        <v>5.7541919999999998</v>
      </c>
      <c r="K75">
        <f>(13/200)</f>
        <v>6.5000000000000002E-2</v>
      </c>
      <c r="L75">
        <f>(14/200)</f>
        <v>7.0000000000000007E-2</v>
      </c>
      <c r="M75">
        <f>(13/200)</f>
        <v>6.5000000000000002E-2</v>
      </c>
      <c r="N75">
        <f>(13/200)</f>
        <v>6.5000000000000002E-2</v>
      </c>
      <c r="P75">
        <f>(8/200)</f>
        <v>0.04</v>
      </c>
      <c r="Q75">
        <f>(6/200)</f>
        <v>0.03</v>
      </c>
      <c r="R75">
        <f>(8/200)</f>
        <v>0.04</v>
      </c>
      <c r="S75">
        <f>(9/200)</f>
        <v>4.4999999999999998E-2</v>
      </c>
      <c r="U75">
        <f>0.065+0.04</f>
        <v>0.10500000000000001</v>
      </c>
      <c r="V75">
        <f>0.07+0.03</f>
        <v>0.1</v>
      </c>
      <c r="W75">
        <f>0.065+0.04</f>
        <v>0.10500000000000001</v>
      </c>
      <c r="X75">
        <f>0.065+0.045</f>
        <v>0.11</v>
      </c>
      <c r="Z75">
        <f>SQRT((ABS($A$76-$A$75)^2+(ABS($B$76-$B$75)^2)))</f>
        <v>25.052854263078792</v>
      </c>
      <c r="AA75">
        <f>SQRT((ABS($C$76-$C$75)^2+(ABS($D$76-$D$75)^2)))</f>
        <v>34.092460749962562</v>
      </c>
      <c r="AB75">
        <f>SQRT((ABS($E$76-$E$75)^2+(ABS($F$76-$F$75)^2)))</f>
        <v>35.389635581354042</v>
      </c>
      <c r="AC75">
        <f>SQRT((ABS($G$76-$G$75)^2+(ABS($H$76-$H$75)^2)))</f>
        <v>34.913035756967474</v>
      </c>
      <c r="AJ75">
        <f>1/0.105</f>
        <v>9.5238095238095237</v>
      </c>
      <c r="AK75">
        <f>1/0.1</f>
        <v>10</v>
      </c>
      <c r="AL75">
        <f>1/0.105</f>
        <v>9.5238095238095237</v>
      </c>
      <c r="AM75">
        <f>1/0.11</f>
        <v>9.0909090909090917</v>
      </c>
      <c r="AO75">
        <f>$Z75/$U75</f>
        <v>238.5986120293218</v>
      </c>
      <c r="AP75">
        <f>$AA75/$V75</f>
        <v>340.92460749962561</v>
      </c>
      <c r="AQ75">
        <f>$AB75/$W75</f>
        <v>337.04414839384799</v>
      </c>
      <c r="AR75">
        <f>$AC75/$X75</f>
        <v>317.39123415424979</v>
      </c>
      <c r="AV75">
        <f>((0.065/0.105)*100)</f>
        <v>61.904761904761905</v>
      </c>
      <c r="AW75">
        <f>((0.07/0.1)*100)</f>
        <v>70</v>
      </c>
      <c r="AX75">
        <f>((0.065/0.105)*100)</f>
        <v>61.904761904761905</v>
      </c>
      <c r="AY75">
        <f>((0.065/0.11)*100)</f>
        <v>59.090909090909093</v>
      </c>
      <c r="BA75">
        <f>((0.04/0.105)*100)</f>
        <v>38.095238095238102</v>
      </c>
      <c r="BB75">
        <f>((0.03/0.1)*100)</f>
        <v>30</v>
      </c>
      <c r="BC75">
        <f>((0.04/0.105)*100)</f>
        <v>38.095238095238102</v>
      </c>
      <c r="BD75">
        <f>((0.045/0.11)*100)</f>
        <v>40.909090909090907</v>
      </c>
      <c r="BF75">
        <f>ABS($B$75-$D$75)</f>
        <v>1.5902030000000007</v>
      </c>
      <c r="BG75">
        <f>ABS($F$75-$H$75)</f>
        <v>3.2347979999999996</v>
      </c>
      <c r="BL75">
        <f>SQRT((ABS($A$75-$E$75)^2+(ABS($B$75-$F$75)^2)))</f>
        <v>5.6206048577017027</v>
      </c>
      <c r="BM75">
        <f>SQRT((ABS($C$75-$G$75)^2+(ABS($D$75-$H$75)^2)))</f>
        <v>0.50871568836138459</v>
      </c>
      <c r="BO75">
        <f>SQRT((ABS($A$75-$G$75)^2+(ABS($B$75-$H$75)^2)))</f>
        <v>6.7164580367372242</v>
      </c>
      <c r="BP75">
        <f>SQRT((ABS($C$75-$E$75)^2+(ABS($D$75-$F$75)^2)))</f>
        <v>2.8640806443096207</v>
      </c>
      <c r="BU75">
        <v>13</v>
      </c>
      <c r="BV75">
        <v>9</v>
      </c>
      <c r="BW75">
        <v>5</v>
      </c>
      <c r="BX75">
        <v>4</v>
      </c>
      <c r="BY75">
        <v>14</v>
      </c>
      <c r="BZ75">
        <v>9</v>
      </c>
      <c r="CA75">
        <v>6</v>
      </c>
      <c r="CB75">
        <v>5</v>
      </c>
      <c r="CC75">
        <v>13</v>
      </c>
      <c r="CD75">
        <v>5</v>
      </c>
      <c r="CE75">
        <v>7</v>
      </c>
      <c r="CF75">
        <v>12</v>
      </c>
      <c r="CG75">
        <v>13</v>
      </c>
      <c r="CH75">
        <v>5</v>
      </c>
      <c r="CI75">
        <v>7</v>
      </c>
      <c r="CJ75">
        <v>12</v>
      </c>
      <c r="CL75">
        <v>8</v>
      </c>
      <c r="CM75">
        <v>2</v>
      </c>
      <c r="CN75">
        <v>0</v>
      </c>
      <c r="CO75">
        <v>0</v>
      </c>
      <c r="CP75">
        <v>6</v>
      </c>
      <c r="CQ75">
        <v>2</v>
      </c>
      <c r="CR75">
        <v>0</v>
      </c>
      <c r="CS75">
        <v>0</v>
      </c>
      <c r="CT75">
        <v>8</v>
      </c>
      <c r="CU75">
        <v>0</v>
      </c>
      <c r="CV75">
        <v>0</v>
      </c>
      <c r="CW75">
        <v>8</v>
      </c>
      <c r="CX75">
        <v>9</v>
      </c>
      <c r="CY75">
        <v>0</v>
      </c>
      <c r="CZ75">
        <v>0</v>
      </c>
      <c r="DA75">
        <v>8</v>
      </c>
      <c r="DC75">
        <f>((9/13)*100)</f>
        <v>69.230769230769226</v>
      </c>
      <c r="DD75">
        <f>((5/13)*100)</f>
        <v>38.461538461538467</v>
      </c>
      <c r="DE75">
        <f>((4/13)*100)</f>
        <v>30.76923076923077</v>
      </c>
      <c r="DF75">
        <f>((9/14)*100)</f>
        <v>64.285714285714292</v>
      </c>
      <c r="DG75">
        <f>((6/14)*100)</f>
        <v>42.857142857142854</v>
      </c>
      <c r="DH75">
        <f>((5/14)*100)</f>
        <v>35.714285714285715</v>
      </c>
      <c r="DI75">
        <f>((5/13)*100)</f>
        <v>38.461538461538467</v>
      </c>
      <c r="DJ75">
        <f>((7/13)*100)</f>
        <v>53.846153846153847</v>
      </c>
      <c r="DK75">
        <f>((12/13)*100)</f>
        <v>92.307692307692307</v>
      </c>
      <c r="DL75">
        <f>((5/13)*100)</f>
        <v>38.461538461538467</v>
      </c>
      <c r="DM75">
        <f>((7/13)*100)</f>
        <v>53.846153846153847</v>
      </c>
      <c r="DN75">
        <f>((12/13)*100)</f>
        <v>92.307692307692307</v>
      </c>
      <c r="DP75">
        <f>((2/8)*100)</f>
        <v>25</v>
      </c>
      <c r="DQ75">
        <f>((0/8)*100)</f>
        <v>0</v>
      </c>
      <c r="DR75">
        <f>((0/8)*100)</f>
        <v>0</v>
      </c>
      <c r="DS75">
        <f>((2/6)*100)</f>
        <v>33.333333333333329</v>
      </c>
      <c r="DT75">
        <f>((0/6)*100)</f>
        <v>0</v>
      </c>
      <c r="DU75">
        <f>((0/6)*100)</f>
        <v>0</v>
      </c>
      <c r="DV75">
        <f>((0/8)*100)</f>
        <v>0</v>
      </c>
      <c r="DW75">
        <f>((0/8)*100)</f>
        <v>0</v>
      </c>
      <c r="DX75">
        <f>((8/8)*100)</f>
        <v>100</v>
      </c>
      <c r="DY75">
        <f>((0/9)*100)</f>
        <v>0</v>
      </c>
      <c r="DZ75">
        <f>((0/9)*100)</f>
        <v>0</v>
      </c>
      <c r="EA75">
        <f>((8/9)*100)</f>
        <v>88.888888888888886</v>
      </c>
    </row>
    <row r="76" spans="1:131" x14ac:dyDescent="0.25">
      <c r="A76">
        <v>136.7501</v>
      </c>
      <c r="B76">
        <v>7.1131820000000001</v>
      </c>
      <c r="C76">
        <v>151.958268</v>
      </c>
      <c r="D76">
        <v>6.6395359999999997</v>
      </c>
      <c r="E76">
        <v>152.58823899999999</v>
      </c>
      <c r="F76">
        <v>8.8924850000000006</v>
      </c>
      <c r="G76">
        <v>153.01738399999999</v>
      </c>
      <c r="H76">
        <v>6.0447110000000004</v>
      </c>
      <c r="K76">
        <f>(15/200)</f>
        <v>7.4999999999999997E-2</v>
      </c>
      <c r="L76">
        <f>(18/200)</f>
        <v>0.09</v>
      </c>
      <c r="M76">
        <f>(14/200)</f>
        <v>7.0000000000000007E-2</v>
      </c>
      <c r="N76">
        <f>(15/200)</f>
        <v>7.4999999999999997E-2</v>
      </c>
      <c r="P76">
        <f>(8/200)</f>
        <v>0.04</v>
      </c>
      <c r="Q76">
        <f>(6/200)</f>
        <v>0.03</v>
      </c>
      <c r="R76">
        <f>(9/200)</f>
        <v>4.4999999999999998E-2</v>
      </c>
      <c r="S76">
        <f>(8/200)</f>
        <v>0.04</v>
      </c>
      <c r="U76">
        <f>0.075+0.04</f>
        <v>0.11499999999999999</v>
      </c>
      <c r="V76">
        <f>0.09+0.03</f>
        <v>0.12</v>
      </c>
      <c r="W76">
        <f>0.07+0.045</f>
        <v>0.115</v>
      </c>
      <c r="X76">
        <f>0.075+0.04</f>
        <v>0.11499999999999999</v>
      </c>
      <c r="Z76">
        <f>SQRT((ABS($A$77-$A$76)^2+(ABS($B$77-$B$76)^2)))</f>
        <v>33.72546111142762</v>
      </c>
      <c r="AA76">
        <f>SQRT((ABS($C$77-$C$76)^2+(ABS($D$77-$D$76)^2)))</f>
        <v>24.595592383503025</v>
      </c>
      <c r="AB76">
        <f>SQRT((ABS($E$77-$E$76)^2+(ABS($F$77-$F$76)^2)))</f>
        <v>23.301561249838734</v>
      </c>
      <c r="AC76">
        <f>SQRT((ABS($G$77-$G$76)^2+(ABS($H$77-$H$76)^2)))</f>
        <v>23.730729465031846</v>
      </c>
      <c r="AJ76">
        <f>1/0.115</f>
        <v>8.695652173913043</v>
      </c>
      <c r="AK76">
        <f>1/0.12</f>
        <v>8.3333333333333339</v>
      </c>
      <c r="AL76">
        <f>1/0.115</f>
        <v>8.695652173913043</v>
      </c>
      <c r="AM76">
        <f>1/0.115</f>
        <v>8.695652173913043</v>
      </c>
      <c r="AO76">
        <f>$Z76/$U76</f>
        <v>293.26487922980539</v>
      </c>
      <c r="AP76">
        <f>$AA76/$V76</f>
        <v>204.96326986252521</v>
      </c>
      <c r="AQ76">
        <f>$AB76/$W76</f>
        <v>202.62227173772811</v>
      </c>
      <c r="AR76">
        <f>$AC76/$X76</f>
        <v>206.3541692611465</v>
      </c>
      <c r="AV76">
        <f>((0.075/0.115)*100)</f>
        <v>65.217391304347814</v>
      </c>
      <c r="AW76">
        <f>((0.09/0.12)*100)</f>
        <v>75</v>
      </c>
      <c r="AX76">
        <f>((0.07/0.115)*100)</f>
        <v>60.869565217391312</v>
      </c>
      <c r="AY76">
        <f>((0.075/0.115)*100)</f>
        <v>65.217391304347814</v>
      </c>
      <c r="BA76">
        <f>((0.04/0.115)*100)</f>
        <v>34.782608695652172</v>
      </c>
      <c r="BB76">
        <f>((0.03/0.12)*100)</f>
        <v>25</v>
      </c>
      <c r="BC76">
        <f>((0.045/0.115)*100)</f>
        <v>39.130434782608688</v>
      </c>
      <c r="BD76">
        <f>((0.04/0.115)*100)</f>
        <v>34.782608695652172</v>
      </c>
      <c r="BF76">
        <f>ABS($B$76-$D$76)</f>
        <v>0.47364600000000046</v>
      </c>
      <c r="BG76">
        <f>ABS($F$76-$H$76)</f>
        <v>2.8477740000000002</v>
      </c>
      <c r="BL76">
        <f>SQRT((ABS($A$76-$E$76)^2+(ABS($B$76-$F$76)^2)))</f>
        <v>15.937771680794324</v>
      </c>
      <c r="BM76">
        <f>SQRT((ABS($C$76-$G$76)^2+(ABS($D$76-$H$76)^2)))</f>
        <v>1.2147195075740636</v>
      </c>
      <c r="BO76">
        <f>SQRT((ABS($A$76-$G$76)^2+(ABS($B$76-$H$76)^2)))</f>
        <v>16.302335998699593</v>
      </c>
      <c r="BP76">
        <f>SQRT((ABS($C$76-$E$76)^2+(ABS($D$76-$F$76)^2)))</f>
        <v>2.3393680038510367</v>
      </c>
      <c r="BR76">
        <f>DEGREES(ACOS((26.694642863063^2+27.1062136900927^2-3.22691284496529^2)/(2*26.694642863063*27.1062136900927)))</f>
        <v>6.8211633092746959</v>
      </c>
      <c r="BS76">
        <f>DEGREES(ACOS((7.59286651033587^2+33.6345218467739^2-26.694642863063^2)/(2*7.59286651033587*33.6345218467739)))</f>
        <v>21.159488034988154</v>
      </c>
      <c r="BU76">
        <v>15</v>
      </c>
      <c r="BV76">
        <v>12</v>
      </c>
      <c r="BW76">
        <v>6</v>
      </c>
      <c r="BX76">
        <v>7</v>
      </c>
      <c r="BY76">
        <v>18</v>
      </c>
      <c r="BZ76">
        <v>12</v>
      </c>
      <c r="CA76">
        <v>9</v>
      </c>
      <c r="CB76">
        <v>10</v>
      </c>
      <c r="CC76">
        <v>14</v>
      </c>
      <c r="CD76">
        <v>6</v>
      </c>
      <c r="CE76">
        <v>8</v>
      </c>
      <c r="CF76">
        <v>14</v>
      </c>
      <c r="CG76">
        <v>15</v>
      </c>
      <c r="CH76">
        <v>7</v>
      </c>
      <c r="CI76">
        <v>8</v>
      </c>
      <c r="CJ76">
        <v>14</v>
      </c>
      <c r="CL76">
        <v>8</v>
      </c>
      <c r="CM76">
        <v>3</v>
      </c>
      <c r="CN76">
        <v>0</v>
      </c>
      <c r="CO76">
        <v>0</v>
      </c>
      <c r="CP76">
        <v>6</v>
      </c>
      <c r="CQ76">
        <v>3</v>
      </c>
      <c r="CR76">
        <v>0</v>
      </c>
      <c r="CS76">
        <v>0</v>
      </c>
      <c r="CT76">
        <v>9</v>
      </c>
      <c r="CU76">
        <v>0</v>
      </c>
      <c r="CV76">
        <v>0</v>
      </c>
      <c r="CW76">
        <v>8</v>
      </c>
      <c r="CX76">
        <v>8</v>
      </c>
      <c r="CY76">
        <v>0</v>
      </c>
      <c r="CZ76">
        <v>0</v>
      </c>
      <c r="DA76">
        <v>8</v>
      </c>
      <c r="DC76">
        <f>((12/15)*100)</f>
        <v>80</v>
      </c>
      <c r="DD76">
        <f>((6/15)*100)</f>
        <v>40</v>
      </c>
      <c r="DE76">
        <f>((7/15)*100)</f>
        <v>46.666666666666664</v>
      </c>
      <c r="DF76">
        <f>((12/18)*100)</f>
        <v>66.666666666666657</v>
      </c>
      <c r="DG76">
        <f>((9/18)*100)</f>
        <v>50</v>
      </c>
      <c r="DH76">
        <f>((10/18)*100)</f>
        <v>55.555555555555557</v>
      </c>
      <c r="DI76">
        <f>((6/14)*100)</f>
        <v>42.857142857142854</v>
      </c>
      <c r="DJ76">
        <f>((8/14)*100)</f>
        <v>57.142857142857139</v>
      </c>
      <c r="DK76">
        <f>((14/14)*100)</f>
        <v>100</v>
      </c>
      <c r="DL76">
        <f>((7/15)*100)</f>
        <v>46.666666666666664</v>
      </c>
      <c r="DM76">
        <f>((8/15)*100)</f>
        <v>53.333333333333336</v>
      </c>
      <c r="DN76">
        <f>((14/15)*100)</f>
        <v>93.333333333333329</v>
      </c>
      <c r="DP76">
        <f>((3/8)*100)</f>
        <v>37.5</v>
      </c>
      <c r="DQ76">
        <f>((0/8)*100)</f>
        <v>0</v>
      </c>
      <c r="DR76">
        <f>((0/8)*100)</f>
        <v>0</v>
      </c>
      <c r="DS76">
        <f>((3/6)*100)</f>
        <v>50</v>
      </c>
      <c r="DT76">
        <f>((0/6)*100)</f>
        <v>0</v>
      </c>
      <c r="DU76">
        <f>((0/6)*100)</f>
        <v>0</v>
      </c>
      <c r="DV76">
        <f>((0/9)*100)</f>
        <v>0</v>
      </c>
      <c r="DW76">
        <f>((0/9)*100)</f>
        <v>0</v>
      </c>
      <c r="DX76">
        <f>((8/9)*100)</f>
        <v>88.888888888888886</v>
      </c>
      <c r="DY76">
        <f>((0/8)*100)</f>
        <v>0</v>
      </c>
      <c r="DZ76">
        <f>((0/8)*100)</f>
        <v>0</v>
      </c>
      <c r="EA76">
        <f>((8/8)*100)</f>
        <v>100</v>
      </c>
    </row>
    <row r="77" spans="1:131" x14ac:dyDescent="0.25">
      <c r="A77">
        <v>170.47512699999999</v>
      </c>
      <c r="B77">
        <v>7.2842989999999999</v>
      </c>
      <c r="C77">
        <v>176.53483599999998</v>
      </c>
      <c r="D77">
        <v>5.672339</v>
      </c>
      <c r="E77">
        <v>175.88063500000001</v>
      </c>
      <c r="F77">
        <v>8.2389980000000005</v>
      </c>
      <c r="G77">
        <v>176.73887500000001</v>
      </c>
      <c r="H77">
        <v>5.3826039999999997</v>
      </c>
      <c r="K77">
        <f>(15/200)</f>
        <v>7.4999999999999997E-2</v>
      </c>
      <c r="L77">
        <f>(16/200)</f>
        <v>0.08</v>
      </c>
      <c r="M77">
        <f>(15/200)</f>
        <v>7.4999999999999997E-2</v>
      </c>
      <c r="N77">
        <f>(14/200)</f>
        <v>7.0000000000000007E-2</v>
      </c>
      <c r="P77">
        <f>(8/200)</f>
        <v>0.04</v>
      </c>
      <c r="Q77">
        <f>(7/200)</f>
        <v>3.5000000000000003E-2</v>
      </c>
      <c r="R77">
        <f>(9/200)</f>
        <v>4.4999999999999998E-2</v>
      </c>
      <c r="S77">
        <f>(9/200)</f>
        <v>4.4999999999999998E-2</v>
      </c>
      <c r="U77">
        <f>0.075+0.04</f>
        <v>0.11499999999999999</v>
      </c>
      <c r="V77">
        <f>0.08+0.035</f>
        <v>0.115</v>
      </c>
      <c r="W77">
        <f>0.075+0.045</f>
        <v>0.12</v>
      </c>
      <c r="X77">
        <f>0.07+0.045</f>
        <v>0.115</v>
      </c>
      <c r="Z77">
        <f>SQRT((ABS($A$78-$A$77)^2+(ABS($B$78-$B$77)^2)))</f>
        <v>27.855043185194699</v>
      </c>
      <c r="AA77">
        <f>SQRT((ABS($C$78-$C$77)^2+(ABS($D$78-$D$77)^2)))</f>
        <v>27.773910109319761</v>
      </c>
      <c r="AB77">
        <f>SQRT((ABS($E$78-$E$77)^2+(ABS($F$78-$F$77)^2)))</f>
        <v>28.184354512633021</v>
      </c>
      <c r="AC77">
        <f>SQRT((ABS($G$78-$G$77)^2+(ABS($H$78-$H$77)^2)))</f>
        <v>27.166659780639193</v>
      </c>
      <c r="AJ77">
        <f>1/0.115</f>
        <v>8.695652173913043</v>
      </c>
      <c r="AK77">
        <f>1/0.115</f>
        <v>8.695652173913043</v>
      </c>
      <c r="AL77">
        <f>1/0.12</f>
        <v>8.3333333333333339</v>
      </c>
      <c r="AM77">
        <f>1/0.115</f>
        <v>8.695652173913043</v>
      </c>
      <c r="AO77">
        <f>$Z77/$U77</f>
        <v>242.21776682778</v>
      </c>
      <c r="AP77">
        <f>$AA77/$V77</f>
        <v>241.51226182017183</v>
      </c>
      <c r="AQ77">
        <f>$AB77/$W77</f>
        <v>234.86962093860851</v>
      </c>
      <c r="AR77">
        <f>$AC77/$X77</f>
        <v>236.23182417947123</v>
      </c>
      <c r="AV77">
        <f>((0.075/0.115)*100)</f>
        <v>65.217391304347814</v>
      </c>
      <c r="AW77">
        <f>((0.08/0.115)*100)</f>
        <v>69.565217391304344</v>
      </c>
      <c r="AX77">
        <f>((0.075/0.12)*100)</f>
        <v>62.5</v>
      </c>
      <c r="AY77">
        <f>((0.07/0.115)*100)</f>
        <v>60.869565217391312</v>
      </c>
      <c r="BA77">
        <f>((0.04/0.115)*100)</f>
        <v>34.782608695652172</v>
      </c>
      <c r="BB77">
        <f>((0.035/0.115)*100)</f>
        <v>30.434782608695656</v>
      </c>
      <c r="BC77">
        <f>((0.045/0.12)*100)</f>
        <v>37.5</v>
      </c>
      <c r="BD77">
        <f>((0.045/0.115)*100)</f>
        <v>39.130434782608688</v>
      </c>
      <c r="BF77">
        <f>ABS($B$77-$D$77)</f>
        <v>1.6119599999999998</v>
      </c>
      <c r="BG77">
        <f>ABS($F$77-$H$77)</f>
        <v>2.8563940000000008</v>
      </c>
      <c r="BL77">
        <f>SQRT((ABS($A$77-$E$77)^2+(ABS($B$77-$F$77)^2)))</f>
        <v>5.4891681445065323</v>
      </c>
      <c r="BM77">
        <f>SQRT((ABS($C$77-$G$77)^2+(ABS($D$77-$H$77)^2)))</f>
        <v>0.35437026363114832</v>
      </c>
      <c r="BO77">
        <f>SQRT((ABS($A$77-$G$77)^2+(ABS($B$77-$H$77)^2)))</f>
        <v>6.5460662141876673</v>
      </c>
      <c r="BP77">
        <f>SQRT((ABS($C$77-$E$77)^2+(ABS($D$77-$F$77)^2)))</f>
        <v>2.6487199494627522</v>
      </c>
      <c r="BR77">
        <f>DEGREES(ACOS((23.0996979755703^2+23.5765569367676^2-3.37454711421281^2)/(2*23.0996979755703*23.5765569367676)))</f>
        <v>8.2089248963354411</v>
      </c>
      <c r="BS77">
        <f>DEGREES(ACOS((3.22691284496529^2+23.323845022816^2-23.0996979755703^2)/(2*3.22691284496529*23.323845022816)))</f>
        <v>82.050267526181372</v>
      </c>
      <c r="BU77">
        <v>15</v>
      </c>
      <c r="BV77">
        <v>10</v>
      </c>
      <c r="BW77">
        <v>6</v>
      </c>
      <c r="BX77">
        <v>6</v>
      </c>
      <c r="BY77">
        <v>16</v>
      </c>
      <c r="BZ77">
        <v>10</v>
      </c>
      <c r="CA77">
        <v>8</v>
      </c>
      <c r="CB77">
        <v>7</v>
      </c>
      <c r="CC77">
        <v>15</v>
      </c>
      <c r="CD77">
        <v>6</v>
      </c>
      <c r="CE77">
        <v>8</v>
      </c>
      <c r="CF77">
        <v>14</v>
      </c>
      <c r="CG77">
        <v>14</v>
      </c>
      <c r="CH77">
        <v>5</v>
      </c>
      <c r="CI77">
        <v>7</v>
      </c>
      <c r="CJ77">
        <v>14</v>
      </c>
      <c r="CL77">
        <v>8</v>
      </c>
      <c r="CM77">
        <v>2</v>
      </c>
      <c r="CN77">
        <v>0</v>
      </c>
      <c r="CO77">
        <v>0</v>
      </c>
      <c r="CP77">
        <v>7</v>
      </c>
      <c r="CQ77">
        <v>2</v>
      </c>
      <c r="CR77">
        <v>1</v>
      </c>
      <c r="CS77">
        <v>0</v>
      </c>
      <c r="CT77">
        <v>9</v>
      </c>
      <c r="CU77">
        <v>0</v>
      </c>
      <c r="CV77">
        <v>1</v>
      </c>
      <c r="CW77">
        <v>8</v>
      </c>
      <c r="CX77">
        <v>9</v>
      </c>
      <c r="CY77">
        <v>0</v>
      </c>
      <c r="CZ77">
        <v>0</v>
      </c>
      <c r="DA77">
        <v>8</v>
      </c>
      <c r="DC77">
        <f>((10/15)*100)</f>
        <v>66.666666666666657</v>
      </c>
      <c r="DD77">
        <f>((6/15)*100)</f>
        <v>40</v>
      </c>
      <c r="DE77">
        <f>((6/15)*100)</f>
        <v>40</v>
      </c>
      <c r="DF77">
        <f>((10/16)*100)</f>
        <v>62.5</v>
      </c>
      <c r="DG77">
        <f>((8/16)*100)</f>
        <v>50</v>
      </c>
      <c r="DH77">
        <f>((7/16)*100)</f>
        <v>43.75</v>
      </c>
      <c r="DI77">
        <f>((6/15)*100)</f>
        <v>40</v>
      </c>
      <c r="DJ77">
        <f>((8/15)*100)</f>
        <v>53.333333333333336</v>
      </c>
      <c r="DK77">
        <f>((14/15)*100)</f>
        <v>93.333333333333329</v>
      </c>
      <c r="DL77">
        <f>((5/14)*100)</f>
        <v>35.714285714285715</v>
      </c>
      <c r="DM77">
        <f>((7/14)*100)</f>
        <v>50</v>
      </c>
      <c r="DN77">
        <f>((14/14)*100)</f>
        <v>100</v>
      </c>
      <c r="DP77">
        <f>((2/8)*100)</f>
        <v>25</v>
      </c>
      <c r="DQ77">
        <f>((0/8)*100)</f>
        <v>0</v>
      </c>
      <c r="DR77">
        <f>((0/8)*100)</f>
        <v>0</v>
      </c>
      <c r="DS77">
        <f>((2/7)*100)</f>
        <v>28.571428571428569</v>
      </c>
      <c r="DT77">
        <f>((1/7)*100)</f>
        <v>14.285714285714285</v>
      </c>
      <c r="DU77">
        <f>((0/7)*100)</f>
        <v>0</v>
      </c>
      <c r="DV77">
        <f>((0/9)*100)</f>
        <v>0</v>
      </c>
      <c r="DW77">
        <f>((1/9)*100)</f>
        <v>11.111111111111111</v>
      </c>
      <c r="DX77">
        <f>((8/9)*100)</f>
        <v>88.888888888888886</v>
      </c>
      <c r="DY77">
        <f>((0/9)*100)</f>
        <v>0</v>
      </c>
      <c r="DZ77">
        <f>((0/9)*100)</f>
        <v>0</v>
      </c>
      <c r="EA77">
        <f>((8/9)*100)</f>
        <v>88.888888888888886</v>
      </c>
    </row>
    <row r="78" spans="1:131" x14ac:dyDescent="0.25">
      <c r="A78">
        <v>198.30030300000001</v>
      </c>
      <c r="B78">
        <v>5.9947210000000002</v>
      </c>
      <c r="C78">
        <v>204.29742300000001</v>
      </c>
      <c r="D78">
        <v>4.8793410000000002</v>
      </c>
      <c r="E78">
        <v>204.042372</v>
      </c>
      <c r="F78">
        <v>7.1101010000000002</v>
      </c>
      <c r="G78">
        <v>203.89321699999999</v>
      </c>
      <c r="H78">
        <v>4.5646100000000001</v>
      </c>
      <c r="K78">
        <f>(16/200)</f>
        <v>0.08</v>
      </c>
      <c r="L78">
        <f>(16/200)</f>
        <v>0.08</v>
      </c>
      <c r="M78">
        <f>(15/200)</f>
        <v>7.4999999999999997E-2</v>
      </c>
      <c r="N78">
        <f>(15/200)</f>
        <v>7.4999999999999997E-2</v>
      </c>
      <c r="P78">
        <f>(9/200)</f>
        <v>4.4999999999999998E-2</v>
      </c>
      <c r="Q78">
        <f>(8/200)</f>
        <v>0.04</v>
      </c>
      <c r="R78">
        <f>(10/200)</f>
        <v>0.05</v>
      </c>
      <c r="S78">
        <f>(10/200)</f>
        <v>0.05</v>
      </c>
      <c r="U78">
        <f>0.08+0.045</f>
        <v>0.125</v>
      </c>
      <c r="V78">
        <f>0.08+0.04</f>
        <v>0.12</v>
      </c>
      <c r="W78">
        <f>0.075+0.05</f>
        <v>0.125</v>
      </c>
      <c r="X78">
        <f>0.075+0.05</f>
        <v>0.125</v>
      </c>
      <c r="Z78">
        <f>SQRT((ABS($A$79-$A$78)^2+(ABS($B$79-$B$78)^2)))</f>
        <v>24.088891599956192</v>
      </c>
      <c r="AA78">
        <f>SQRT((ABS($C$79-$C$78)^2+(ABS($D$79-$D$78)^2)))</f>
        <v>23.011967353059514</v>
      </c>
      <c r="AB78">
        <f>SQRT((ABS($E$79-$E$78)^2+(ABS($F$79-$F$78)^2)))</f>
        <v>22.979795096451245</v>
      </c>
      <c r="AC78">
        <f>SQRT((ABS($G$79-$G$78)^2+(ABS($H$79-$H$78)^2)))</f>
        <v>23.208907294653251</v>
      </c>
      <c r="AJ78">
        <f>1/0.125</f>
        <v>8</v>
      </c>
      <c r="AK78">
        <f>1/0.12</f>
        <v>8.3333333333333339</v>
      </c>
      <c r="AL78">
        <f>1/0.125</f>
        <v>8</v>
      </c>
      <c r="AM78">
        <f>1/0.125</f>
        <v>8</v>
      </c>
      <c r="AO78">
        <f>$Z78/$U78</f>
        <v>192.71113279964953</v>
      </c>
      <c r="AP78">
        <f>$AA78/$V78</f>
        <v>191.7663946088293</v>
      </c>
      <c r="AQ78">
        <f>$AB78/$W78</f>
        <v>183.83836077160996</v>
      </c>
      <c r="AR78">
        <f>$AC78/$X78</f>
        <v>185.67125835722601</v>
      </c>
      <c r="AV78">
        <f>((0.08/0.125)*100)</f>
        <v>64</v>
      </c>
      <c r="AW78">
        <f>((0.08/0.12)*100)</f>
        <v>66.666666666666671</v>
      </c>
      <c r="AX78">
        <f>((0.075/0.125)*100)</f>
        <v>60</v>
      </c>
      <c r="AY78">
        <f>((0.075/0.125)*100)</f>
        <v>60</v>
      </c>
      <c r="BA78">
        <f>((0.045/0.125)*100)</f>
        <v>36</v>
      </c>
      <c r="BB78">
        <f>((0.04/0.12)*100)</f>
        <v>33.333333333333336</v>
      </c>
      <c r="BC78">
        <f>((0.05/0.125)*100)</f>
        <v>40</v>
      </c>
      <c r="BD78">
        <f>((0.05/0.125)*100)</f>
        <v>40</v>
      </c>
      <c r="BF78">
        <f>ABS($B$78-$D$78)</f>
        <v>1.11538</v>
      </c>
      <c r="BG78">
        <f>ABS($F$78-$H$78)</f>
        <v>2.5454910000000002</v>
      </c>
      <c r="BL78">
        <f>SQRT((ABS($A$78-$E$78)^2+(ABS($B$78-$F$78)^2)))</f>
        <v>5.8493956051168947</v>
      </c>
      <c r="BM78">
        <f>SQRT((ABS($C$78-$G$78)^2+(ABS($D$78-$H$78)^2)))</f>
        <v>0.5122871194916121</v>
      </c>
      <c r="BO78">
        <f>SQRT((ABS($A$78-$G$78)^2+(ABS($B$78-$H$78)^2)))</f>
        <v>5.7728592987978473</v>
      </c>
      <c r="BP78">
        <f>SQRT((ABS($C$78-$E$78)^2+(ABS($D$78-$F$78)^2)))</f>
        <v>2.2452931189938217</v>
      </c>
      <c r="BR78">
        <f>DEGREES(ACOS((35.458059029043^2+36.4280225952084^2-2.767075566185^2)/(2*35.458059029043*36.4280225952084)))</f>
        <v>4.1323098669184901</v>
      </c>
      <c r="BS78">
        <f>DEGREES(ACOS((30.8164486482583^2+29.7191729350372^2-3.80672379211376^2)/(2*30.8164486482583*29.7191729350372)))</f>
        <v>6.9054420907068952</v>
      </c>
      <c r="BU78">
        <v>16</v>
      </c>
      <c r="BV78">
        <v>11</v>
      </c>
      <c r="BW78">
        <v>6</v>
      </c>
      <c r="BX78">
        <v>6</v>
      </c>
      <c r="BY78">
        <v>16</v>
      </c>
      <c r="BZ78">
        <v>11</v>
      </c>
      <c r="CA78">
        <v>7</v>
      </c>
      <c r="CB78">
        <v>7</v>
      </c>
      <c r="CC78">
        <v>15</v>
      </c>
      <c r="CD78">
        <v>7</v>
      </c>
      <c r="CE78">
        <v>7</v>
      </c>
      <c r="CF78">
        <v>15</v>
      </c>
      <c r="CG78">
        <v>15</v>
      </c>
      <c r="CH78">
        <v>7</v>
      </c>
      <c r="CI78">
        <v>7</v>
      </c>
      <c r="CJ78">
        <v>15</v>
      </c>
      <c r="CL78">
        <v>9</v>
      </c>
      <c r="CM78">
        <v>3</v>
      </c>
      <c r="CN78">
        <v>0</v>
      </c>
      <c r="CO78">
        <v>0</v>
      </c>
      <c r="CP78">
        <v>8</v>
      </c>
      <c r="CQ78">
        <v>3</v>
      </c>
      <c r="CR78">
        <v>1</v>
      </c>
      <c r="CS78">
        <v>1</v>
      </c>
      <c r="CT78">
        <v>10</v>
      </c>
      <c r="CU78">
        <v>0</v>
      </c>
      <c r="CV78">
        <v>1</v>
      </c>
      <c r="CW78">
        <v>10</v>
      </c>
      <c r="CX78">
        <v>10</v>
      </c>
      <c r="CY78">
        <v>0</v>
      </c>
      <c r="CZ78">
        <v>1</v>
      </c>
      <c r="DA78">
        <v>10</v>
      </c>
      <c r="DC78">
        <f>((11/16)*100)</f>
        <v>68.75</v>
      </c>
      <c r="DD78">
        <f>((6/16)*100)</f>
        <v>37.5</v>
      </c>
      <c r="DE78">
        <f>((6/16)*100)</f>
        <v>37.5</v>
      </c>
      <c r="DF78">
        <f>((11/16)*100)</f>
        <v>68.75</v>
      </c>
      <c r="DG78">
        <f>((7/16)*100)</f>
        <v>43.75</v>
      </c>
      <c r="DH78">
        <f>((7/16)*100)</f>
        <v>43.75</v>
      </c>
      <c r="DI78">
        <f>((7/15)*100)</f>
        <v>46.666666666666664</v>
      </c>
      <c r="DJ78">
        <f>((7/15)*100)</f>
        <v>46.666666666666664</v>
      </c>
      <c r="DK78">
        <f>((15/15)*100)</f>
        <v>100</v>
      </c>
      <c r="DL78">
        <f>((7/15)*100)</f>
        <v>46.666666666666664</v>
      </c>
      <c r="DM78">
        <f>((7/15)*100)</f>
        <v>46.666666666666664</v>
      </c>
      <c r="DN78">
        <f>((15/15)*100)</f>
        <v>100</v>
      </c>
      <c r="DP78">
        <f>((3/9)*100)</f>
        <v>33.333333333333329</v>
      </c>
      <c r="DQ78">
        <f>((0/9)*100)</f>
        <v>0</v>
      </c>
      <c r="DR78">
        <f>((0/9)*100)</f>
        <v>0</v>
      </c>
      <c r="DS78">
        <f>((3/8)*100)</f>
        <v>37.5</v>
      </c>
      <c r="DT78">
        <f>((1/8)*100)</f>
        <v>12.5</v>
      </c>
      <c r="DU78">
        <f>((1/8)*100)</f>
        <v>12.5</v>
      </c>
      <c r="DV78">
        <f>((0/10)*100)</f>
        <v>0</v>
      </c>
      <c r="DW78">
        <f>((1/10)*100)</f>
        <v>10</v>
      </c>
      <c r="DX78">
        <f>((10/10)*100)</f>
        <v>100</v>
      </c>
      <c r="DY78">
        <f>((0/10)*100)</f>
        <v>0</v>
      </c>
      <c r="DZ78">
        <f>((1/10)*100)</f>
        <v>10</v>
      </c>
      <c r="EA78">
        <f>((10/10)*100)</f>
        <v>100</v>
      </c>
    </row>
    <row r="79" spans="1:131" x14ac:dyDescent="0.25">
      <c r="A79">
        <v>222.34020699999999</v>
      </c>
      <c r="B79">
        <v>7.5302059999999997</v>
      </c>
      <c r="C79">
        <v>227.24809400000001</v>
      </c>
      <c r="D79">
        <v>6.5578349999999999</v>
      </c>
      <c r="E79">
        <v>226.96448599999999</v>
      </c>
      <c r="F79">
        <v>8.7372680000000003</v>
      </c>
      <c r="G79">
        <v>227.03768199999999</v>
      </c>
      <c r="H79">
        <v>6.2929380000000004</v>
      </c>
      <c r="K79">
        <f>(15/200)</f>
        <v>7.4999999999999997E-2</v>
      </c>
      <c r="L79">
        <f>(16/200)</f>
        <v>0.08</v>
      </c>
      <c r="M79">
        <f>(15/200)</f>
        <v>7.4999999999999997E-2</v>
      </c>
      <c r="N79">
        <f>(17/200)</f>
        <v>8.5000000000000006E-2</v>
      </c>
      <c r="P79">
        <f>(8/200)</f>
        <v>0.04</v>
      </c>
      <c r="Q79">
        <f>(8/200)</f>
        <v>0.04</v>
      </c>
      <c r="R79">
        <f>(10/200)</f>
        <v>0.05</v>
      </c>
      <c r="S79">
        <f>(11/200)</f>
        <v>5.5E-2</v>
      </c>
      <c r="U79">
        <f>0.075+0.04</f>
        <v>0.11499999999999999</v>
      </c>
      <c r="V79">
        <f>0.08+0.04</f>
        <v>0.12</v>
      </c>
      <c r="W79">
        <f>0.075+0.05</f>
        <v>0.125</v>
      </c>
      <c r="X79">
        <f>0.085+0.055</f>
        <v>0.14000000000000001</v>
      </c>
      <c r="Z79">
        <f>SQRT((ABS($A$80-$A$79)^2+(ABS($B$80-$B$79)^2)))</f>
        <v>22.156775628410859</v>
      </c>
      <c r="AA79">
        <f>SQRT((ABS($C$80-$C$79)^2+(ABS($D$80-$D$79)^2)))</f>
        <v>23.55476573447428</v>
      </c>
      <c r="AB79">
        <f>SQRT((ABS($E$80-$E$79)^2+(ABS($F$80-$F$79)^2)))</f>
        <v>19.974967721091158</v>
      </c>
      <c r="AC79">
        <f>SQRT((ABS($G$80-$G$79)^2+(ABS($H$80-$H$79)^2)))</f>
        <v>21.646635157768664</v>
      </c>
      <c r="AJ79">
        <f>1/0.115</f>
        <v>8.695652173913043</v>
      </c>
      <c r="AK79">
        <f>1/0.12</f>
        <v>8.3333333333333339</v>
      </c>
      <c r="AL79">
        <f>1/0.125</f>
        <v>8</v>
      </c>
      <c r="AM79">
        <f>1/0.14</f>
        <v>7.1428571428571423</v>
      </c>
      <c r="AO79">
        <f>$Z79/$U79</f>
        <v>192.66761416009444</v>
      </c>
      <c r="AP79">
        <f>$AA79/$V79</f>
        <v>196.28971445395234</v>
      </c>
      <c r="AQ79">
        <f>$AB79/$W79</f>
        <v>159.79974176872926</v>
      </c>
      <c r="AR79">
        <f>$AC79/$X79</f>
        <v>154.61882255549045</v>
      </c>
      <c r="AV79">
        <f>((0.075/0.115)*100)</f>
        <v>65.217391304347814</v>
      </c>
      <c r="AW79">
        <f>((0.08/0.12)*100)</f>
        <v>66.666666666666671</v>
      </c>
      <c r="AX79">
        <f>((0.075/0.125)*100)</f>
        <v>60</v>
      </c>
      <c r="AY79">
        <f>((0.085/0.14)*100)</f>
        <v>60.714285714285708</v>
      </c>
      <c r="BA79">
        <f>((0.04/0.115)*100)</f>
        <v>34.782608695652172</v>
      </c>
      <c r="BB79">
        <f>((0.04/0.12)*100)</f>
        <v>33.333333333333336</v>
      </c>
      <c r="BC79">
        <f>((0.05/0.125)*100)</f>
        <v>40</v>
      </c>
      <c r="BD79">
        <f>((0.055/0.14)*100)</f>
        <v>39.285714285714285</v>
      </c>
      <c r="BF79">
        <f>ABS($B$79-$D$79)</f>
        <v>0.97237099999999987</v>
      </c>
      <c r="BG79">
        <f>ABS($F$79-$H$79)</f>
        <v>2.4443299999999999</v>
      </c>
      <c r="BL79">
        <f>SQRT((ABS($A$79-$E$79)^2+(ABS($B$79-$F$79)^2)))</f>
        <v>4.7792211647594858</v>
      </c>
      <c r="BM79">
        <f>SQRT((ABS($C$79-$G$79)^2+(ABS($D$79-$H$79)^2)))</f>
        <v>0.33829518227874289</v>
      </c>
      <c r="BO79">
        <f>SQRT((ABS($A$79-$G$79)^2+(ABS($B$79-$H$79)^2)))</f>
        <v>4.8576849917886786</v>
      </c>
      <c r="BP79">
        <f>SQRT((ABS($C$79-$E$79)^2+(ABS($D$79-$F$79)^2)))</f>
        <v>2.1978083854496986</v>
      </c>
      <c r="BR79">
        <f>DEGREES(ACOS((28.3777135862427^2+29.7969839347248^2-3.46822117459844^2)/(2*28.3777135862427*29.7969839347248)))</f>
        <v>6.2383695375766477</v>
      </c>
      <c r="BS79">
        <f>DEGREES(ACOS((23.2755375877153^2+22.540409421038^2-3.3660322726351^2)/(2*23.2755375877153*22.540409421038)))</f>
        <v>8.2237636305657968</v>
      </c>
      <c r="BU79">
        <v>15</v>
      </c>
      <c r="BV79">
        <v>10</v>
      </c>
      <c r="BW79">
        <v>5</v>
      </c>
      <c r="BX79">
        <v>5</v>
      </c>
      <c r="BY79">
        <v>16</v>
      </c>
      <c r="BZ79">
        <v>10</v>
      </c>
      <c r="CA79">
        <v>6</v>
      </c>
      <c r="CB79">
        <v>5</v>
      </c>
      <c r="CC79">
        <v>15</v>
      </c>
      <c r="CD79">
        <v>4</v>
      </c>
      <c r="CE79">
        <v>6</v>
      </c>
      <c r="CF79">
        <v>14</v>
      </c>
      <c r="CG79">
        <v>17</v>
      </c>
      <c r="CH79">
        <v>7</v>
      </c>
      <c r="CI79">
        <v>5</v>
      </c>
      <c r="CJ79">
        <v>14</v>
      </c>
      <c r="CL79">
        <v>8</v>
      </c>
      <c r="CM79">
        <v>3</v>
      </c>
      <c r="CN79">
        <v>0</v>
      </c>
      <c r="CO79">
        <v>0</v>
      </c>
      <c r="CP79">
        <v>8</v>
      </c>
      <c r="CQ79">
        <v>3</v>
      </c>
      <c r="CR79">
        <v>0</v>
      </c>
      <c r="CS79">
        <v>0</v>
      </c>
      <c r="CT79">
        <v>10</v>
      </c>
      <c r="CU79">
        <v>0</v>
      </c>
      <c r="CV79">
        <v>0</v>
      </c>
      <c r="CW79">
        <v>10</v>
      </c>
      <c r="CX79">
        <v>11</v>
      </c>
      <c r="CY79">
        <v>1</v>
      </c>
      <c r="CZ79">
        <v>0</v>
      </c>
      <c r="DA79">
        <v>10</v>
      </c>
      <c r="DC79">
        <f>((10/15)*100)</f>
        <v>66.666666666666657</v>
      </c>
      <c r="DD79">
        <f>((5/15)*100)</f>
        <v>33.333333333333329</v>
      </c>
      <c r="DE79">
        <f>((5/15)*100)</f>
        <v>33.333333333333329</v>
      </c>
      <c r="DF79">
        <f>((10/16)*100)</f>
        <v>62.5</v>
      </c>
      <c r="DG79">
        <f>((6/16)*100)</f>
        <v>37.5</v>
      </c>
      <c r="DH79">
        <f>((5/16)*100)</f>
        <v>31.25</v>
      </c>
      <c r="DI79">
        <f>((4/15)*100)</f>
        <v>26.666666666666668</v>
      </c>
      <c r="DJ79">
        <f>((6/15)*100)</f>
        <v>40</v>
      </c>
      <c r="DK79">
        <f>((14/15)*100)</f>
        <v>93.333333333333329</v>
      </c>
      <c r="DL79">
        <f>((7/17)*100)</f>
        <v>41.17647058823529</v>
      </c>
      <c r="DM79">
        <f>((5/17)*100)</f>
        <v>29.411764705882355</v>
      </c>
      <c r="DN79">
        <f>((14/17)*100)</f>
        <v>82.35294117647058</v>
      </c>
      <c r="DP79">
        <f>((3/8)*100)</f>
        <v>37.5</v>
      </c>
      <c r="DQ79">
        <f>((0/8)*100)</f>
        <v>0</v>
      </c>
      <c r="DR79">
        <f>((0/8)*100)</f>
        <v>0</v>
      </c>
      <c r="DS79">
        <f>((3/8)*100)</f>
        <v>37.5</v>
      </c>
      <c r="DT79">
        <f>((0/8)*100)</f>
        <v>0</v>
      </c>
      <c r="DU79">
        <f>((0/8)*100)</f>
        <v>0</v>
      </c>
      <c r="DV79">
        <f>((0/10)*100)</f>
        <v>0</v>
      </c>
      <c r="DW79">
        <f>((0/10)*100)</f>
        <v>0</v>
      </c>
      <c r="DX79">
        <f>((10/10)*100)</f>
        <v>100</v>
      </c>
      <c r="DY79">
        <f>((1/11)*100)</f>
        <v>9.0909090909090917</v>
      </c>
      <c r="DZ79">
        <f>((0/11)*100)</f>
        <v>0</v>
      </c>
      <c r="EA79">
        <f>((10/11)*100)</f>
        <v>90.909090909090907</v>
      </c>
    </row>
    <row r="80" spans="1:131" x14ac:dyDescent="0.25">
      <c r="A80">
        <v>244.470517</v>
      </c>
      <c r="B80">
        <v>8.6128350000000005</v>
      </c>
      <c r="C80">
        <v>250.78211299999998</v>
      </c>
      <c r="D80">
        <v>7.5462369999999996</v>
      </c>
      <c r="E80">
        <v>246.88356099999999</v>
      </c>
      <c r="F80">
        <v>10.230515</v>
      </c>
      <c r="G80">
        <v>248.669793</v>
      </c>
      <c r="H80">
        <v>7.0857729999999997</v>
      </c>
      <c r="P80">
        <f>(11/200)</f>
        <v>5.5E-2</v>
      </c>
      <c r="Q80">
        <f>(12/200)</f>
        <v>0.06</v>
      </c>
      <c r="BF80">
        <f>ABS($B$80-$D$80)</f>
        <v>1.0665980000000008</v>
      </c>
      <c r="BG80">
        <f>ABS($F$80-$H$80)</f>
        <v>3.1447420000000008</v>
      </c>
      <c r="BI80">
        <v>2.7567005</v>
      </c>
      <c r="BJ80">
        <v>2.9134984999999998</v>
      </c>
      <c r="BO80">
        <f>SQRT((ABS($A$80-$G$80)^2+(ABS($B$80-$H$80)^2)))</f>
        <v>4.4683148138890108</v>
      </c>
      <c r="BP80">
        <f>SQRT((ABS($C$80-$E$80)^2+(ABS($D$80-$F$80)^2)))</f>
        <v>4.7332923085298635</v>
      </c>
      <c r="BR80">
        <f>DEGREES(ACOS((23.5451600825649^2+26.0159111920359^2-3.75578667461625^2)/(2*23.5451600825649*26.0159111920359)))</f>
        <v>6.5519387699154379</v>
      </c>
      <c r="BS80">
        <f>DEGREES(ACOS((3.46822117459844^2+25.2442946438053^2-23.5451600825649^2)/(2*3.46822117459844*25.2442946438053)))</f>
        <v>57.171863543381562</v>
      </c>
      <c r="CL80">
        <v>11</v>
      </c>
      <c r="CM80">
        <v>5</v>
      </c>
      <c r="CN80">
        <v>0</v>
      </c>
      <c r="CO80">
        <v>1</v>
      </c>
      <c r="CP80">
        <v>12</v>
      </c>
      <c r="CQ80">
        <v>5</v>
      </c>
      <c r="CR80">
        <v>3</v>
      </c>
      <c r="CS80">
        <v>0</v>
      </c>
      <c r="DP80">
        <f>((5/11)*100)</f>
        <v>45.454545454545453</v>
      </c>
      <c r="DQ80">
        <f>((0/11)*100)</f>
        <v>0</v>
      </c>
      <c r="DR80">
        <f>((1/11)*100)</f>
        <v>9.0909090909090917</v>
      </c>
      <c r="DS80">
        <f>((5/12)*100)</f>
        <v>41.666666666666671</v>
      </c>
      <c r="DT80">
        <f>((3/12)*100)</f>
        <v>25</v>
      </c>
      <c r="DU80">
        <f>((0/12)*100)</f>
        <v>0</v>
      </c>
    </row>
    <row r="81" spans="1:131" x14ac:dyDescent="0.25">
      <c r="A81" t="s">
        <v>22</v>
      </c>
      <c r="B81" t="s">
        <v>22</v>
      </c>
      <c r="C81" t="s">
        <v>22</v>
      </c>
      <c r="D81" t="s">
        <v>22</v>
      </c>
      <c r="E81" t="s">
        <v>22</v>
      </c>
      <c r="F81" t="s">
        <v>22</v>
      </c>
      <c r="G81" t="s">
        <v>22</v>
      </c>
      <c r="H81" t="s">
        <v>22</v>
      </c>
      <c r="BR81">
        <f>DEGREES(ACOS((20.0745644777047^2+24.1769674188481^2-5.22856236243396^2)/(2*20.0745644777047*24.1769674188481)))</f>
        <v>8.4382899968065104</v>
      </c>
      <c r="BS81">
        <f>DEGREES(ACOS((3.75578667461625^2+22.3364953068596^2-20.0745644777047^2)/(2*3.75578667461625*22.3364953068596)))</f>
        <v>49.017293697305419</v>
      </c>
    </row>
    <row r="82" spans="1:131" x14ac:dyDescent="0.25">
      <c r="A82">
        <v>39.993205000000003</v>
      </c>
      <c r="B82">
        <v>8.5033410000000007</v>
      </c>
      <c r="C82">
        <v>44.552749000000006</v>
      </c>
      <c r="D82">
        <v>6.0910760000000002</v>
      </c>
      <c r="E82">
        <v>45.026161000000002</v>
      </c>
      <c r="F82">
        <v>8.0827899999999993</v>
      </c>
      <c r="G82">
        <v>44.561916000000004</v>
      </c>
      <c r="H82">
        <v>5.0249879999999996</v>
      </c>
      <c r="K82">
        <f>(16/200)</f>
        <v>0.08</v>
      </c>
      <c r="L82">
        <f>(15/200)</f>
        <v>7.4999999999999997E-2</v>
      </c>
      <c r="M82">
        <f>(13/200)</f>
        <v>6.5000000000000002E-2</v>
      </c>
      <c r="N82">
        <f>(13/200)</f>
        <v>6.5000000000000002E-2</v>
      </c>
      <c r="P82">
        <f>(9/200)</f>
        <v>4.4999999999999998E-2</v>
      </c>
      <c r="Q82">
        <f>(8/200)</f>
        <v>0.04</v>
      </c>
      <c r="R82">
        <f>(8/200)</f>
        <v>0.04</v>
      </c>
      <c r="S82">
        <f>(8/200)</f>
        <v>0.04</v>
      </c>
      <c r="U82">
        <f>0.08+0.045</f>
        <v>0.125</v>
      </c>
      <c r="V82">
        <f>0.075+0.04</f>
        <v>0.11499999999999999</v>
      </c>
      <c r="W82">
        <f>0.065+0.04</f>
        <v>0.10500000000000001</v>
      </c>
      <c r="X82">
        <f>0.065+0.04</f>
        <v>0.10500000000000001</v>
      </c>
      <c r="Z82">
        <f>SQRT((ABS($A$83-$A$82)^2+(ABS($B$83-$B$82)^2)))</f>
        <v>30.152322279971692</v>
      </c>
      <c r="AA82">
        <f>SQRT((ABS($C$83-$C$82)^2+(ABS($D$83-$D$82)^2)))</f>
        <v>28.20427737473846</v>
      </c>
      <c r="AB82">
        <f>SQRT((ABS($E$83-$E$82)^2+(ABS($F$83-$F$82)^2)))</f>
        <v>27.650505076082538</v>
      </c>
      <c r="AC82">
        <f>SQRT((ABS($G$83-$G$82)^2+(ABS($H$83-$H$82)^2)))</f>
        <v>28.205459399464868</v>
      </c>
      <c r="AJ82">
        <f>1/0.125</f>
        <v>8</v>
      </c>
      <c r="AK82">
        <f>1/0.115</f>
        <v>8.695652173913043</v>
      </c>
      <c r="AL82">
        <f>1/0.105</f>
        <v>9.5238095238095237</v>
      </c>
      <c r="AM82">
        <f>1/0.105</f>
        <v>9.5238095238095237</v>
      </c>
      <c r="AO82">
        <f>$Z82/$U82</f>
        <v>241.21857823977354</v>
      </c>
      <c r="AP82">
        <f>$AA82/$V82</f>
        <v>245.25458586729098</v>
      </c>
      <c r="AQ82">
        <f>$AB82/$W82</f>
        <v>263.33814358173845</v>
      </c>
      <c r="AR82">
        <f>$AC82/$X82</f>
        <v>268.62342285204636</v>
      </c>
      <c r="AV82">
        <f>((0.08/0.125)*100)</f>
        <v>64</v>
      </c>
      <c r="AW82">
        <f>((0.075/0.115)*100)</f>
        <v>65.217391304347814</v>
      </c>
      <c r="AX82">
        <f>((0.065/0.105)*100)</f>
        <v>61.904761904761905</v>
      </c>
      <c r="AY82">
        <f>((0.065/0.105)*100)</f>
        <v>61.904761904761905</v>
      </c>
      <c r="BA82">
        <f>((0.045/0.125)*100)</f>
        <v>36</v>
      </c>
      <c r="BB82">
        <f>((0.04/0.115)*100)</f>
        <v>34.782608695652172</v>
      </c>
      <c r="BC82">
        <f>((0.04/0.105)*100)</f>
        <v>38.095238095238102</v>
      </c>
      <c r="BD82">
        <f>((0.04/0.105)*100)</f>
        <v>38.095238095238102</v>
      </c>
      <c r="BF82">
        <f>ABS($B$82-$D$82)</f>
        <v>2.4122650000000005</v>
      </c>
      <c r="BG82">
        <f>ABS($F$82-$H$82)</f>
        <v>3.0578019999999997</v>
      </c>
      <c r="BL82">
        <f>SQRT((ABS($A$82-$E$82)^2+(ABS($B$82-$F$82)^2)))</f>
        <v>5.0504959401564697</v>
      </c>
      <c r="BM82">
        <f>SQRT((ABS($C$82-$G$82)^2+(ABS($D$82-$H$82)^2)))</f>
        <v>1.0661274115381338</v>
      </c>
      <c r="BO82">
        <f>SQRT((ABS($A$82-$G$82)^2+(ABS($B$82-$H$82)^2)))</f>
        <v>5.742130248795303</v>
      </c>
      <c r="BP82">
        <f>SQRT((ABS($C$82-$E$82)^2+(ABS($D$82-$F$82)^2)))</f>
        <v>2.047203844159148</v>
      </c>
      <c r="BR82" t="e">
        <f>DEGREES(ACOS((5.22856236243396^2+0^2-5.22856236243396^2)/(2*5.22856236243396*0)))</f>
        <v>#DIV/0!</v>
      </c>
      <c r="BS82" t="e">
        <f>DEGREES(ACOS((5.22856236243396^2+0^2-5.22856236243396^2)/(2*5.22856236243396*0)))</f>
        <v>#DIV/0!</v>
      </c>
      <c r="BU82">
        <v>16</v>
      </c>
      <c r="BV82">
        <v>12</v>
      </c>
      <c r="BW82">
        <v>8</v>
      </c>
      <c r="BX82">
        <v>8</v>
      </c>
      <c r="BY82">
        <v>15</v>
      </c>
      <c r="BZ82">
        <v>12</v>
      </c>
      <c r="CA82">
        <v>7</v>
      </c>
      <c r="CB82">
        <v>7</v>
      </c>
      <c r="CC82">
        <v>13</v>
      </c>
      <c r="CD82">
        <v>5</v>
      </c>
      <c r="CE82">
        <v>6</v>
      </c>
      <c r="CF82">
        <v>13</v>
      </c>
      <c r="CG82">
        <v>13</v>
      </c>
      <c r="CH82">
        <v>5</v>
      </c>
      <c r="CI82">
        <v>6</v>
      </c>
      <c r="CJ82">
        <v>13</v>
      </c>
      <c r="CL82">
        <v>9</v>
      </c>
      <c r="CM82">
        <v>4</v>
      </c>
      <c r="CN82">
        <v>0</v>
      </c>
      <c r="CO82">
        <v>0</v>
      </c>
      <c r="CP82">
        <v>8</v>
      </c>
      <c r="CQ82">
        <v>4</v>
      </c>
      <c r="CR82">
        <v>0</v>
      </c>
      <c r="CS82">
        <v>0</v>
      </c>
      <c r="CT82">
        <v>8</v>
      </c>
      <c r="CU82">
        <v>0</v>
      </c>
      <c r="CV82">
        <v>0</v>
      </c>
      <c r="CW82">
        <v>8</v>
      </c>
      <c r="CX82">
        <v>8</v>
      </c>
      <c r="CY82">
        <v>0</v>
      </c>
      <c r="CZ82">
        <v>0</v>
      </c>
      <c r="DA82">
        <v>8</v>
      </c>
      <c r="DC82">
        <f>((12/16)*100)</f>
        <v>75</v>
      </c>
      <c r="DD82">
        <f>((8/16)*100)</f>
        <v>50</v>
      </c>
      <c r="DE82">
        <f>((8/16)*100)</f>
        <v>50</v>
      </c>
      <c r="DF82">
        <f>((12/15)*100)</f>
        <v>80</v>
      </c>
      <c r="DG82">
        <f>((7/15)*100)</f>
        <v>46.666666666666664</v>
      </c>
      <c r="DH82">
        <f>((7/15)*100)</f>
        <v>46.666666666666664</v>
      </c>
      <c r="DI82">
        <f>((5/13)*100)</f>
        <v>38.461538461538467</v>
      </c>
      <c r="DJ82">
        <f>((6/13)*100)</f>
        <v>46.153846153846153</v>
      </c>
      <c r="DK82">
        <f>((13/13)*100)</f>
        <v>100</v>
      </c>
      <c r="DL82">
        <f>((5/13)*100)</f>
        <v>38.461538461538467</v>
      </c>
      <c r="DM82">
        <f>((6/13)*100)</f>
        <v>46.153846153846153</v>
      </c>
      <c r="DN82">
        <f>((13/13)*100)</f>
        <v>100</v>
      </c>
      <c r="DP82">
        <f>((4/9)*100)</f>
        <v>44.444444444444443</v>
      </c>
      <c r="DQ82">
        <f>((0/9)*100)</f>
        <v>0</v>
      </c>
      <c r="DR82">
        <f>((0/9)*100)</f>
        <v>0</v>
      </c>
      <c r="DS82">
        <f>((4/8)*100)</f>
        <v>50</v>
      </c>
      <c r="DT82">
        <f>((0/8)*100)</f>
        <v>0</v>
      </c>
      <c r="DU82">
        <f>((0/8)*100)</f>
        <v>0</v>
      </c>
      <c r="DV82">
        <f>((0/8)*100)</f>
        <v>0</v>
      </c>
      <c r="DW82">
        <f>((0/8)*100)</f>
        <v>0</v>
      </c>
      <c r="DX82">
        <f>((8/8)*100)</f>
        <v>100</v>
      </c>
      <c r="DY82">
        <f>((0/8)*100)</f>
        <v>0</v>
      </c>
      <c r="DZ82">
        <f>((0/8)*100)</f>
        <v>0</v>
      </c>
      <c r="EA82">
        <f>((8/8)*100)</f>
        <v>100</v>
      </c>
    </row>
    <row r="83" spans="1:131" x14ac:dyDescent="0.25">
      <c r="A83">
        <v>70.101666000000009</v>
      </c>
      <c r="B83">
        <v>6.8775750000000002</v>
      </c>
      <c r="C83">
        <v>72.753889000000001</v>
      </c>
      <c r="D83">
        <v>5.6704040000000004</v>
      </c>
      <c r="E83">
        <v>72.673990000000003</v>
      </c>
      <c r="F83">
        <v>8.4674750000000003</v>
      </c>
      <c r="G83">
        <v>72.762121000000008</v>
      </c>
      <c r="H83">
        <v>5.569394</v>
      </c>
      <c r="K83">
        <f>(13/200)</f>
        <v>6.5000000000000002E-2</v>
      </c>
      <c r="L83">
        <f>(15/200)</f>
        <v>7.4999999999999997E-2</v>
      </c>
      <c r="M83">
        <f>(15/200)</f>
        <v>7.4999999999999997E-2</v>
      </c>
      <c r="N83">
        <f>(15/200)</f>
        <v>7.4999999999999997E-2</v>
      </c>
      <c r="P83">
        <f>(8/200)</f>
        <v>0.04</v>
      </c>
      <c r="Q83">
        <f>(7/200)</f>
        <v>3.5000000000000003E-2</v>
      </c>
      <c r="R83">
        <f>(8/200)</f>
        <v>0.04</v>
      </c>
      <c r="S83">
        <f>(8/200)</f>
        <v>0.04</v>
      </c>
      <c r="U83">
        <f>0.065+0.04</f>
        <v>0.10500000000000001</v>
      </c>
      <c r="V83">
        <f>0.075+0.035</f>
        <v>0.11</v>
      </c>
      <c r="W83">
        <f>0.075+0.04</f>
        <v>0.11499999999999999</v>
      </c>
      <c r="X83">
        <f>0.075+0.04</f>
        <v>0.11499999999999999</v>
      </c>
      <c r="Z83">
        <f>SQRT((ABS($A$84-$A$83)^2+(ABS($B$84-$B$83)^2)))</f>
        <v>23.637172203272556</v>
      </c>
      <c r="AA83">
        <f>SQRT((ABS($C$84-$C$83)^2+(ABS($D$84-$D$83)^2)))</f>
        <v>24.91074913948324</v>
      </c>
      <c r="AB83">
        <f>SQRT((ABS($E$84-$E$83)^2+(ABS($F$84-$F$83)^2)))</f>
        <v>27.100204782521651</v>
      </c>
      <c r="AC83">
        <f>SQRT((ABS($G$84-$G$83)^2+(ABS($H$84-$H$83)^2)))</f>
        <v>26.788995181691241</v>
      </c>
      <c r="AJ83">
        <f>1/0.105</f>
        <v>9.5238095238095237</v>
      </c>
      <c r="AK83">
        <f>1/0.11</f>
        <v>9.0909090909090917</v>
      </c>
      <c r="AL83">
        <f>1/0.115</f>
        <v>8.695652173913043</v>
      </c>
      <c r="AM83">
        <f>1/0.115</f>
        <v>8.695652173913043</v>
      </c>
      <c r="AO83">
        <f>$Z83/$U83</f>
        <v>225.1159257454529</v>
      </c>
      <c r="AP83">
        <f>$AA83/$V83</f>
        <v>226.461355813484</v>
      </c>
      <c r="AQ83">
        <f>$AB83/$W83</f>
        <v>235.65395463062308</v>
      </c>
      <c r="AR83">
        <f>$AC83/$X83</f>
        <v>232.94778418861952</v>
      </c>
      <c r="AV83">
        <f>((0.065/0.105)*100)</f>
        <v>61.904761904761905</v>
      </c>
      <c r="AW83">
        <f>((0.075/0.11)*100)</f>
        <v>68.181818181818173</v>
      </c>
      <c r="AX83">
        <f>((0.075/0.115)*100)</f>
        <v>65.217391304347814</v>
      </c>
      <c r="AY83">
        <f>((0.075/0.115)*100)</f>
        <v>65.217391304347814</v>
      </c>
      <c r="BA83">
        <f>((0.04/0.105)*100)</f>
        <v>38.095238095238102</v>
      </c>
      <c r="BB83">
        <f>((0.035/0.11)*100)</f>
        <v>31.818181818181824</v>
      </c>
      <c r="BC83">
        <f>((0.04/0.115)*100)</f>
        <v>34.782608695652172</v>
      </c>
      <c r="BD83">
        <f>((0.04/0.115)*100)</f>
        <v>34.782608695652172</v>
      </c>
      <c r="BF83">
        <f>ABS($B$83-$D$83)</f>
        <v>1.2071709999999998</v>
      </c>
      <c r="BG83">
        <f>ABS($F$83-$H$83)</f>
        <v>2.8980810000000004</v>
      </c>
      <c r="BL83">
        <f>SQRT((ABS($A$83-$E$83)^2+(ABS($B$83-$F$83)^2)))</f>
        <v>3.024009386720877</v>
      </c>
      <c r="BM83">
        <f>SQRT((ABS($C$83-$G$83)^2+(ABS($D$83-$H$83)^2)))</f>
        <v>0.10134488602786136</v>
      </c>
      <c r="BO83">
        <f>SQRT((ABS($A$83-$G$83)^2+(ABS($B$83-$H$83)^2)))</f>
        <v>2.9646852001158561</v>
      </c>
      <c r="BP83">
        <f>SQRT((ABS($C$83-$E$83)^2+(ABS($D$83-$F$83)^2)))</f>
        <v>2.7982119342969716</v>
      </c>
      <c r="BU83">
        <v>13</v>
      </c>
      <c r="BV83">
        <v>11</v>
      </c>
      <c r="BW83">
        <v>5</v>
      </c>
      <c r="BX83">
        <v>5</v>
      </c>
      <c r="BY83">
        <v>15</v>
      </c>
      <c r="BZ83">
        <v>11</v>
      </c>
      <c r="CA83">
        <v>7</v>
      </c>
      <c r="CB83">
        <v>7</v>
      </c>
      <c r="CC83">
        <v>15</v>
      </c>
      <c r="CD83">
        <v>7</v>
      </c>
      <c r="CE83">
        <v>8</v>
      </c>
      <c r="CF83">
        <v>15</v>
      </c>
      <c r="CG83">
        <v>15</v>
      </c>
      <c r="CH83">
        <v>7</v>
      </c>
      <c r="CI83">
        <v>8</v>
      </c>
      <c r="CJ83">
        <v>15</v>
      </c>
      <c r="CL83">
        <v>8</v>
      </c>
      <c r="CM83">
        <v>5</v>
      </c>
      <c r="CN83">
        <v>0</v>
      </c>
      <c r="CO83">
        <v>0</v>
      </c>
      <c r="CP83">
        <v>7</v>
      </c>
      <c r="CQ83">
        <v>5</v>
      </c>
      <c r="CR83">
        <v>0</v>
      </c>
      <c r="CS83">
        <v>0</v>
      </c>
      <c r="CT83">
        <v>8</v>
      </c>
      <c r="CU83">
        <v>0</v>
      </c>
      <c r="CV83">
        <v>0</v>
      </c>
      <c r="CW83">
        <v>8</v>
      </c>
      <c r="CX83">
        <v>8</v>
      </c>
      <c r="CY83">
        <v>0</v>
      </c>
      <c r="CZ83">
        <v>0</v>
      </c>
      <c r="DA83">
        <v>8</v>
      </c>
      <c r="DC83">
        <f>((11/13)*100)</f>
        <v>84.615384615384613</v>
      </c>
      <c r="DD83">
        <f>((5/13)*100)</f>
        <v>38.461538461538467</v>
      </c>
      <c r="DE83">
        <f>((5/13)*100)</f>
        <v>38.461538461538467</v>
      </c>
      <c r="DF83">
        <f>((11/15)*100)</f>
        <v>73.333333333333329</v>
      </c>
      <c r="DG83">
        <f>((7/15)*100)</f>
        <v>46.666666666666664</v>
      </c>
      <c r="DH83">
        <f>((7/15)*100)</f>
        <v>46.666666666666664</v>
      </c>
      <c r="DI83">
        <f>((7/15)*100)</f>
        <v>46.666666666666664</v>
      </c>
      <c r="DJ83">
        <f>((8/15)*100)</f>
        <v>53.333333333333336</v>
      </c>
      <c r="DK83">
        <f>((15/15)*100)</f>
        <v>100</v>
      </c>
      <c r="DL83">
        <f>((7/15)*100)</f>
        <v>46.666666666666664</v>
      </c>
      <c r="DM83">
        <f>((8/15)*100)</f>
        <v>53.333333333333336</v>
      </c>
      <c r="DN83">
        <f>((15/15)*100)</f>
        <v>100</v>
      </c>
      <c r="DP83">
        <f>((5/8)*100)</f>
        <v>62.5</v>
      </c>
      <c r="DQ83">
        <f>((0/8)*100)</f>
        <v>0</v>
      </c>
      <c r="DR83">
        <f>((0/8)*100)</f>
        <v>0</v>
      </c>
      <c r="DS83">
        <f>((5/7)*100)</f>
        <v>71.428571428571431</v>
      </c>
      <c r="DT83">
        <f>((0/7)*100)</f>
        <v>0</v>
      </c>
      <c r="DU83">
        <f>((0/7)*100)</f>
        <v>0</v>
      </c>
      <c r="DV83">
        <f>((0/8)*100)</f>
        <v>0</v>
      </c>
      <c r="DW83">
        <f>((0/8)*100)</f>
        <v>0</v>
      </c>
      <c r="DX83">
        <f>((8/8)*100)</f>
        <v>100</v>
      </c>
      <c r="DY83">
        <f>((0/8)*100)</f>
        <v>0</v>
      </c>
      <c r="DZ83">
        <f>((0/8)*100)</f>
        <v>0</v>
      </c>
      <c r="EA83">
        <f>((8/8)*100)</f>
        <v>100</v>
      </c>
    </row>
    <row r="84" spans="1:131" x14ac:dyDescent="0.25">
      <c r="A84">
        <v>93.732122000000004</v>
      </c>
      <c r="B84">
        <v>7.4410100000000003</v>
      </c>
      <c r="C84">
        <v>97.661765000000003</v>
      </c>
      <c r="D84">
        <v>6.048737</v>
      </c>
      <c r="E84">
        <v>99.773990000000012</v>
      </c>
      <c r="F84">
        <v>8.3621219999999994</v>
      </c>
      <c r="G84">
        <v>99.54889</v>
      </c>
      <c r="H84">
        <v>5.2240399999999996</v>
      </c>
      <c r="K84">
        <f>(12/200)</f>
        <v>0.06</v>
      </c>
      <c r="L84">
        <f>(14/200)</f>
        <v>7.0000000000000007E-2</v>
      </c>
      <c r="M84">
        <f>(13/200)</f>
        <v>6.5000000000000002E-2</v>
      </c>
      <c r="N84">
        <f>(13/200)</f>
        <v>6.5000000000000002E-2</v>
      </c>
      <c r="P84">
        <f>(8/200)</f>
        <v>0.04</v>
      </c>
      <c r="Q84">
        <f>(7/200)</f>
        <v>3.5000000000000003E-2</v>
      </c>
      <c r="R84">
        <f>(7/200)</f>
        <v>3.5000000000000003E-2</v>
      </c>
      <c r="S84">
        <f>(7/200)</f>
        <v>3.5000000000000003E-2</v>
      </c>
      <c r="U84">
        <f>0.06+0.04</f>
        <v>0.1</v>
      </c>
      <c r="V84">
        <f>0.07+0.035</f>
        <v>0.10500000000000001</v>
      </c>
      <c r="W84">
        <f>0.065+0.035</f>
        <v>0.1</v>
      </c>
      <c r="X84">
        <f>0.065+0.035</f>
        <v>0.1</v>
      </c>
      <c r="Z84">
        <f>SQRT((ABS($A$85-$A$84)^2+(ABS($B$85-$B$84)^2)))</f>
        <v>28.287843265704172</v>
      </c>
      <c r="AA84">
        <f>SQRT((ABS($C$85-$C$84)^2+(ABS($D$85-$D$84)^2)))</f>
        <v>29.472056757744699</v>
      </c>
      <c r="AB84">
        <f>SQRT((ABS($E$85-$E$84)^2+(ABS($F$85-$F$84)^2)))</f>
        <v>28.831343331160745</v>
      </c>
      <c r="AC84">
        <f>SQRT((ABS($G$85-$G$84)^2+(ABS($H$85-$H$84)^2)))</f>
        <v>29.363336419033612</v>
      </c>
      <c r="AJ84">
        <f>1/0.1</f>
        <v>10</v>
      </c>
      <c r="AK84">
        <f>1/0.105</f>
        <v>9.5238095238095237</v>
      </c>
      <c r="AL84">
        <f>1/0.1</f>
        <v>10</v>
      </c>
      <c r="AM84">
        <f>1/0.1</f>
        <v>10</v>
      </c>
      <c r="AO84">
        <f>$Z84/$U84</f>
        <v>282.87843265704169</v>
      </c>
      <c r="AP84">
        <f>$AA84/$V84</f>
        <v>280.68625483566376</v>
      </c>
      <c r="AQ84">
        <f>$AB84/$W84</f>
        <v>288.31343331160741</v>
      </c>
      <c r="AR84">
        <f>$AC84/$X84</f>
        <v>293.63336419033612</v>
      </c>
      <c r="AV84">
        <f>((0.06/0.1)*100)</f>
        <v>60</v>
      </c>
      <c r="AW84">
        <f>((0.07/0.105)*100)</f>
        <v>66.666666666666671</v>
      </c>
      <c r="AX84">
        <f>((0.065/0.1)*100)</f>
        <v>65</v>
      </c>
      <c r="AY84">
        <f>((0.065/0.1)*100)</f>
        <v>65</v>
      </c>
      <c r="BA84">
        <f>((0.04/0.1)*100)</f>
        <v>40</v>
      </c>
      <c r="BB84">
        <f>((0.035/0.105)*100)</f>
        <v>33.333333333333336</v>
      </c>
      <c r="BC84">
        <f>((0.035/0.1)*100)</f>
        <v>35</v>
      </c>
      <c r="BD84">
        <f>((0.035/0.1)*100)</f>
        <v>35</v>
      </c>
      <c r="BF84">
        <f>ABS($B$84-$D$84)</f>
        <v>1.3922730000000003</v>
      </c>
      <c r="BG84">
        <f>ABS($F$84-$H$84)</f>
        <v>3.1380819999999998</v>
      </c>
      <c r="BL84">
        <f>SQRT((ABS($A$84-$E$84)^2+(ABS($B$84-$F$84)^2)))</f>
        <v>6.1116786765968065</v>
      </c>
      <c r="BM84">
        <f>SQRT((ABS($C$84-$G$84)^2+(ABS($D$84-$H$84)^2)))</f>
        <v>2.0594576731348453</v>
      </c>
      <c r="BO84">
        <f>SQRT((ABS($A$84-$G$84)^2+(ABS($B$84-$H$84)^2)))</f>
        <v>6.224929392910731</v>
      </c>
      <c r="BP84">
        <f>SQRT((ABS($C$84-$E$84)^2+(ABS($D$84-$F$84)^2)))</f>
        <v>3.1326098717922148</v>
      </c>
      <c r="BU84">
        <v>12</v>
      </c>
      <c r="BV84">
        <v>9</v>
      </c>
      <c r="BW84">
        <v>5</v>
      </c>
      <c r="BX84">
        <v>5</v>
      </c>
      <c r="BY84">
        <v>14</v>
      </c>
      <c r="BZ84">
        <v>9</v>
      </c>
      <c r="CA84">
        <v>7</v>
      </c>
      <c r="CB84">
        <v>7</v>
      </c>
      <c r="CC84">
        <v>13</v>
      </c>
      <c r="CD84">
        <v>5</v>
      </c>
      <c r="CE84">
        <v>6</v>
      </c>
      <c r="CF84">
        <v>13</v>
      </c>
      <c r="CG84">
        <v>13</v>
      </c>
      <c r="CH84">
        <v>5</v>
      </c>
      <c r="CI84">
        <v>6</v>
      </c>
      <c r="CJ84">
        <v>13</v>
      </c>
      <c r="CL84">
        <v>8</v>
      </c>
      <c r="CM84">
        <v>4</v>
      </c>
      <c r="CN84">
        <v>0</v>
      </c>
      <c r="CO84">
        <v>0</v>
      </c>
      <c r="CP84">
        <v>7</v>
      </c>
      <c r="CQ84">
        <v>4</v>
      </c>
      <c r="CR84">
        <v>0</v>
      </c>
      <c r="CS84">
        <v>0</v>
      </c>
      <c r="CT84">
        <v>7</v>
      </c>
      <c r="CU84">
        <v>0</v>
      </c>
      <c r="CV84">
        <v>0</v>
      </c>
      <c r="CW84">
        <v>7</v>
      </c>
      <c r="CX84">
        <v>7</v>
      </c>
      <c r="CY84">
        <v>0</v>
      </c>
      <c r="CZ84">
        <v>0</v>
      </c>
      <c r="DA84">
        <v>7</v>
      </c>
      <c r="DC84">
        <f>((9/12)*100)</f>
        <v>75</v>
      </c>
      <c r="DD84">
        <f>((5/12)*100)</f>
        <v>41.666666666666671</v>
      </c>
      <c r="DE84">
        <f>((5/12)*100)</f>
        <v>41.666666666666671</v>
      </c>
      <c r="DF84">
        <f>((9/14)*100)</f>
        <v>64.285714285714292</v>
      </c>
      <c r="DG84">
        <f>((7/14)*100)</f>
        <v>50</v>
      </c>
      <c r="DH84">
        <f>((7/14)*100)</f>
        <v>50</v>
      </c>
      <c r="DI84">
        <f>((5/13)*100)</f>
        <v>38.461538461538467</v>
      </c>
      <c r="DJ84">
        <f>((6/13)*100)</f>
        <v>46.153846153846153</v>
      </c>
      <c r="DK84">
        <f>((13/13)*100)</f>
        <v>100</v>
      </c>
      <c r="DL84">
        <f>((5/13)*100)</f>
        <v>38.461538461538467</v>
      </c>
      <c r="DM84">
        <f>((6/13)*100)</f>
        <v>46.153846153846153</v>
      </c>
      <c r="DN84">
        <f>((13/13)*100)</f>
        <v>100</v>
      </c>
      <c r="DP84">
        <f>((4/8)*100)</f>
        <v>50</v>
      </c>
      <c r="DQ84">
        <f>((0/8)*100)</f>
        <v>0</v>
      </c>
      <c r="DR84">
        <f>((0/8)*100)</f>
        <v>0</v>
      </c>
      <c r="DS84">
        <f>((4/7)*100)</f>
        <v>57.142857142857139</v>
      </c>
      <c r="DT84">
        <f>((0/7)*100)</f>
        <v>0</v>
      </c>
      <c r="DU84">
        <f>((0/7)*100)</f>
        <v>0</v>
      </c>
      <c r="DV84">
        <f>((0/7)*100)</f>
        <v>0</v>
      </c>
      <c r="DW84">
        <f>((0/7)*100)</f>
        <v>0</v>
      </c>
      <c r="DX84">
        <f>((7/7)*100)</f>
        <v>100</v>
      </c>
      <c r="DY84">
        <f>((0/7)*100)</f>
        <v>0</v>
      </c>
      <c r="DZ84">
        <f>((0/7)*100)</f>
        <v>0</v>
      </c>
      <c r="EA84">
        <f>((7/7)*100)</f>
        <v>100</v>
      </c>
    </row>
    <row r="85" spans="1:131" x14ac:dyDescent="0.25">
      <c r="A85">
        <v>122.019441</v>
      </c>
      <c r="B85">
        <v>7.2687879999999998</v>
      </c>
      <c r="C85">
        <v>127.131112</v>
      </c>
      <c r="D85">
        <v>5.6490910000000003</v>
      </c>
      <c r="E85">
        <v>128.596768</v>
      </c>
      <c r="F85">
        <v>7.6593939999999998</v>
      </c>
      <c r="G85">
        <v>128.90363400000001</v>
      </c>
      <c r="H85">
        <v>4.5137369999999999</v>
      </c>
      <c r="K85">
        <f>(14/200)</f>
        <v>7.0000000000000007E-2</v>
      </c>
      <c r="L85">
        <f>(14/200)</f>
        <v>7.0000000000000007E-2</v>
      </c>
      <c r="M85">
        <f>(14/200)</f>
        <v>7.0000000000000007E-2</v>
      </c>
      <c r="N85">
        <f>(13/200)</f>
        <v>6.5000000000000002E-2</v>
      </c>
      <c r="P85">
        <f>(8/200)</f>
        <v>0.04</v>
      </c>
      <c r="Q85">
        <f>(7/200)</f>
        <v>3.5000000000000003E-2</v>
      </c>
      <c r="R85">
        <f>(7/200)</f>
        <v>3.5000000000000003E-2</v>
      </c>
      <c r="S85">
        <f>(8/200)</f>
        <v>0.04</v>
      </c>
      <c r="U85">
        <f>0.07+0.04</f>
        <v>0.11000000000000001</v>
      </c>
      <c r="V85">
        <f>0.07+0.035</f>
        <v>0.10500000000000001</v>
      </c>
      <c r="W85">
        <f>0.07+0.035</f>
        <v>0.10500000000000001</v>
      </c>
      <c r="X85">
        <f>0.065+0.04</f>
        <v>0.10500000000000001</v>
      </c>
      <c r="Z85">
        <f>SQRT((ABS($A$86-$A$85)^2+(ABS($B$86-$B$85)^2)))</f>
        <v>35.88575195171844</v>
      </c>
      <c r="AA85">
        <f>SQRT((ABS($C$86-$C$85)^2+(ABS($D$86-$D$85)^2)))</f>
        <v>34.302847332249065</v>
      </c>
      <c r="AB85">
        <f>SQRT((ABS($E$86-$E$85)^2+(ABS($F$86-$F$85)^2)))</f>
        <v>34.182163328882574</v>
      </c>
      <c r="AC85">
        <f>SQRT((ABS($G$86-$G$85)^2+(ABS($H$86-$H$85)^2)))</f>
        <v>33.376264540525156</v>
      </c>
      <c r="AJ85">
        <f>1/0.11</f>
        <v>9.0909090909090917</v>
      </c>
      <c r="AK85">
        <f>1/0.105</f>
        <v>9.5238095238095237</v>
      </c>
      <c r="AL85">
        <f>1/0.105</f>
        <v>9.5238095238095237</v>
      </c>
      <c r="AM85">
        <f>1/0.105</f>
        <v>9.5238095238095237</v>
      </c>
      <c r="AO85">
        <f>$Z85/$U85</f>
        <v>326.23410865198576</v>
      </c>
      <c r="AP85">
        <f>$AA85/$V85</f>
        <v>326.69378411665775</v>
      </c>
      <c r="AQ85">
        <f>$AB85/$W85</f>
        <v>325.54441265602446</v>
      </c>
      <c r="AR85">
        <f>$AC85/$X85</f>
        <v>317.86918610023957</v>
      </c>
      <c r="AV85">
        <f>((0.07/0.11)*100)</f>
        <v>63.636363636363647</v>
      </c>
      <c r="AW85">
        <f>((0.07/0.105)*100)</f>
        <v>66.666666666666671</v>
      </c>
      <c r="AX85">
        <f>((0.07/0.105)*100)</f>
        <v>66.666666666666671</v>
      </c>
      <c r="AY85">
        <f>((0.065/0.105)*100)</f>
        <v>61.904761904761905</v>
      </c>
      <c r="BA85">
        <f>((0.04/0.11)*100)</f>
        <v>36.363636363636367</v>
      </c>
      <c r="BB85">
        <f>((0.035/0.105)*100)</f>
        <v>33.333333333333336</v>
      </c>
      <c r="BC85">
        <f>((0.035/0.105)*100)</f>
        <v>33.333333333333336</v>
      </c>
      <c r="BD85">
        <f>((0.04/0.105)*100)</f>
        <v>38.095238095238102</v>
      </c>
      <c r="BF85">
        <f>ABS($B$85-$D$85)</f>
        <v>1.6196969999999995</v>
      </c>
      <c r="BG85">
        <f>ABS($F$85-$H$85)</f>
        <v>3.1456569999999999</v>
      </c>
      <c r="BL85">
        <f>SQRT((ABS($A$85-$E$85)^2+(ABS($B$85-$F$85)^2)))</f>
        <v>6.5889151999524893</v>
      </c>
      <c r="BM85">
        <f>SQRT((ABS($C$85-$G$85)^2+(ABS($D$85-$H$85)^2)))</f>
        <v>2.1049615069639716</v>
      </c>
      <c r="BO85">
        <f>SQRT((ABS($A$85-$G$85)^2+(ABS($B$85-$H$85)^2)))</f>
        <v>7.415013100045754</v>
      </c>
      <c r="BP85">
        <f>SQRT((ABS($C$85-$E$85)^2+(ABS($D$85-$F$85)^2)))</f>
        <v>2.4878636743489353</v>
      </c>
      <c r="BR85">
        <f>DEGREES(ACOS((10.8770018850654^2+20.7754390714495^2-10.4283972772834^2)/(2*10.8770018850654*20.7754390714495)))</f>
        <v>12.534753899897108</v>
      </c>
      <c r="BS85">
        <f>DEGREES(ACOS((10.4283972772834^2+25.9656738879907^2-15.6778314126092^2)/(2*10.4283972772834*25.9656738879907)))</f>
        <v>7.2981528085857752</v>
      </c>
      <c r="BU85">
        <v>14</v>
      </c>
      <c r="BV85">
        <v>10</v>
      </c>
      <c r="BW85">
        <v>7</v>
      </c>
      <c r="BX85">
        <v>6</v>
      </c>
      <c r="BY85">
        <v>14</v>
      </c>
      <c r="BZ85">
        <v>10</v>
      </c>
      <c r="CA85">
        <v>7</v>
      </c>
      <c r="CB85">
        <v>6</v>
      </c>
      <c r="CC85">
        <v>14</v>
      </c>
      <c r="CD85">
        <v>6</v>
      </c>
      <c r="CE85">
        <v>7</v>
      </c>
      <c r="CF85">
        <v>13</v>
      </c>
      <c r="CG85">
        <v>13</v>
      </c>
      <c r="CH85">
        <v>5</v>
      </c>
      <c r="CI85">
        <v>6</v>
      </c>
      <c r="CJ85">
        <v>13</v>
      </c>
      <c r="CL85">
        <v>8</v>
      </c>
      <c r="CM85">
        <v>3</v>
      </c>
      <c r="CN85">
        <v>0</v>
      </c>
      <c r="CO85">
        <v>0</v>
      </c>
      <c r="CP85">
        <v>7</v>
      </c>
      <c r="CQ85">
        <v>3</v>
      </c>
      <c r="CR85">
        <v>0</v>
      </c>
      <c r="CS85">
        <v>0</v>
      </c>
      <c r="CT85">
        <v>7</v>
      </c>
      <c r="CU85">
        <v>0</v>
      </c>
      <c r="CV85">
        <v>0</v>
      </c>
      <c r="CW85">
        <v>7</v>
      </c>
      <c r="CX85">
        <v>8</v>
      </c>
      <c r="CY85">
        <v>0</v>
      </c>
      <c r="CZ85">
        <v>0</v>
      </c>
      <c r="DA85">
        <v>7</v>
      </c>
      <c r="DC85">
        <f>((10/14)*100)</f>
        <v>71.428571428571431</v>
      </c>
      <c r="DD85">
        <f>((7/14)*100)</f>
        <v>50</v>
      </c>
      <c r="DE85">
        <f>((6/14)*100)</f>
        <v>42.857142857142854</v>
      </c>
      <c r="DF85">
        <f>((10/14)*100)</f>
        <v>71.428571428571431</v>
      </c>
      <c r="DG85">
        <f>((7/14)*100)</f>
        <v>50</v>
      </c>
      <c r="DH85">
        <f>((6/14)*100)</f>
        <v>42.857142857142854</v>
      </c>
      <c r="DI85">
        <f>((6/14)*100)</f>
        <v>42.857142857142854</v>
      </c>
      <c r="DJ85">
        <f>((7/14)*100)</f>
        <v>50</v>
      </c>
      <c r="DK85">
        <f>((13/14)*100)</f>
        <v>92.857142857142861</v>
      </c>
      <c r="DL85">
        <f>((5/13)*100)</f>
        <v>38.461538461538467</v>
      </c>
      <c r="DM85">
        <f>((6/13)*100)</f>
        <v>46.153846153846153</v>
      </c>
      <c r="DN85">
        <f>((13/13)*100)</f>
        <v>100</v>
      </c>
      <c r="DP85">
        <f>((3/8)*100)</f>
        <v>37.5</v>
      </c>
      <c r="DQ85">
        <f>((0/8)*100)</f>
        <v>0</v>
      </c>
      <c r="DR85">
        <f>((0/8)*100)</f>
        <v>0</v>
      </c>
      <c r="DS85">
        <f>((3/7)*100)</f>
        <v>42.857142857142854</v>
      </c>
      <c r="DT85">
        <f>((0/7)*100)</f>
        <v>0</v>
      </c>
      <c r="DU85">
        <f>((0/7)*100)</f>
        <v>0</v>
      </c>
      <c r="DV85">
        <f>((0/7)*100)</f>
        <v>0</v>
      </c>
      <c r="DW85">
        <f>((0/7)*100)</f>
        <v>0</v>
      </c>
      <c r="DX85">
        <f>((7/7)*100)</f>
        <v>100</v>
      </c>
      <c r="DY85">
        <f>((0/8)*100)</f>
        <v>0</v>
      </c>
      <c r="DZ85">
        <f>((0/8)*100)</f>
        <v>0</v>
      </c>
      <c r="EA85">
        <f>((7/8)*100)</f>
        <v>87.5</v>
      </c>
    </row>
    <row r="86" spans="1:131" x14ac:dyDescent="0.25">
      <c r="A86">
        <v>157.895399</v>
      </c>
      <c r="B86">
        <v>8.1071380000000008</v>
      </c>
      <c r="C86">
        <v>161.42109300000001</v>
      </c>
      <c r="D86">
        <v>6.5885259999999999</v>
      </c>
      <c r="E86">
        <v>162.765457</v>
      </c>
      <c r="F86">
        <v>8.6190719999999992</v>
      </c>
      <c r="G86">
        <v>162.25464500000001</v>
      </c>
      <c r="H86">
        <v>5.8118509999999999</v>
      </c>
      <c r="K86">
        <f>(16/200)</f>
        <v>0.08</v>
      </c>
      <c r="L86">
        <f>(15/200)</f>
        <v>7.4999999999999997E-2</v>
      </c>
      <c r="M86">
        <f>(15/200)</f>
        <v>7.4999999999999997E-2</v>
      </c>
      <c r="N86">
        <f>(15/200)</f>
        <v>7.4999999999999997E-2</v>
      </c>
      <c r="P86">
        <f>(8/200)</f>
        <v>0.04</v>
      </c>
      <c r="Q86">
        <f>(7/200)</f>
        <v>3.5000000000000003E-2</v>
      </c>
      <c r="R86">
        <f>(9/200)</f>
        <v>4.4999999999999998E-2</v>
      </c>
      <c r="S86">
        <f>(9/200)</f>
        <v>4.4999999999999998E-2</v>
      </c>
      <c r="U86">
        <f>0.08+0.04</f>
        <v>0.12</v>
      </c>
      <c r="V86">
        <f>0.075+0.035</f>
        <v>0.11</v>
      </c>
      <c r="W86">
        <f>0.075+0.045</f>
        <v>0.12</v>
      </c>
      <c r="X86">
        <f>0.075+0.045</f>
        <v>0.12</v>
      </c>
      <c r="Z86">
        <f>SQRT((ABS($A$87-$A$86)^2+(ABS($B$87-$B$86)^2)))</f>
        <v>29.947679361124482</v>
      </c>
      <c r="AA86">
        <f>SQRT((ABS($C$87-$C$86)^2+(ABS($D$87-$D$86)^2)))</f>
        <v>29.82913738671142</v>
      </c>
      <c r="AB86">
        <f>SQRT((ABS($E$87-$E$86)^2+(ABS($F$87-$F$86)^2)))</f>
        <v>31.125400950424957</v>
      </c>
      <c r="AC86">
        <f>SQRT((ABS($G$87-$G$86)^2+(ABS($H$87-$H$86)^2)))</f>
        <v>31.27410573041011</v>
      </c>
      <c r="AJ86">
        <f>1/0.12</f>
        <v>8.3333333333333339</v>
      </c>
      <c r="AK86">
        <f>1/0.11</f>
        <v>9.0909090909090917</v>
      </c>
      <c r="AL86">
        <f>1/0.12</f>
        <v>8.3333333333333339</v>
      </c>
      <c r="AM86">
        <f>1/0.12</f>
        <v>8.3333333333333339</v>
      </c>
      <c r="AO86">
        <f>$Z86/$U86</f>
        <v>249.56399467603737</v>
      </c>
      <c r="AP86">
        <f>$AA86/$V86</f>
        <v>271.17397624283109</v>
      </c>
      <c r="AQ86">
        <f>$AB86/$W86</f>
        <v>259.37834125354129</v>
      </c>
      <c r="AR86">
        <f>$AC86/$X86</f>
        <v>260.61754775341757</v>
      </c>
      <c r="AV86">
        <f>((0.08/0.12)*100)</f>
        <v>66.666666666666671</v>
      </c>
      <c r="AW86">
        <f>((0.075/0.11)*100)</f>
        <v>68.181818181818173</v>
      </c>
      <c r="AX86">
        <f>((0.075/0.12)*100)</f>
        <v>62.5</v>
      </c>
      <c r="AY86">
        <f>((0.075/0.12)*100)</f>
        <v>62.5</v>
      </c>
      <c r="BA86">
        <f>((0.04/0.12)*100)</f>
        <v>33.333333333333336</v>
      </c>
      <c r="BB86">
        <f>((0.035/0.11)*100)</f>
        <v>31.818181818181824</v>
      </c>
      <c r="BC86">
        <f>((0.045/0.12)*100)</f>
        <v>37.5</v>
      </c>
      <c r="BD86">
        <f>((0.045/0.12)*100)</f>
        <v>37.5</v>
      </c>
      <c r="BF86">
        <f>ABS($B$86-$D$86)</f>
        <v>1.518612000000001</v>
      </c>
      <c r="BG86">
        <f>ABS($F$86-$H$86)</f>
        <v>2.8072209999999993</v>
      </c>
      <c r="BL86">
        <f>SQRT((ABS($A$86-$E$86)^2+(ABS($B$86-$F$86)^2)))</f>
        <v>4.8968909875266782</v>
      </c>
      <c r="BM86">
        <f>SQRT((ABS($C$86-$G$86)^2+(ABS($D$86-$H$86)^2)))</f>
        <v>1.1393125086336038</v>
      </c>
      <c r="BO86">
        <f>SQRT((ABS($A$86-$G$86)^2+(ABS($B$86-$H$86)^2)))</f>
        <v>4.9265980250965393</v>
      </c>
      <c r="BP86">
        <f>SQRT((ABS($C$86-$E$86)^2+(ABS($D$86-$F$86)^2)))</f>
        <v>2.4352477538459931</v>
      </c>
      <c r="BR86">
        <f>DEGREES(ACOS((15.6778314126092^2+20.7053889300394^2-5.56131528345957^2)/(2*15.6778314126092*20.7053889300394)))</f>
        <v>7.565723709899852</v>
      </c>
      <c r="BS86">
        <f>DEGREES(ACOS((5.56131528345957^2+22.3039752341651^2-17.52104739913^2)/(2*5.56131528345957*22.3039752341651)))</f>
        <v>26.811907272850938</v>
      </c>
      <c r="BU86">
        <v>16</v>
      </c>
      <c r="BV86">
        <v>13</v>
      </c>
      <c r="BW86">
        <v>7</v>
      </c>
      <c r="BX86">
        <v>7</v>
      </c>
      <c r="BY86">
        <v>15</v>
      </c>
      <c r="BZ86">
        <v>13</v>
      </c>
      <c r="CA86">
        <v>6</v>
      </c>
      <c r="CB86">
        <v>6</v>
      </c>
      <c r="CC86">
        <v>15</v>
      </c>
      <c r="CD86">
        <v>8</v>
      </c>
      <c r="CE86">
        <v>7</v>
      </c>
      <c r="CF86">
        <v>15</v>
      </c>
      <c r="CG86">
        <v>15</v>
      </c>
      <c r="CH86">
        <v>8</v>
      </c>
      <c r="CI86">
        <v>7</v>
      </c>
      <c r="CJ86">
        <v>15</v>
      </c>
      <c r="CL86">
        <v>8</v>
      </c>
      <c r="CM86">
        <v>4</v>
      </c>
      <c r="CN86">
        <v>0</v>
      </c>
      <c r="CO86">
        <v>0</v>
      </c>
      <c r="CP86">
        <v>7</v>
      </c>
      <c r="CQ86">
        <v>4</v>
      </c>
      <c r="CR86">
        <v>0</v>
      </c>
      <c r="CS86">
        <v>0</v>
      </c>
      <c r="CT86">
        <v>9</v>
      </c>
      <c r="CU86">
        <v>0</v>
      </c>
      <c r="CV86">
        <v>0</v>
      </c>
      <c r="CW86">
        <v>9</v>
      </c>
      <c r="CX86">
        <v>9</v>
      </c>
      <c r="CY86">
        <v>0</v>
      </c>
      <c r="CZ86">
        <v>0</v>
      </c>
      <c r="DA86">
        <v>9</v>
      </c>
      <c r="DC86">
        <f>((13/16)*100)</f>
        <v>81.25</v>
      </c>
      <c r="DD86">
        <f>((7/16)*100)</f>
        <v>43.75</v>
      </c>
      <c r="DE86">
        <f>((7/16)*100)</f>
        <v>43.75</v>
      </c>
      <c r="DF86">
        <f>((13/15)*100)</f>
        <v>86.666666666666671</v>
      </c>
      <c r="DG86">
        <f>((6/15)*100)</f>
        <v>40</v>
      </c>
      <c r="DH86">
        <f>((6/15)*100)</f>
        <v>40</v>
      </c>
      <c r="DI86">
        <f>((8/15)*100)</f>
        <v>53.333333333333336</v>
      </c>
      <c r="DJ86">
        <f>((7/15)*100)</f>
        <v>46.666666666666664</v>
      </c>
      <c r="DK86">
        <f>((15/15)*100)</f>
        <v>100</v>
      </c>
      <c r="DL86">
        <f>((8/15)*100)</f>
        <v>53.333333333333336</v>
      </c>
      <c r="DM86">
        <f>((7/15)*100)</f>
        <v>46.666666666666664</v>
      </c>
      <c r="DN86">
        <f>((15/15)*100)</f>
        <v>100</v>
      </c>
      <c r="DP86">
        <f>((4/8)*100)</f>
        <v>50</v>
      </c>
      <c r="DQ86">
        <f>((0/8)*100)</f>
        <v>0</v>
      </c>
      <c r="DR86">
        <f>((0/8)*100)</f>
        <v>0</v>
      </c>
      <c r="DS86">
        <f>((4/7)*100)</f>
        <v>57.142857142857139</v>
      </c>
      <c r="DT86">
        <f>((0/7)*100)</f>
        <v>0</v>
      </c>
      <c r="DU86">
        <f>((0/7)*100)</f>
        <v>0</v>
      </c>
      <c r="DV86">
        <f>((0/9)*100)</f>
        <v>0</v>
      </c>
      <c r="DW86">
        <f>((0/9)*100)</f>
        <v>0</v>
      </c>
      <c r="DX86">
        <f>((9/9)*100)</f>
        <v>100</v>
      </c>
      <c r="DY86">
        <f>((0/9)*100)</f>
        <v>0</v>
      </c>
      <c r="DZ86">
        <f>((0/9)*100)</f>
        <v>0</v>
      </c>
      <c r="EA86">
        <f>((9/9)*100)</f>
        <v>100</v>
      </c>
    </row>
    <row r="87" spans="1:131" x14ac:dyDescent="0.25">
      <c r="A87">
        <v>187.83931999999999</v>
      </c>
      <c r="B87">
        <v>7.6326970000000003</v>
      </c>
      <c r="C87">
        <v>191.245802</v>
      </c>
      <c r="D87">
        <v>6.0745509999999996</v>
      </c>
      <c r="E87">
        <v>193.88974200000001</v>
      </c>
      <c r="F87">
        <v>8.3555050000000008</v>
      </c>
      <c r="G87">
        <v>193.52501899999999</v>
      </c>
      <c r="H87">
        <v>5.3287370000000003</v>
      </c>
      <c r="K87">
        <f>(13/200)</f>
        <v>6.5000000000000002E-2</v>
      </c>
      <c r="L87">
        <f>(15/200)</f>
        <v>7.4999999999999997E-2</v>
      </c>
      <c r="M87">
        <f>(15/200)</f>
        <v>7.4999999999999997E-2</v>
      </c>
      <c r="N87">
        <f>(16/200)</f>
        <v>0.08</v>
      </c>
      <c r="P87">
        <f>(7/200)</f>
        <v>3.5000000000000003E-2</v>
      </c>
      <c r="Q87">
        <f>(8/200)</f>
        <v>0.04</v>
      </c>
      <c r="R87">
        <f>(8/200)</f>
        <v>0.04</v>
      </c>
      <c r="S87">
        <f>(8/200)</f>
        <v>0.04</v>
      </c>
      <c r="U87">
        <f>0.065+0.035</f>
        <v>0.1</v>
      </c>
      <c r="V87">
        <f>0.075+0.04</f>
        <v>0.11499999999999999</v>
      </c>
      <c r="W87">
        <f>0.075+0.04</f>
        <v>0.11499999999999999</v>
      </c>
      <c r="X87">
        <f>0.08+0.04</f>
        <v>0.12</v>
      </c>
      <c r="Z87">
        <f>SQRT((ABS($A$88-$A$87)^2+(ABS($B$88-$B$87)^2)))</f>
        <v>26.881539463794304</v>
      </c>
      <c r="AA87">
        <f>SQRT((ABS($C$88-$C$87)^2+(ABS($D$88-$D$87)^2)))</f>
        <v>27.68848759433482</v>
      </c>
      <c r="AB87">
        <f>SQRT((ABS($E$88-$E$87)^2+(ABS($F$88-$F$87)^2)))</f>
        <v>27.389583979950618</v>
      </c>
      <c r="AC87">
        <f>SQRT((ABS($G$88-$G$87)^2+(ABS($H$88-$H$87)^2)))</f>
        <v>28.014843770002027</v>
      </c>
      <c r="AJ87">
        <f>1/0.1</f>
        <v>10</v>
      </c>
      <c r="AK87">
        <f>1/0.115</f>
        <v>8.695652173913043</v>
      </c>
      <c r="AL87">
        <f>1/0.115</f>
        <v>8.695652173913043</v>
      </c>
      <c r="AM87">
        <f>1/0.12</f>
        <v>8.3333333333333339</v>
      </c>
      <c r="AO87">
        <f>$Z87/$U87</f>
        <v>268.81539463794303</v>
      </c>
      <c r="AP87">
        <f>$AA87/$V87</f>
        <v>240.76945734204193</v>
      </c>
      <c r="AQ87">
        <f>$AB87/$W87</f>
        <v>238.17029547783147</v>
      </c>
      <c r="AR87">
        <f>$AC87/$X87</f>
        <v>233.45703141668358</v>
      </c>
      <c r="AV87">
        <f>((0.065/0.1)*100)</f>
        <v>65</v>
      </c>
      <c r="AW87">
        <f>((0.075/0.115)*100)</f>
        <v>65.217391304347814</v>
      </c>
      <c r="AX87">
        <f>((0.075/0.115)*100)</f>
        <v>65.217391304347814</v>
      </c>
      <c r="AY87">
        <f>((0.08/0.12)*100)</f>
        <v>66.666666666666671</v>
      </c>
      <c r="BA87">
        <f>((0.035/0.1)*100)</f>
        <v>35</v>
      </c>
      <c r="BB87">
        <f>((0.04/0.115)*100)</f>
        <v>34.782608695652172</v>
      </c>
      <c r="BC87">
        <f>((0.04/0.115)*100)</f>
        <v>34.782608695652172</v>
      </c>
      <c r="BD87">
        <f>((0.04/0.12)*100)</f>
        <v>33.333333333333336</v>
      </c>
      <c r="BF87">
        <f>ABS($B$87-$D$87)</f>
        <v>1.5581460000000007</v>
      </c>
      <c r="BG87">
        <f>ABS($F$87-$H$87)</f>
        <v>3.0267680000000006</v>
      </c>
      <c r="BL87">
        <f>SQRT((ABS($A$87-$E$87)^2+(ABS($B$87-$F$87)^2)))</f>
        <v>6.0934438360379026</v>
      </c>
      <c r="BM87">
        <f>SQRT((ABS($C$87-$G$87)^2+(ABS($D$87-$H$87)^2)))</f>
        <v>2.3981385814178768</v>
      </c>
      <c r="BO87">
        <f>SQRT((ABS($A$87-$G$87)^2+(ABS($B$87-$H$87)^2)))</f>
        <v>6.1347701505599206</v>
      </c>
      <c r="BP87">
        <f>SQRT((ABS($C$87-$E$87)^2+(ABS($D$87-$F$87)^2)))</f>
        <v>3.4918719726983238</v>
      </c>
      <c r="BR87">
        <f>DEGREES(ACOS((17.52104739913^2+21.1095175462607^2-5.60152798845066^2)/(2*17.52104739913*21.1095175462607)))</f>
        <v>12.840992256896321</v>
      </c>
      <c r="BS87">
        <f>DEGREES(ACOS((5.60152798845066^2+24.3801684832692^2-20.9509117339962^2)/(2*5.60152798845066*24.3801684832692)))</f>
        <v>46.841125291277002</v>
      </c>
      <c r="BU87">
        <v>13</v>
      </c>
      <c r="BV87">
        <v>10</v>
      </c>
      <c r="BW87">
        <v>5</v>
      </c>
      <c r="BX87">
        <v>5</v>
      </c>
      <c r="BY87">
        <v>15</v>
      </c>
      <c r="BZ87">
        <v>10</v>
      </c>
      <c r="CA87">
        <v>7</v>
      </c>
      <c r="CB87">
        <v>7</v>
      </c>
      <c r="CC87">
        <v>15</v>
      </c>
      <c r="CD87">
        <v>7</v>
      </c>
      <c r="CE87">
        <v>8</v>
      </c>
      <c r="CF87">
        <v>15</v>
      </c>
      <c r="CG87">
        <v>16</v>
      </c>
      <c r="CH87">
        <v>8</v>
      </c>
      <c r="CI87">
        <v>9</v>
      </c>
      <c r="CJ87">
        <v>15</v>
      </c>
      <c r="CL87">
        <v>7</v>
      </c>
      <c r="CM87">
        <v>5</v>
      </c>
      <c r="CN87">
        <v>0</v>
      </c>
      <c r="CO87">
        <v>0</v>
      </c>
      <c r="CP87">
        <v>8</v>
      </c>
      <c r="CQ87">
        <v>5</v>
      </c>
      <c r="CR87">
        <v>0</v>
      </c>
      <c r="CS87">
        <v>0</v>
      </c>
      <c r="CT87">
        <v>8</v>
      </c>
      <c r="CU87">
        <v>0</v>
      </c>
      <c r="CV87">
        <v>0</v>
      </c>
      <c r="CW87">
        <v>8</v>
      </c>
      <c r="CX87">
        <v>8</v>
      </c>
      <c r="CY87">
        <v>0</v>
      </c>
      <c r="CZ87">
        <v>0</v>
      </c>
      <c r="DA87">
        <v>8</v>
      </c>
      <c r="DC87">
        <f>((10/13)*100)</f>
        <v>76.923076923076934</v>
      </c>
      <c r="DD87">
        <f>((5/13)*100)</f>
        <v>38.461538461538467</v>
      </c>
      <c r="DE87">
        <f>((5/13)*100)</f>
        <v>38.461538461538467</v>
      </c>
      <c r="DF87">
        <f>((10/15)*100)</f>
        <v>66.666666666666657</v>
      </c>
      <c r="DG87">
        <f>((7/15)*100)</f>
        <v>46.666666666666664</v>
      </c>
      <c r="DH87">
        <f>((7/15)*100)</f>
        <v>46.666666666666664</v>
      </c>
      <c r="DI87">
        <f>((7/15)*100)</f>
        <v>46.666666666666664</v>
      </c>
      <c r="DJ87">
        <f>((8/15)*100)</f>
        <v>53.333333333333336</v>
      </c>
      <c r="DK87">
        <f>((15/15)*100)</f>
        <v>100</v>
      </c>
      <c r="DL87">
        <f>((8/16)*100)</f>
        <v>50</v>
      </c>
      <c r="DM87">
        <f>((9/16)*100)</f>
        <v>56.25</v>
      </c>
      <c r="DN87">
        <f>((15/16)*100)</f>
        <v>93.75</v>
      </c>
      <c r="DP87">
        <f>((5/7)*100)</f>
        <v>71.428571428571431</v>
      </c>
      <c r="DQ87">
        <f>((0/7)*100)</f>
        <v>0</v>
      </c>
      <c r="DR87">
        <f>((0/7)*100)</f>
        <v>0</v>
      </c>
      <c r="DS87">
        <f>((5/8)*100)</f>
        <v>62.5</v>
      </c>
      <c r="DT87">
        <f>((0/8)*100)</f>
        <v>0</v>
      </c>
      <c r="DU87">
        <f>((0/8)*100)</f>
        <v>0</v>
      </c>
      <c r="DV87">
        <f>((0/8)*100)</f>
        <v>0</v>
      </c>
      <c r="DW87">
        <f>((0/8)*100)</f>
        <v>0</v>
      </c>
      <c r="DX87">
        <f>((8/8)*100)</f>
        <v>100</v>
      </c>
      <c r="DY87">
        <f>((0/8)*100)</f>
        <v>0</v>
      </c>
      <c r="DZ87">
        <f>((0/8)*100)</f>
        <v>0</v>
      </c>
      <c r="EA87">
        <f>((8/8)*100)</f>
        <v>100</v>
      </c>
    </row>
    <row r="88" spans="1:131" x14ac:dyDescent="0.25">
      <c r="A88">
        <v>214.680207</v>
      </c>
      <c r="B88">
        <v>9.1105160000000005</v>
      </c>
      <c r="C88">
        <v>218.879434</v>
      </c>
      <c r="D88">
        <v>7.8165979999999999</v>
      </c>
      <c r="E88">
        <v>221.24932999999999</v>
      </c>
      <c r="F88">
        <v>9.6370100000000001</v>
      </c>
      <c r="G88">
        <v>221.49453700000001</v>
      </c>
      <c r="H88">
        <v>6.9217009999999997</v>
      </c>
      <c r="K88">
        <f>(12/200)</f>
        <v>0.06</v>
      </c>
      <c r="L88">
        <f>(16/200)</f>
        <v>0.08</v>
      </c>
      <c r="M88">
        <f>(14/200)</f>
        <v>7.0000000000000007E-2</v>
      </c>
      <c r="N88">
        <f>(14/200)</f>
        <v>7.0000000000000007E-2</v>
      </c>
      <c r="P88">
        <f>(8/200)</f>
        <v>0.04</v>
      </c>
      <c r="Q88">
        <f>(7/200)</f>
        <v>3.5000000000000003E-2</v>
      </c>
      <c r="R88">
        <f>(9/200)</f>
        <v>4.4999999999999998E-2</v>
      </c>
      <c r="S88">
        <f>(9/200)</f>
        <v>4.4999999999999998E-2</v>
      </c>
      <c r="U88">
        <f>0.06+0.04</f>
        <v>0.1</v>
      </c>
      <c r="V88">
        <f>0.08+0.035</f>
        <v>0.115</v>
      </c>
      <c r="W88">
        <f>0.07+0.045</f>
        <v>0.115</v>
      </c>
      <c r="X88">
        <f>0.07+0.045</f>
        <v>0.115</v>
      </c>
      <c r="Z88">
        <f>SQRT((ABS($A$89-$A$88)^2+(ABS($B$89-$B$88)^2)))</f>
        <v>22.821882851534166</v>
      </c>
      <c r="AA88">
        <f>SQRT((ABS($C$89-$C$88)^2+(ABS($D$89-$D$88)^2)))</f>
        <v>24.270722823604512</v>
      </c>
      <c r="AB88">
        <f>SQRT((ABS($E$89-$E$88)^2+(ABS($F$89-$F$88)^2)))</f>
        <v>20.766540089062605</v>
      </c>
      <c r="AC88">
        <f>SQRT((ABS($G$89-$G$88)^2+(ABS($H$89-$H$88)^2)))</f>
        <v>20.832511479806662</v>
      </c>
      <c r="AJ88">
        <f>1/0.1</f>
        <v>10</v>
      </c>
      <c r="AK88">
        <f>1/0.115</f>
        <v>8.695652173913043</v>
      </c>
      <c r="AL88">
        <f>1/0.115</f>
        <v>8.695652173913043</v>
      </c>
      <c r="AM88">
        <f>1/0.115</f>
        <v>8.695652173913043</v>
      </c>
      <c r="AO88">
        <f>$Z88/$U88</f>
        <v>228.21882851534164</v>
      </c>
      <c r="AP88">
        <f>$AA88/$V88</f>
        <v>211.04976368351748</v>
      </c>
      <c r="AQ88">
        <f>$AB88/$W88</f>
        <v>180.5786094701096</v>
      </c>
      <c r="AR88">
        <f>$AC88/$X88</f>
        <v>181.15227373744924</v>
      </c>
      <c r="AV88">
        <f>((0.06/0.1)*100)</f>
        <v>60</v>
      </c>
      <c r="AW88">
        <f>((0.08/0.115)*100)</f>
        <v>69.565217391304344</v>
      </c>
      <c r="AX88">
        <f>((0.07/0.115)*100)</f>
        <v>60.869565217391312</v>
      </c>
      <c r="AY88">
        <f>((0.07/0.115)*100)</f>
        <v>60.869565217391312</v>
      </c>
      <c r="BA88">
        <f>((0.04/0.1)*100)</f>
        <v>40</v>
      </c>
      <c r="BB88">
        <f>((0.035/0.115)*100)</f>
        <v>30.434782608695656</v>
      </c>
      <c r="BC88">
        <f>((0.045/0.115)*100)</f>
        <v>39.130434782608688</v>
      </c>
      <c r="BD88">
        <f>((0.045/0.115)*100)</f>
        <v>39.130434782608688</v>
      </c>
      <c r="BF88">
        <f>ABS($B$88-$D$88)</f>
        <v>1.2939180000000006</v>
      </c>
      <c r="BG88">
        <f>ABS($F$88-$H$88)</f>
        <v>2.7153090000000004</v>
      </c>
      <c r="BL88">
        <f>SQRT((ABS($A$88-$E$88)^2+(ABS($B$88-$F$88)^2)))</f>
        <v>6.5901876241245878</v>
      </c>
      <c r="BM88">
        <f>SQRT((ABS($C$88-$G$88)^2+(ABS($D$88-$H$88)^2)))</f>
        <v>2.7639834191286363</v>
      </c>
      <c r="BO88">
        <f>SQRT((ABS($A$88-$G$88)^2+(ABS($B$88-$H$88)^2)))</f>
        <v>7.157234413733085</v>
      </c>
      <c r="BP88">
        <f>SQRT((ABS($C$88-$E$88)^2+(ABS($D$88-$F$88)^2)))</f>
        <v>2.9883619092338733</v>
      </c>
      <c r="BR88">
        <f>DEGREES(ACOS((20.9509117339962^2+22.9155515378001^2-3.93060407656737^2)/(2*20.9509117339962*22.9155515378001)))</f>
        <v>8.9111245734533195</v>
      </c>
      <c r="BS88">
        <f>DEGREES(ACOS((3.93060407656737^2+25.4679580932772^2-23.4715470156966^2)/(2*3.93060407656737*25.4679580932772)))</f>
        <v>55.585575517475341</v>
      </c>
      <c r="BU88">
        <v>12</v>
      </c>
      <c r="BV88">
        <v>8</v>
      </c>
      <c r="BW88">
        <v>6</v>
      </c>
      <c r="BX88">
        <v>7</v>
      </c>
      <c r="BY88">
        <v>16</v>
      </c>
      <c r="BZ88">
        <v>8</v>
      </c>
      <c r="CA88">
        <v>7</v>
      </c>
      <c r="CB88">
        <v>7</v>
      </c>
      <c r="CC88">
        <v>14</v>
      </c>
      <c r="CD88">
        <v>5</v>
      </c>
      <c r="CE88">
        <v>5</v>
      </c>
      <c r="CF88">
        <v>13</v>
      </c>
      <c r="CG88">
        <v>14</v>
      </c>
      <c r="CH88">
        <v>6</v>
      </c>
      <c r="CI88">
        <v>4</v>
      </c>
      <c r="CJ88">
        <v>13</v>
      </c>
      <c r="CL88">
        <v>8</v>
      </c>
      <c r="CM88">
        <v>3</v>
      </c>
      <c r="CN88">
        <v>0</v>
      </c>
      <c r="CO88">
        <v>0</v>
      </c>
      <c r="CP88">
        <v>7</v>
      </c>
      <c r="CQ88">
        <v>3</v>
      </c>
      <c r="CR88">
        <v>0</v>
      </c>
      <c r="CS88">
        <v>0</v>
      </c>
      <c r="CT88">
        <v>9</v>
      </c>
      <c r="CU88">
        <v>3</v>
      </c>
      <c r="CV88">
        <v>0</v>
      </c>
      <c r="CW88">
        <v>8</v>
      </c>
      <c r="CX88">
        <v>9</v>
      </c>
      <c r="CY88">
        <v>4</v>
      </c>
      <c r="CZ88">
        <v>0</v>
      </c>
      <c r="DA88">
        <v>8</v>
      </c>
      <c r="DC88">
        <f>((8/12)*100)</f>
        <v>66.666666666666657</v>
      </c>
      <c r="DD88">
        <f>((6/12)*100)</f>
        <v>50</v>
      </c>
      <c r="DE88">
        <f>((7/12)*100)</f>
        <v>58.333333333333336</v>
      </c>
      <c r="DF88">
        <f>((8/16)*100)</f>
        <v>50</v>
      </c>
      <c r="DG88">
        <f>((7/16)*100)</f>
        <v>43.75</v>
      </c>
      <c r="DH88">
        <f>((7/16)*100)</f>
        <v>43.75</v>
      </c>
      <c r="DI88">
        <f>((5/14)*100)</f>
        <v>35.714285714285715</v>
      </c>
      <c r="DJ88">
        <f>((5/14)*100)</f>
        <v>35.714285714285715</v>
      </c>
      <c r="DK88">
        <f>((13/14)*100)</f>
        <v>92.857142857142861</v>
      </c>
      <c r="DL88">
        <f>((6/14)*100)</f>
        <v>42.857142857142854</v>
      </c>
      <c r="DM88">
        <f>((4/14)*100)</f>
        <v>28.571428571428569</v>
      </c>
      <c r="DN88">
        <f>((13/14)*100)</f>
        <v>92.857142857142861</v>
      </c>
      <c r="DP88">
        <f>((3/8)*100)</f>
        <v>37.5</v>
      </c>
      <c r="DQ88">
        <f>((0/8)*100)</f>
        <v>0</v>
      </c>
      <c r="DR88">
        <f>((0/8)*100)</f>
        <v>0</v>
      </c>
      <c r="DS88">
        <f>((3/7)*100)</f>
        <v>42.857142857142854</v>
      </c>
      <c r="DT88">
        <f>((0/7)*100)</f>
        <v>0</v>
      </c>
      <c r="DU88">
        <f>((0/7)*100)</f>
        <v>0</v>
      </c>
      <c r="DV88">
        <f>((3/9)*100)</f>
        <v>33.333333333333329</v>
      </c>
      <c r="DW88">
        <f>((0/9)*100)</f>
        <v>0</v>
      </c>
      <c r="DX88">
        <f>((8/9)*100)</f>
        <v>88.888888888888886</v>
      </c>
      <c r="DY88">
        <f>((4/9)*100)</f>
        <v>44.444444444444443</v>
      </c>
      <c r="DZ88">
        <f>((0/9)*100)</f>
        <v>0</v>
      </c>
      <c r="EA88">
        <f>((8/9)*100)</f>
        <v>88.888888888888886</v>
      </c>
    </row>
    <row r="89" spans="1:131" x14ac:dyDescent="0.25">
      <c r="A89">
        <v>237.501857</v>
      </c>
      <c r="B89">
        <v>9.2136089999999999</v>
      </c>
      <c r="C89">
        <v>243.14758</v>
      </c>
      <c r="D89">
        <v>8.1702589999999997</v>
      </c>
      <c r="E89">
        <v>242.00134199999999</v>
      </c>
      <c r="F89">
        <v>10.41366</v>
      </c>
      <c r="G89">
        <v>242.32366100000002</v>
      </c>
      <c r="H89">
        <v>7.2973710000000001</v>
      </c>
      <c r="K89">
        <f>(13/200)</f>
        <v>6.5000000000000002E-2</v>
      </c>
      <c r="P89">
        <f>(12/200)</f>
        <v>0.06</v>
      </c>
      <c r="Q89">
        <f>(10/200)</f>
        <v>0.05</v>
      </c>
      <c r="U89">
        <f>0.065+0.06</f>
        <v>0.125</v>
      </c>
      <c r="Z89">
        <f>SQRT((ABS($A$90-$A$89)^2+(ABS($B$90-$B$89)^2)))</f>
        <v>20.529018009319113</v>
      </c>
      <c r="AJ89">
        <f>1/0.125</f>
        <v>8</v>
      </c>
      <c r="AO89">
        <f>$Z89/$U89</f>
        <v>164.23214407455291</v>
      </c>
      <c r="AV89">
        <f>((0.065/0.125)*100)</f>
        <v>52</v>
      </c>
      <c r="BA89">
        <f>((0.06/0.125)*100)</f>
        <v>48</v>
      </c>
      <c r="BF89">
        <f>ABS($B$89-$D$89)</f>
        <v>1.0433500000000002</v>
      </c>
      <c r="BG89">
        <f>ABS($F$89-$H$89)</f>
        <v>3.1162890000000001</v>
      </c>
      <c r="BI89">
        <v>2.5724685000000003</v>
      </c>
      <c r="BJ89">
        <v>2.8632754999999999</v>
      </c>
      <c r="BL89">
        <f>SQRT((ABS($A$89-$E$89)^2+(ABS($B$89-$F$89)^2)))</f>
        <v>4.656767942234822</v>
      </c>
      <c r="BO89">
        <f>SQRT((ABS($A$89-$G$89)^2+(ABS($B$89-$H$89)^2)))</f>
        <v>5.1886184950389387</v>
      </c>
      <c r="BP89">
        <f>SQRT((ABS($C$89-$E$89)^2+(ABS($D$89-$F$89)^2)))</f>
        <v>2.519267671257865</v>
      </c>
      <c r="BR89">
        <f>DEGREES(ACOS((23.4715470156966^2+24.372704549812^2-3.52011720198064^2)/(2*23.4715470156966*24.372704549812)))</f>
        <v>8.1584005347350033</v>
      </c>
      <c r="BS89">
        <f>DEGREES(ACOS((3.52011720198064^2+33.1374139420676^2-32.0212293244659^2)/(2*3.52011720198064*33.1374139420676)))</f>
        <v>68.600972807062078</v>
      </c>
      <c r="BU89">
        <v>13</v>
      </c>
      <c r="BV89">
        <v>7</v>
      </c>
      <c r="BW89">
        <v>5</v>
      </c>
      <c r="BX89">
        <v>6</v>
      </c>
      <c r="CL89">
        <v>12</v>
      </c>
      <c r="CM89">
        <v>4</v>
      </c>
      <c r="CN89">
        <v>3</v>
      </c>
      <c r="CO89">
        <v>4</v>
      </c>
      <c r="CP89">
        <v>10</v>
      </c>
      <c r="CQ89">
        <v>4</v>
      </c>
      <c r="CR89">
        <v>1</v>
      </c>
      <c r="CS89">
        <v>0</v>
      </c>
      <c r="DC89">
        <f>((7/13)*100)</f>
        <v>53.846153846153847</v>
      </c>
      <c r="DD89">
        <f>((5/13)*100)</f>
        <v>38.461538461538467</v>
      </c>
      <c r="DE89">
        <f>((6/13)*100)</f>
        <v>46.153846153846153</v>
      </c>
      <c r="DP89">
        <f>((4/12)*100)</f>
        <v>33.333333333333329</v>
      </c>
      <c r="DQ89">
        <f>((3/12)*100)</f>
        <v>25</v>
      </c>
      <c r="DR89">
        <f>((4/12)*100)</f>
        <v>33.333333333333329</v>
      </c>
      <c r="DS89">
        <f>((4/10)*100)</f>
        <v>40</v>
      </c>
      <c r="DT89">
        <f>((1/10)*100)</f>
        <v>10</v>
      </c>
      <c r="DU89">
        <f>((0/10)*100)</f>
        <v>0</v>
      </c>
    </row>
    <row r="90" spans="1:131" x14ac:dyDescent="0.25">
      <c r="A90">
        <v>258.03020900000001</v>
      </c>
      <c r="B90">
        <v>9.0482469999999999</v>
      </c>
      <c r="BR90">
        <f>DEGREES(ACOS((32.0212293244659^2+32.2925018345583^2-2.86252413571187^2)/(2*32.0212293244659*32.2925018345583)))</f>
        <v>5.0790816423586973</v>
      </c>
      <c r="BS90" t="e">
        <f>DEGREES(ACOS((4.80396657162599^2+0^2-4.80396657162599^2)/(2*4.80396657162599*0)))</f>
        <v>#DIV/0!</v>
      </c>
    </row>
    <row r="91" spans="1:131" x14ac:dyDescent="0.25">
      <c r="A91" t="s">
        <v>22</v>
      </c>
      <c r="B91" t="s">
        <v>22</v>
      </c>
      <c r="C91" t="s">
        <v>22</v>
      </c>
      <c r="D91" t="s">
        <v>22</v>
      </c>
      <c r="E91" t="s">
        <v>22</v>
      </c>
      <c r="F91" t="s">
        <v>22</v>
      </c>
      <c r="G91" t="s">
        <v>22</v>
      </c>
      <c r="H91" t="s">
        <v>22</v>
      </c>
      <c r="BR91">
        <f>DEGREES(ACOS((26.2063100968838^2+26.5910911870836^2-2.29575292794891^2)/(2*26.2063100968838*26.5910911870836)))</f>
        <v>4.913857143762951</v>
      </c>
    </row>
    <row r="92" spans="1:131" x14ac:dyDescent="0.25">
      <c r="A92">
        <v>35.712240000000001</v>
      </c>
      <c r="B92">
        <v>9.2265300000000003</v>
      </c>
      <c r="C92">
        <v>25.250514000000003</v>
      </c>
      <c r="D92">
        <v>7.3144989999999996</v>
      </c>
      <c r="E92">
        <v>16.273084000000004</v>
      </c>
      <c r="F92">
        <v>8.0994569999999992</v>
      </c>
      <c r="G92">
        <v>27.241447000000001</v>
      </c>
      <c r="H92">
        <v>6.4330360000000004</v>
      </c>
      <c r="K92">
        <f>(14/200)</f>
        <v>7.0000000000000007E-2</v>
      </c>
      <c r="L92">
        <f>(24/200)</f>
        <v>0.12</v>
      </c>
      <c r="M92">
        <f>(12/200)</f>
        <v>0.06</v>
      </c>
      <c r="N92">
        <f>(19/200)</f>
        <v>9.5000000000000001E-2</v>
      </c>
      <c r="P92">
        <f>(11/200)</f>
        <v>5.5E-2</v>
      </c>
      <c r="Q92">
        <f>(13/200)</f>
        <v>6.5000000000000002E-2</v>
      </c>
      <c r="R92">
        <f>(14/200)</f>
        <v>7.0000000000000007E-2</v>
      </c>
      <c r="S92">
        <f>(11/200)</f>
        <v>5.5E-2</v>
      </c>
      <c r="U92">
        <f>0.07+0.055</f>
        <v>0.125</v>
      </c>
      <c r="V92">
        <f>0.12+0.065</f>
        <v>0.185</v>
      </c>
      <c r="W92">
        <f>0.06+0.07</f>
        <v>0.13</v>
      </c>
      <c r="X92">
        <f>0.095+0.055</f>
        <v>0.15</v>
      </c>
      <c r="Z92">
        <f>SQRT((ABS($A$93-$A$92)^2+(ABS($B$93-$B$92)^2)))</f>
        <v>25.513110163318487</v>
      </c>
      <c r="AA92">
        <f>SQRT((ABS($C$93-$C$92)^2+(ABS($D$93-$D$92)^2)))</f>
        <v>30.599210060858823</v>
      </c>
      <c r="AB92">
        <f>SQRT((ABS($E$93-$E$92)^2+(ABS($F$93-$F$92)^2)))</f>
        <v>18.001668332625446</v>
      </c>
      <c r="AC92">
        <f>SQRT((ABS($G$93-$G$92)^2+(ABS($H$93-$H$92)^2)))</f>
        <v>33.63452184677395</v>
      </c>
      <c r="AJ92">
        <f>1/0.125</f>
        <v>8</v>
      </c>
      <c r="AK92">
        <f>1/0.185</f>
        <v>5.4054054054054053</v>
      </c>
      <c r="AL92">
        <f>1/0.13</f>
        <v>7.6923076923076916</v>
      </c>
      <c r="AM92">
        <f>1/0.15</f>
        <v>6.666666666666667</v>
      </c>
      <c r="AO92">
        <f>$Z92/$U92</f>
        <v>204.1048813065479</v>
      </c>
      <c r="AP92">
        <f>$AA92/$V92</f>
        <v>165.40113546410174</v>
      </c>
      <c r="AQ92">
        <f>$AB92/$W92</f>
        <v>138.4743717894265</v>
      </c>
      <c r="AR92">
        <f>$AC92/$X92</f>
        <v>224.23014564515967</v>
      </c>
      <c r="AV92">
        <f>((0.07/0.125)*100)</f>
        <v>56.000000000000007</v>
      </c>
      <c r="AW92">
        <f>((0.12/0.185)*100)</f>
        <v>64.86486486486487</v>
      </c>
      <c r="AX92">
        <f>((0.06/0.13)*100)</f>
        <v>46.153846153846153</v>
      </c>
      <c r="AY92">
        <f>((0.095/0.15)*100)</f>
        <v>63.333333333333343</v>
      </c>
      <c r="BA92">
        <f>((0.055/0.125)*100)</f>
        <v>44</v>
      </c>
      <c r="BB92">
        <f>((0.065/0.185)*100)</f>
        <v>35.135135135135137</v>
      </c>
      <c r="BC92">
        <f>((0.07/0.13)*100)</f>
        <v>53.846153846153854</v>
      </c>
      <c r="BD92">
        <f>((0.055/0.15)*100)</f>
        <v>36.666666666666671</v>
      </c>
      <c r="BF92">
        <f>ABS($B$92-$D$92)</f>
        <v>1.9120310000000007</v>
      </c>
      <c r="BG92">
        <f>ABS($F$92-$H$92)</f>
        <v>1.6664209999999988</v>
      </c>
      <c r="BL92">
        <f>SQRT((ABS($A$92-$E$93)^2+(ABS($B$92-$F$93)^2)))</f>
        <v>1.4962123886016343</v>
      </c>
      <c r="BM92">
        <f>SQRT((ABS($C$92-$G$92)^2+(ABS($D$92-$H$92)^2)))</f>
        <v>2.1773358103099283</v>
      </c>
      <c r="BO92">
        <f>SQRT((ABS($A$92-$G$92)^2+(ABS($B$92-$H$92)^2)))</f>
        <v>8.9195259278105699</v>
      </c>
      <c r="BP92">
        <f>SQRT((ABS($C$92-$E$92)^2+(ABS($D$92-$F$92)^2)))</f>
        <v>9.0116817779293541</v>
      </c>
      <c r="BR92">
        <f>DEGREES(ACOS((17.3979599833003^2+20.8052270930288^2-4.80396657162599^2)/(2*17.3979599833003*20.8052270930288)))</f>
        <v>10.212167782624963</v>
      </c>
      <c r="BU92">
        <v>14</v>
      </c>
      <c r="BV92">
        <v>11</v>
      </c>
      <c r="BW92">
        <v>5</v>
      </c>
      <c r="BX92">
        <v>11</v>
      </c>
      <c r="BY92">
        <v>24</v>
      </c>
      <c r="BZ92">
        <v>13</v>
      </c>
      <c r="CA92">
        <v>14</v>
      </c>
      <c r="CB92">
        <v>13</v>
      </c>
      <c r="CC92">
        <v>12</v>
      </c>
      <c r="CD92">
        <v>1</v>
      </c>
      <c r="CE92">
        <v>12</v>
      </c>
      <c r="CF92">
        <v>4</v>
      </c>
      <c r="CG92">
        <v>19</v>
      </c>
      <c r="CH92">
        <v>11</v>
      </c>
      <c r="CI92">
        <v>11</v>
      </c>
      <c r="CJ92">
        <v>13</v>
      </c>
      <c r="CL92">
        <v>11</v>
      </c>
      <c r="CM92">
        <v>0</v>
      </c>
      <c r="CN92">
        <v>0</v>
      </c>
      <c r="CO92">
        <v>8</v>
      </c>
      <c r="CP92">
        <v>13</v>
      </c>
      <c r="CQ92">
        <v>0</v>
      </c>
      <c r="CR92">
        <v>13</v>
      </c>
      <c r="CS92">
        <v>0</v>
      </c>
      <c r="CT92">
        <v>14</v>
      </c>
      <c r="CU92">
        <v>0</v>
      </c>
      <c r="CV92">
        <v>13</v>
      </c>
      <c r="CW92">
        <v>0</v>
      </c>
      <c r="CX92">
        <v>11</v>
      </c>
      <c r="CY92">
        <v>8</v>
      </c>
      <c r="CZ92">
        <v>0</v>
      </c>
      <c r="DA92">
        <v>3</v>
      </c>
      <c r="DC92">
        <f>((11/14)*100)</f>
        <v>78.571428571428569</v>
      </c>
      <c r="DD92">
        <f>((5/14)*100)</f>
        <v>35.714285714285715</v>
      </c>
      <c r="DE92">
        <f>((11/14)*100)</f>
        <v>78.571428571428569</v>
      </c>
      <c r="DF92">
        <f>((13/24)*100)</f>
        <v>54.166666666666664</v>
      </c>
      <c r="DG92">
        <f>((14/24)*100)</f>
        <v>58.333333333333336</v>
      </c>
      <c r="DH92">
        <f>((13/24)*100)</f>
        <v>54.166666666666664</v>
      </c>
      <c r="DI92">
        <f>((1/12)*100)</f>
        <v>8.3333333333333321</v>
      </c>
      <c r="DJ92">
        <f>((12/12)*100)</f>
        <v>100</v>
      </c>
      <c r="DK92">
        <f>((4/12)*100)</f>
        <v>33.333333333333329</v>
      </c>
      <c r="DL92">
        <f>((11/19)*100)</f>
        <v>57.894736842105267</v>
      </c>
      <c r="DM92">
        <f>((11/19)*100)</f>
        <v>57.894736842105267</v>
      </c>
      <c r="DN92">
        <f>((13/19)*100)</f>
        <v>68.421052631578945</v>
      </c>
      <c r="DP92">
        <f>((0/11)*100)</f>
        <v>0</v>
      </c>
      <c r="DQ92">
        <f>((0/11)*100)</f>
        <v>0</v>
      </c>
      <c r="DR92">
        <f>((8/11)*100)</f>
        <v>72.727272727272734</v>
      </c>
      <c r="DS92">
        <f>((0/13)*100)</f>
        <v>0</v>
      </c>
      <c r="DT92">
        <f>((13/13)*100)</f>
        <v>100</v>
      </c>
      <c r="DU92">
        <f>((0/13)*100)</f>
        <v>0</v>
      </c>
      <c r="DV92">
        <f>((0/14)*100)</f>
        <v>0</v>
      </c>
      <c r="DW92">
        <f>((13/14)*100)</f>
        <v>92.857142857142861</v>
      </c>
      <c r="DX92">
        <f>((0/14)*100)</f>
        <v>0</v>
      </c>
      <c r="DY92">
        <f>((8/11)*100)</f>
        <v>72.727272727272734</v>
      </c>
      <c r="DZ92">
        <f>((0/11)*100)</f>
        <v>0</v>
      </c>
      <c r="EA92">
        <f>((3/11)*100)</f>
        <v>27.27272727272727</v>
      </c>
    </row>
    <row r="93" spans="1:131" x14ac:dyDescent="0.25">
      <c r="A93">
        <v>61.208980000000004</v>
      </c>
      <c r="B93">
        <v>10.140335</v>
      </c>
      <c r="C93">
        <v>55.803024000000001</v>
      </c>
      <c r="D93">
        <v>9.0044070000000005</v>
      </c>
      <c r="E93">
        <v>34.227108999999999</v>
      </c>
      <c r="F93">
        <v>9.4082919999999994</v>
      </c>
      <c r="G93">
        <v>60.857280000000003</v>
      </c>
      <c r="H93">
        <v>7.5541210000000003</v>
      </c>
      <c r="K93">
        <f>(13/200)</f>
        <v>6.5000000000000002E-2</v>
      </c>
      <c r="L93">
        <f>(13/200)</f>
        <v>6.5000000000000002E-2</v>
      </c>
      <c r="M93">
        <f>(14/200)</f>
        <v>7.0000000000000007E-2</v>
      </c>
      <c r="N93">
        <f>(13/200)</f>
        <v>6.5000000000000002E-2</v>
      </c>
      <c r="P93">
        <f>(9/200)</f>
        <v>4.4999999999999998E-2</v>
      </c>
      <c r="Q93">
        <f>(8/200)</f>
        <v>0.04</v>
      </c>
      <c r="R93">
        <f>(9/200)</f>
        <v>4.4999999999999998E-2</v>
      </c>
      <c r="S93">
        <f>(9/200)</f>
        <v>4.4999999999999998E-2</v>
      </c>
      <c r="U93">
        <f>0.065+0.045</f>
        <v>0.11</v>
      </c>
      <c r="V93">
        <f>0.065+0.04</f>
        <v>0.10500000000000001</v>
      </c>
      <c r="W93">
        <f>0.07+0.045</f>
        <v>0.115</v>
      </c>
      <c r="X93">
        <f>0.065+0.045</f>
        <v>0.11</v>
      </c>
      <c r="Z93">
        <f>SQRT((ABS($A$94-$A$93)^2+(ABS($B$94-$B$93)^2)))</f>
        <v>22.712479112434941</v>
      </c>
      <c r="AA93">
        <f>SQRT((ABS($C$94-$C$93)^2+(ABS($D$94-$D$93)^2)))</f>
        <v>23.31704307663496</v>
      </c>
      <c r="AB93">
        <f>SQRT((ABS($E$94-$E$93)^2+(ABS($F$94-$F$93)^2)))</f>
        <v>27.106213690092687</v>
      </c>
      <c r="AC93">
        <f>SQRT((ABS($G$94-$G$93)^2+(ABS($H$94-$H$93)^2)))</f>
        <v>23.323845022815959</v>
      </c>
      <c r="AJ93">
        <f>1/0.11</f>
        <v>9.0909090909090917</v>
      </c>
      <c r="AK93">
        <f>1/0.105</f>
        <v>9.5238095238095237</v>
      </c>
      <c r="AL93">
        <f>1/0.115</f>
        <v>8.695652173913043</v>
      </c>
      <c r="AM93">
        <f>1/0.11</f>
        <v>9.0909090909090917</v>
      </c>
      <c r="AO93">
        <f>$Z93/$U93</f>
        <v>206.47708284031765</v>
      </c>
      <c r="AP93">
        <f>$AA93/$V93</f>
        <v>222.06707692033294</v>
      </c>
      <c r="AQ93">
        <f>$AB93/$W93</f>
        <v>235.70620600080596</v>
      </c>
      <c r="AR93">
        <f>$AC93/$X93</f>
        <v>212.03495475287235</v>
      </c>
      <c r="AV93">
        <f>((0.065/0.11)*100)</f>
        <v>59.090909090909093</v>
      </c>
      <c r="AW93">
        <f>((0.065/0.105)*100)</f>
        <v>61.904761904761905</v>
      </c>
      <c r="AX93">
        <f>((0.07/0.115)*100)</f>
        <v>60.869565217391312</v>
      </c>
      <c r="AY93">
        <f>((0.065/0.11)*100)</f>
        <v>59.090909090909093</v>
      </c>
      <c r="BA93">
        <f>((0.045/0.11)*100)</f>
        <v>40.909090909090907</v>
      </c>
      <c r="BB93">
        <f>((0.04/0.105)*100)</f>
        <v>38.095238095238102</v>
      </c>
      <c r="BC93">
        <f>((0.045/0.115)*100)</f>
        <v>39.130434782608688</v>
      </c>
      <c r="BD93">
        <f>((0.045/0.11)*100)</f>
        <v>40.909090909090907</v>
      </c>
      <c r="BF93">
        <f>ABS($B$93-$D$93)</f>
        <v>1.1359279999999998</v>
      </c>
      <c r="BG93">
        <f>ABS($F$93-$H$93)</f>
        <v>1.8541709999999991</v>
      </c>
      <c r="BL93">
        <f>SQRT((ABS($A$93-$E$94)^2+(ABS($B$93-$F$94)^2)))</f>
        <v>0.61693686946558779</v>
      </c>
      <c r="BM93">
        <f>SQRT((ABS($C$93-$G$93)^2+(ABS($D$93-$H$93)^2)))</f>
        <v>5.2582157805982082</v>
      </c>
      <c r="BO93">
        <f>SQRT((ABS($A$93-$G$93)^2+(ABS($B$93-$H$93)^2)))</f>
        <v>2.610018341658924</v>
      </c>
      <c r="BP93">
        <f>SQRT((ABS($C$93-$E$94)^2+(ABS($D$93-$F$94)^2)))</f>
        <v>5.7677033043333648</v>
      </c>
      <c r="BR93" t="e">
        <f>DEGREES(ACOS((4.80396657162599^2+0^2-4.80396657162599^2)/(2*4.80396657162599*0)))</f>
        <v>#DIV/0!</v>
      </c>
      <c r="BS93">
        <f>DEGREES(ACOS((4.04969969997247^2+26.0450359709012^2-23.412568772963^2)/(2*4.04969969997247*26.0450359709012)))</f>
        <v>45.978097004025187</v>
      </c>
      <c r="BU93">
        <v>13</v>
      </c>
      <c r="BV93">
        <v>9</v>
      </c>
      <c r="BW93">
        <v>4</v>
      </c>
      <c r="BX93">
        <v>5</v>
      </c>
      <c r="BY93">
        <v>13</v>
      </c>
      <c r="BZ93">
        <v>9</v>
      </c>
      <c r="CA93">
        <v>4</v>
      </c>
      <c r="CB93">
        <v>4</v>
      </c>
      <c r="CC93">
        <v>14</v>
      </c>
      <c r="CD93">
        <v>5</v>
      </c>
      <c r="CE93">
        <v>6</v>
      </c>
      <c r="CF93">
        <v>13</v>
      </c>
      <c r="CG93">
        <v>13</v>
      </c>
      <c r="CH93">
        <v>5</v>
      </c>
      <c r="CI93">
        <v>5</v>
      </c>
      <c r="CJ93">
        <v>12</v>
      </c>
      <c r="CL93">
        <v>9</v>
      </c>
      <c r="CM93">
        <v>5</v>
      </c>
      <c r="CN93">
        <v>0</v>
      </c>
      <c r="CO93">
        <v>1</v>
      </c>
      <c r="CP93">
        <v>8</v>
      </c>
      <c r="CQ93">
        <v>5</v>
      </c>
      <c r="CR93">
        <v>0</v>
      </c>
      <c r="CS93">
        <v>0</v>
      </c>
      <c r="CT93">
        <v>9</v>
      </c>
      <c r="CU93">
        <v>0</v>
      </c>
      <c r="CV93">
        <v>0</v>
      </c>
      <c r="CW93">
        <v>3</v>
      </c>
      <c r="CX93">
        <v>9</v>
      </c>
      <c r="CY93">
        <v>1</v>
      </c>
      <c r="CZ93">
        <v>0</v>
      </c>
      <c r="DA93">
        <v>8</v>
      </c>
      <c r="DC93">
        <f>((9/13)*100)</f>
        <v>69.230769230769226</v>
      </c>
      <c r="DD93">
        <f>((4/13)*100)</f>
        <v>30.76923076923077</v>
      </c>
      <c r="DE93">
        <f>((5/13)*100)</f>
        <v>38.461538461538467</v>
      </c>
      <c r="DF93">
        <f>((9/13)*100)</f>
        <v>69.230769230769226</v>
      </c>
      <c r="DG93">
        <f>((4/13)*100)</f>
        <v>30.76923076923077</v>
      </c>
      <c r="DH93">
        <f>((4/13)*100)</f>
        <v>30.76923076923077</v>
      </c>
      <c r="DI93">
        <f>((5/14)*100)</f>
        <v>35.714285714285715</v>
      </c>
      <c r="DJ93">
        <f>((6/14)*100)</f>
        <v>42.857142857142854</v>
      </c>
      <c r="DK93">
        <f>((13/14)*100)</f>
        <v>92.857142857142861</v>
      </c>
      <c r="DL93">
        <f>((5/13)*100)</f>
        <v>38.461538461538467</v>
      </c>
      <c r="DM93">
        <f>((5/13)*100)</f>
        <v>38.461538461538467</v>
      </c>
      <c r="DN93">
        <f>((12/13)*100)</f>
        <v>92.307692307692307</v>
      </c>
      <c r="DP93">
        <f>((5/9)*100)</f>
        <v>55.555555555555557</v>
      </c>
      <c r="DQ93">
        <f>((0/9)*100)</f>
        <v>0</v>
      </c>
      <c r="DR93">
        <f>((1/9)*100)</f>
        <v>11.111111111111111</v>
      </c>
      <c r="DS93">
        <f>((5/8)*100)</f>
        <v>62.5</v>
      </c>
      <c r="DT93">
        <f>((0/8)*100)</f>
        <v>0</v>
      </c>
      <c r="DU93">
        <f>((0/8)*100)</f>
        <v>0</v>
      </c>
      <c r="DV93">
        <f>((0/9)*100)</f>
        <v>0</v>
      </c>
      <c r="DW93">
        <f>((0/9)*100)</f>
        <v>0</v>
      </c>
      <c r="DX93">
        <f>((3/9)*100)</f>
        <v>33.333333333333329</v>
      </c>
      <c r="DY93">
        <f>((1/9)*100)</f>
        <v>11.111111111111111</v>
      </c>
      <c r="DZ93">
        <f>((0/9)*100)</f>
        <v>0</v>
      </c>
      <c r="EA93">
        <f>((8/9)*100)</f>
        <v>88.888888888888886</v>
      </c>
    </row>
    <row r="94" spans="1:131" x14ac:dyDescent="0.25">
      <c r="A94">
        <v>83.919343000000012</v>
      </c>
      <c r="B94">
        <v>9.8303030000000007</v>
      </c>
      <c r="C94">
        <v>79.119949000000005</v>
      </c>
      <c r="D94">
        <v>8.9302019999999995</v>
      </c>
      <c r="E94">
        <v>61.300071000000003</v>
      </c>
      <c r="F94">
        <v>10.75051</v>
      </c>
      <c r="G94">
        <v>84.181111000000001</v>
      </c>
      <c r="H94">
        <v>7.5796970000000004</v>
      </c>
      <c r="K94">
        <f>(16/200)</f>
        <v>0.08</v>
      </c>
      <c r="L94">
        <f>(15/200)</f>
        <v>7.4999999999999997E-2</v>
      </c>
      <c r="M94">
        <f>(12/200)</f>
        <v>0.06</v>
      </c>
      <c r="N94">
        <f>(14/200)</f>
        <v>7.0000000000000007E-2</v>
      </c>
      <c r="P94">
        <f>(8/200)</f>
        <v>0.04</v>
      </c>
      <c r="Q94">
        <f>(8/200)</f>
        <v>0.04</v>
      </c>
      <c r="R94">
        <f>(9/200)</f>
        <v>4.4999999999999998E-2</v>
      </c>
      <c r="S94">
        <f>(8/200)</f>
        <v>0.04</v>
      </c>
      <c r="U94">
        <f>0.08+0.04</f>
        <v>0.12</v>
      </c>
      <c r="V94">
        <f>0.075+0.04</f>
        <v>0.11499999999999999</v>
      </c>
      <c r="W94">
        <f>0.06+0.045</f>
        <v>0.105</v>
      </c>
      <c r="X94">
        <f>0.07+0.04</f>
        <v>0.11000000000000001</v>
      </c>
      <c r="Z94">
        <f>SQRT((ABS($A$95-$A$94)^2+(ABS($B$95-$B$94)^2)))</f>
        <v>30.066955771992028</v>
      </c>
      <c r="AA94">
        <f>SQRT((ABS($C$95-$C$94)^2+(ABS($D$95-$D$94)^2)))</f>
        <v>27.811621831681691</v>
      </c>
      <c r="AB94">
        <f>SQRT((ABS($E$95-$E$94)^2+(ABS($F$95-$F$94)^2)))</f>
        <v>23.57655693676762</v>
      </c>
      <c r="AC94">
        <f>SQRT((ABS($G$95-$G$94)^2+(ABS($H$95-$H$94)^2)))</f>
        <v>29.719172935037157</v>
      </c>
      <c r="AJ94">
        <f>1/0.12</f>
        <v>8.3333333333333339</v>
      </c>
      <c r="AK94">
        <f>1/0.115</f>
        <v>8.695652173913043</v>
      </c>
      <c r="AL94">
        <f>1/0.105</f>
        <v>9.5238095238095237</v>
      </c>
      <c r="AM94">
        <f>1/0.11</f>
        <v>9.0909090909090917</v>
      </c>
      <c r="AO94">
        <f>$Z94/$U94</f>
        <v>250.55796476660024</v>
      </c>
      <c r="AP94">
        <f>$AA94/$V94</f>
        <v>241.84018984071037</v>
      </c>
      <c r="AQ94">
        <f>$AB94/$W94</f>
        <v>224.53863749302496</v>
      </c>
      <c r="AR94">
        <f>$AC94/$X94</f>
        <v>270.17429940942867</v>
      </c>
      <c r="AV94">
        <f>((0.08/0.12)*100)</f>
        <v>66.666666666666671</v>
      </c>
      <c r="AW94">
        <f>((0.075/0.115)*100)</f>
        <v>65.217391304347814</v>
      </c>
      <c r="AX94">
        <f>((0.06/0.105)*100)</f>
        <v>57.142857142857139</v>
      </c>
      <c r="AY94">
        <f>((0.07/0.11)*100)</f>
        <v>63.636363636363647</v>
      </c>
      <c r="BA94">
        <f>((0.04/0.12)*100)</f>
        <v>33.333333333333336</v>
      </c>
      <c r="BB94">
        <f>((0.04/0.115)*100)</f>
        <v>34.782608695652172</v>
      </c>
      <c r="BC94">
        <f>((0.045/0.105)*100)</f>
        <v>42.857142857142854</v>
      </c>
      <c r="BD94">
        <f>((0.04/0.11)*100)</f>
        <v>36.363636363636367</v>
      </c>
      <c r="BF94">
        <f>ABS($B$94-$D$94)</f>
        <v>0.90010100000000115</v>
      </c>
      <c r="BG94">
        <f>ABS($F$94-$H$94)</f>
        <v>3.1708129999999999</v>
      </c>
      <c r="BL94">
        <f>SQRT((ABS($A$94-$E$95)^2+(ABS($B$94-$F$95)^2)))</f>
        <v>1.4217886347084079</v>
      </c>
      <c r="BM94">
        <f>SQRT((ABS($C$94-$G$94)^2+(ABS($D$94-$H$94)^2)))</f>
        <v>5.2382463234625529</v>
      </c>
      <c r="BO94">
        <f>SQRT((ABS($A$94-$G$94)^2+(ABS($B$94-$H$94)^2)))</f>
        <v>2.2657779796484907</v>
      </c>
      <c r="BP94">
        <f>SQRT((ABS($C$94-$E$95)^2+(ABS($D$94-$F$95)^2)))</f>
        <v>6.0781690935285004</v>
      </c>
      <c r="BS94">
        <f>DEGREES(ACOS((3.81417232574369^2+30.6200065618117^2-29.2705979747914^2)/(2*3.81417232574369*30.6200065618117)))</f>
        <v>65.903495253787497</v>
      </c>
      <c r="BU94">
        <v>16</v>
      </c>
      <c r="BV94">
        <v>11</v>
      </c>
      <c r="BW94">
        <v>7</v>
      </c>
      <c r="BX94">
        <v>8</v>
      </c>
      <c r="BY94">
        <v>15</v>
      </c>
      <c r="BZ94">
        <v>11</v>
      </c>
      <c r="CA94">
        <v>6</v>
      </c>
      <c r="CB94">
        <v>7</v>
      </c>
      <c r="CC94">
        <v>12</v>
      </c>
      <c r="CD94">
        <v>4</v>
      </c>
      <c r="CE94">
        <v>4</v>
      </c>
      <c r="CF94">
        <v>12</v>
      </c>
      <c r="CG94">
        <v>14</v>
      </c>
      <c r="CH94">
        <v>8</v>
      </c>
      <c r="CI94">
        <v>7</v>
      </c>
      <c r="CJ94">
        <v>13</v>
      </c>
      <c r="CL94">
        <v>8</v>
      </c>
      <c r="CM94">
        <v>4</v>
      </c>
      <c r="CN94">
        <v>0</v>
      </c>
      <c r="CO94">
        <v>0</v>
      </c>
      <c r="CP94">
        <v>8</v>
      </c>
      <c r="CQ94">
        <v>4</v>
      </c>
      <c r="CR94">
        <v>0</v>
      </c>
      <c r="CS94">
        <v>0</v>
      </c>
      <c r="CT94">
        <v>9</v>
      </c>
      <c r="CU94">
        <v>0</v>
      </c>
      <c r="CV94">
        <v>0</v>
      </c>
      <c r="CW94">
        <v>8</v>
      </c>
      <c r="CX94">
        <v>8</v>
      </c>
      <c r="CY94">
        <v>0</v>
      </c>
      <c r="CZ94">
        <v>0</v>
      </c>
      <c r="DA94">
        <v>8</v>
      </c>
      <c r="DC94">
        <f>((11/16)*100)</f>
        <v>68.75</v>
      </c>
      <c r="DD94">
        <f>((7/16)*100)</f>
        <v>43.75</v>
      </c>
      <c r="DE94">
        <f>((8/16)*100)</f>
        <v>50</v>
      </c>
      <c r="DF94">
        <f>((11/15)*100)</f>
        <v>73.333333333333329</v>
      </c>
      <c r="DG94">
        <f>((6/15)*100)</f>
        <v>40</v>
      </c>
      <c r="DH94">
        <f>((7/15)*100)</f>
        <v>46.666666666666664</v>
      </c>
      <c r="DI94">
        <f>((4/12)*100)</f>
        <v>33.333333333333329</v>
      </c>
      <c r="DJ94">
        <f>((4/12)*100)</f>
        <v>33.333333333333329</v>
      </c>
      <c r="DK94">
        <f>((12/12)*100)</f>
        <v>100</v>
      </c>
      <c r="DL94">
        <f>((8/14)*100)</f>
        <v>57.142857142857139</v>
      </c>
      <c r="DM94">
        <f>((7/14)*100)</f>
        <v>50</v>
      </c>
      <c r="DN94">
        <f>((13/14)*100)</f>
        <v>92.857142857142861</v>
      </c>
      <c r="DP94">
        <f>((4/8)*100)</f>
        <v>50</v>
      </c>
      <c r="DQ94">
        <f>((0/8)*100)</f>
        <v>0</v>
      </c>
      <c r="DR94">
        <f>((0/8)*100)</f>
        <v>0</v>
      </c>
      <c r="DS94">
        <f>((4/8)*100)</f>
        <v>50</v>
      </c>
      <c r="DT94">
        <f>((0/8)*100)</f>
        <v>0</v>
      </c>
      <c r="DU94">
        <f>((0/8)*100)</f>
        <v>0</v>
      </c>
      <c r="DV94">
        <f>((0/9)*100)</f>
        <v>0</v>
      </c>
      <c r="DW94">
        <f>((0/9)*100)</f>
        <v>0</v>
      </c>
      <c r="DX94">
        <f>((8/9)*100)</f>
        <v>88.888888888888886</v>
      </c>
      <c r="DY94">
        <f>((0/8)*100)</f>
        <v>0</v>
      </c>
      <c r="DZ94">
        <f>((0/8)*100)</f>
        <v>0</v>
      </c>
      <c r="EA94">
        <f>((8/8)*100)</f>
        <v>100</v>
      </c>
    </row>
    <row r="95" spans="1:131" x14ac:dyDescent="0.25">
      <c r="A95">
        <v>113.95616200000001</v>
      </c>
      <c r="B95">
        <v>8.4844449999999991</v>
      </c>
      <c r="C95">
        <v>106.91338100000002</v>
      </c>
      <c r="D95">
        <v>7.9244950000000003</v>
      </c>
      <c r="E95">
        <v>84.876262000000011</v>
      </c>
      <c r="F95">
        <v>10.881868000000001</v>
      </c>
      <c r="G95">
        <v>113.841565</v>
      </c>
      <c r="H95">
        <v>5.7124240000000004</v>
      </c>
      <c r="K95">
        <f>(14/200)</f>
        <v>7.0000000000000007E-2</v>
      </c>
      <c r="L95">
        <f>(14/200)</f>
        <v>7.0000000000000007E-2</v>
      </c>
      <c r="M95">
        <f>(14/200)</f>
        <v>7.0000000000000007E-2</v>
      </c>
      <c r="N95">
        <f>(15/200)</f>
        <v>7.4999999999999997E-2</v>
      </c>
      <c r="P95">
        <f>(7/200)</f>
        <v>3.5000000000000003E-2</v>
      </c>
      <c r="Q95">
        <f>(7/200)</f>
        <v>3.5000000000000003E-2</v>
      </c>
      <c r="R95">
        <f>(9/200)</f>
        <v>4.4999999999999998E-2</v>
      </c>
      <c r="S95">
        <f>(9/200)</f>
        <v>4.4999999999999998E-2</v>
      </c>
      <c r="U95">
        <f>0.07+0.035</f>
        <v>0.10500000000000001</v>
      </c>
      <c r="V95">
        <f>0.07+0.035</f>
        <v>0.10500000000000001</v>
      </c>
      <c r="W95">
        <f>0.07+0.045</f>
        <v>0.115</v>
      </c>
      <c r="X95">
        <f>0.075+0.045</f>
        <v>0.12</v>
      </c>
      <c r="Z95">
        <f>SQRT((ABS($A$96-$A$95)^2+(ABS($B$96-$B$95)^2)))</f>
        <v>35.957470524089473</v>
      </c>
      <c r="AA95">
        <f>SQRT((ABS($C$96-$C$95)^2+(ABS($D$96-$D$95)^2)))</f>
        <v>26.659372374422013</v>
      </c>
      <c r="AB95">
        <f>SQRT((ABS($E$96-$E$95)^2+(ABS($F$96-$F$95)^2)))</f>
        <v>30.108825530887547</v>
      </c>
      <c r="AC95">
        <f>SQRT((ABS($G$96-$G$95)^2+(ABS($H$96-$H$95)^2)))</f>
        <v>36.557221844055313</v>
      </c>
      <c r="AJ95">
        <f>1/0.105</f>
        <v>9.5238095238095237</v>
      </c>
      <c r="AK95">
        <f>1/0.105</f>
        <v>9.5238095238095237</v>
      </c>
      <c r="AL95">
        <f>1/0.115</f>
        <v>8.695652173913043</v>
      </c>
      <c r="AM95">
        <f>1/0.12</f>
        <v>8.3333333333333339</v>
      </c>
      <c r="AO95">
        <f>$Z95/$U95</f>
        <v>342.45210022942354</v>
      </c>
      <c r="AP95">
        <f>$AA95/$V95</f>
        <v>253.89878451830486</v>
      </c>
      <c r="AQ95">
        <f>$AB95/$W95</f>
        <v>261.81587418163082</v>
      </c>
      <c r="AR95">
        <f>$AC95/$X95</f>
        <v>304.64351536712763</v>
      </c>
      <c r="AV95">
        <f>((0.07/0.105)*100)</f>
        <v>66.666666666666671</v>
      </c>
      <c r="AW95">
        <f>((0.07/0.105)*100)</f>
        <v>66.666666666666671</v>
      </c>
      <c r="AX95">
        <f>((0.07/0.115)*100)</f>
        <v>60.869565217391312</v>
      </c>
      <c r="AY95">
        <f>((0.075/0.12)*100)</f>
        <v>62.5</v>
      </c>
      <c r="BA95">
        <f>((0.035/0.105)*100)</f>
        <v>33.333333333333336</v>
      </c>
      <c r="BB95">
        <f>((0.035/0.105)*100)</f>
        <v>33.333333333333336</v>
      </c>
      <c r="BC95">
        <f>((0.045/0.115)*100)</f>
        <v>39.130434782608688</v>
      </c>
      <c r="BD95">
        <f>((0.045/0.12)*100)</f>
        <v>37.5</v>
      </c>
      <c r="BF95">
        <f>ABS($B$95-$D$95)</f>
        <v>0.55994999999999884</v>
      </c>
      <c r="BG95">
        <f>ABS($F$95-$H$95)</f>
        <v>5.1694440000000004</v>
      </c>
      <c r="BL95">
        <f>SQRT((ABS($A$95-$E$96)^2+(ABS($B$95-$F$96)^2)))</f>
        <v>1.3186704199931831</v>
      </c>
      <c r="BM95">
        <f>SQRT((ABS($C$95-$G$95)^2+(ABS($D$95-$H$95)^2)))</f>
        <v>7.2727568120278034</v>
      </c>
      <c r="BO95">
        <f>SQRT((ABS($A$95-$G$95)^2+(ABS($B$95-$H$95)^2)))</f>
        <v>2.7743887429215817</v>
      </c>
      <c r="BP95">
        <f>SQRT((ABS($C$95-$E$96)^2+(ABS($D$95-$F$96)^2)))</f>
        <v>8.1594124387230131</v>
      </c>
      <c r="BR95">
        <f>DEGREES(ACOS((23.412568772963^2+24.6777209109986^2-3.81417232574369^2)/(2*23.412568772963*24.6777209109986)))</f>
        <v>8.585024387011325</v>
      </c>
      <c r="BS95">
        <f>DEGREES(ACOS((3.35963080994237^2+35.2270369914084^2-34.3162572678552^2)/(2*3.35963080994237*35.2270369914084)))</f>
        <v>71.622519985232117</v>
      </c>
      <c r="BU95">
        <v>14</v>
      </c>
      <c r="BV95">
        <v>9</v>
      </c>
      <c r="BW95">
        <v>6</v>
      </c>
      <c r="BX95">
        <v>6</v>
      </c>
      <c r="BY95">
        <v>14</v>
      </c>
      <c r="BZ95">
        <v>9</v>
      </c>
      <c r="CA95">
        <v>6</v>
      </c>
      <c r="CB95">
        <v>5</v>
      </c>
      <c r="CC95">
        <v>14</v>
      </c>
      <c r="CD95">
        <v>7</v>
      </c>
      <c r="CE95">
        <v>7</v>
      </c>
      <c r="CF95">
        <v>13</v>
      </c>
      <c r="CG95">
        <v>15</v>
      </c>
      <c r="CH95">
        <v>8</v>
      </c>
      <c r="CI95">
        <v>7</v>
      </c>
      <c r="CJ95">
        <v>15</v>
      </c>
      <c r="CL95">
        <v>7</v>
      </c>
      <c r="CM95">
        <v>2</v>
      </c>
      <c r="CN95">
        <v>0</v>
      </c>
      <c r="CO95">
        <v>1</v>
      </c>
      <c r="CP95">
        <v>7</v>
      </c>
      <c r="CQ95">
        <v>2</v>
      </c>
      <c r="CR95">
        <v>0</v>
      </c>
      <c r="CS95">
        <v>0</v>
      </c>
      <c r="CT95">
        <v>9</v>
      </c>
      <c r="CU95">
        <v>0</v>
      </c>
      <c r="CV95">
        <v>0</v>
      </c>
      <c r="CW95">
        <v>8</v>
      </c>
      <c r="CX95">
        <v>9</v>
      </c>
      <c r="CY95">
        <v>1</v>
      </c>
      <c r="CZ95">
        <v>0</v>
      </c>
      <c r="DA95">
        <v>8</v>
      </c>
      <c r="DC95">
        <f>((9/14)*100)</f>
        <v>64.285714285714292</v>
      </c>
      <c r="DD95">
        <f>((6/14)*100)</f>
        <v>42.857142857142854</v>
      </c>
      <c r="DE95">
        <f>((6/14)*100)</f>
        <v>42.857142857142854</v>
      </c>
      <c r="DF95">
        <f>((9/14)*100)</f>
        <v>64.285714285714292</v>
      </c>
      <c r="DG95">
        <f>((6/14)*100)</f>
        <v>42.857142857142854</v>
      </c>
      <c r="DH95">
        <f>((5/14)*100)</f>
        <v>35.714285714285715</v>
      </c>
      <c r="DI95">
        <f>((7/14)*100)</f>
        <v>50</v>
      </c>
      <c r="DJ95">
        <f>((7/14)*100)</f>
        <v>50</v>
      </c>
      <c r="DK95">
        <f>((13/14)*100)</f>
        <v>92.857142857142861</v>
      </c>
      <c r="DL95">
        <f>((8/15)*100)</f>
        <v>53.333333333333336</v>
      </c>
      <c r="DM95">
        <f>((7/15)*100)</f>
        <v>46.666666666666664</v>
      </c>
      <c r="DN95">
        <f>((15/15)*100)</f>
        <v>100</v>
      </c>
      <c r="DP95">
        <f>((2/7)*100)</f>
        <v>28.571428571428569</v>
      </c>
      <c r="DQ95">
        <f>((0/7)*100)</f>
        <v>0</v>
      </c>
      <c r="DR95">
        <f>((1/7)*100)</f>
        <v>14.285714285714285</v>
      </c>
      <c r="DS95">
        <f>((2/7)*100)</f>
        <v>28.571428571428569</v>
      </c>
      <c r="DT95">
        <f>((0/7)*100)</f>
        <v>0</v>
      </c>
      <c r="DU95">
        <f>((0/7)*100)</f>
        <v>0</v>
      </c>
      <c r="DV95">
        <f>((0/9)*100)</f>
        <v>0</v>
      </c>
      <c r="DW95">
        <f>((0/9)*100)</f>
        <v>0</v>
      </c>
      <c r="DX95">
        <f>((8/9)*100)</f>
        <v>88.888888888888886</v>
      </c>
      <c r="DY95">
        <f>((1/9)*100)</f>
        <v>11.111111111111111</v>
      </c>
      <c r="DZ95">
        <f>((0/9)*100)</f>
        <v>0</v>
      </c>
      <c r="EA95">
        <f>((8/9)*100)</f>
        <v>88.888888888888886</v>
      </c>
    </row>
    <row r="96" spans="1:131" x14ac:dyDescent="0.25">
      <c r="A96">
        <v>149.90843999999998</v>
      </c>
      <c r="B96">
        <v>9.095504</v>
      </c>
      <c r="C96">
        <v>133.56151700000001</v>
      </c>
      <c r="D96">
        <v>7.1505549999999998</v>
      </c>
      <c r="E96">
        <v>114.94636300000001</v>
      </c>
      <c r="F96">
        <v>9.3553029999999993</v>
      </c>
      <c r="G96">
        <v>150.35543899999999</v>
      </c>
      <c r="H96">
        <v>7.4921639999999998</v>
      </c>
      <c r="K96">
        <f>(16/200)</f>
        <v>0.08</v>
      </c>
      <c r="L96">
        <f>(15/200)</f>
        <v>7.4999999999999997E-2</v>
      </c>
      <c r="M96">
        <f>(15/200)</f>
        <v>7.4999999999999997E-2</v>
      </c>
      <c r="N96">
        <f>(15/200)</f>
        <v>7.4999999999999997E-2</v>
      </c>
      <c r="P96">
        <f>(7/200)</f>
        <v>3.5000000000000003E-2</v>
      </c>
      <c r="Q96">
        <f>(8/200)</f>
        <v>0.04</v>
      </c>
      <c r="R96">
        <f>(8/200)</f>
        <v>0.04</v>
      </c>
      <c r="S96">
        <f>(7/200)</f>
        <v>3.5000000000000003E-2</v>
      </c>
      <c r="U96">
        <f>0.08+0.035</f>
        <v>0.115</v>
      </c>
      <c r="V96">
        <f>0.075+0.04</f>
        <v>0.11499999999999999</v>
      </c>
      <c r="W96">
        <f>0.075+0.04</f>
        <v>0.11499999999999999</v>
      </c>
      <c r="X96">
        <f>0.075+0.035</f>
        <v>0.11</v>
      </c>
      <c r="Z96">
        <f>SQRT((ABS($A$97-$A$96)^2+(ABS($B$97-$B$96)^2)))</f>
        <v>22.460613209389578</v>
      </c>
      <c r="AA96">
        <f>SQRT((ABS($C$97-$C$96)^2+(ABS($D$97-$D$96)^2)))</f>
        <v>32.541463317783659</v>
      </c>
      <c r="AB96">
        <f>SQRT((ABS($E$97-$E$96)^2+(ABS($F$97-$F$96)^2)))</f>
        <v>36.428022595208446</v>
      </c>
      <c r="AC96">
        <f>SQRT((ABS($G$97-$G$96)^2+(ABS($H$97-$H$96)^2)))</f>
        <v>22.540409421038042</v>
      </c>
      <c r="AJ96">
        <f>1/0.115</f>
        <v>8.695652173913043</v>
      </c>
      <c r="AK96">
        <f>1/0.115</f>
        <v>8.695652173913043</v>
      </c>
      <c r="AL96">
        <f>1/0.115</f>
        <v>8.695652173913043</v>
      </c>
      <c r="AM96">
        <f>1/0.11</f>
        <v>9.0909090909090917</v>
      </c>
      <c r="AO96">
        <f>$Z96/$U96</f>
        <v>195.30968008164851</v>
      </c>
      <c r="AP96">
        <f>$AA96/$V96</f>
        <v>282.96924624159703</v>
      </c>
      <c r="AQ96">
        <f>$AB96/$W96</f>
        <v>316.7654138713778</v>
      </c>
      <c r="AR96">
        <f>$AC96/$X96</f>
        <v>204.91281291852766</v>
      </c>
      <c r="AV96">
        <f>((0.08/0.115)*100)</f>
        <v>69.565217391304344</v>
      </c>
      <c r="AW96">
        <f>((0.075/0.115)*100)</f>
        <v>65.217391304347814</v>
      </c>
      <c r="AX96">
        <f>((0.075/0.115)*100)</f>
        <v>65.217391304347814</v>
      </c>
      <c r="AY96">
        <f>((0.075/0.11)*100)</f>
        <v>68.181818181818173</v>
      </c>
      <c r="BA96">
        <f>((0.035/0.115)*100)</f>
        <v>30.434782608695656</v>
      </c>
      <c r="BB96">
        <f>((0.04/0.115)*100)</f>
        <v>34.782608695652172</v>
      </c>
      <c r="BC96">
        <f>((0.04/0.115)*100)</f>
        <v>34.782608695652172</v>
      </c>
      <c r="BD96">
        <f>((0.035/0.11)*100)</f>
        <v>31.818181818181824</v>
      </c>
      <c r="BF96">
        <f>ABS($B$96-$D$96)</f>
        <v>1.9449490000000003</v>
      </c>
      <c r="BG96">
        <f>ABS($F$96-$H$96)</f>
        <v>1.8631389999999994</v>
      </c>
      <c r="BL96">
        <f>SQRT((ABS($A$96-$E$97)^2+(ABS($B$96-$F$97)^2)))</f>
        <v>1.7531389192454367</v>
      </c>
      <c r="BM96">
        <f>SQRT((ABS($C$96-$G$96)^2+(ABS($D$96-$H$96)^2)))</f>
        <v>16.797396013994682</v>
      </c>
      <c r="BO96">
        <f>SQRT((ABS($A$96-$G$96)^2+(ABS($B$96-$H$96)^2)))</f>
        <v>1.664484082711819</v>
      </c>
      <c r="BP96">
        <f>SQRT((ABS($C$96-$E$97)^2+(ABS($D$96-$F$97)^2)))</f>
        <v>18.043256224891582</v>
      </c>
      <c r="BR96">
        <f>DEGREES(ACOS((29.2705979747914^2+30.0097288632279^2-3.35963080994237^2)/(2*29.2705979747914*30.0097288632279)))</f>
        <v>6.3389266224029903</v>
      </c>
      <c r="BS96">
        <f>DEGREES(ACOS((3.23636863852513^2+30.8882928611421^2-30.0328301911215^2)/(2*3.23636863852513*30.8882928611421)))</f>
        <v>71.75651067496247</v>
      </c>
      <c r="BU96">
        <v>16</v>
      </c>
      <c r="BV96">
        <v>11</v>
      </c>
      <c r="BW96">
        <v>8</v>
      </c>
      <c r="BX96">
        <v>9</v>
      </c>
      <c r="BY96">
        <v>15</v>
      </c>
      <c r="BZ96">
        <v>11</v>
      </c>
      <c r="CA96">
        <v>7</v>
      </c>
      <c r="CB96">
        <v>8</v>
      </c>
      <c r="CC96">
        <v>15</v>
      </c>
      <c r="CD96">
        <v>8</v>
      </c>
      <c r="CE96">
        <v>7</v>
      </c>
      <c r="CF96">
        <v>15</v>
      </c>
      <c r="CG96">
        <v>15</v>
      </c>
      <c r="CH96">
        <v>7</v>
      </c>
      <c r="CI96">
        <v>7</v>
      </c>
      <c r="CJ96">
        <v>14</v>
      </c>
      <c r="CL96">
        <v>7</v>
      </c>
      <c r="CM96">
        <v>3</v>
      </c>
      <c r="CN96">
        <v>0</v>
      </c>
      <c r="CO96">
        <v>0</v>
      </c>
      <c r="CP96">
        <v>8</v>
      </c>
      <c r="CQ96">
        <v>3</v>
      </c>
      <c r="CR96">
        <v>0</v>
      </c>
      <c r="CS96">
        <v>0</v>
      </c>
      <c r="CT96">
        <v>8</v>
      </c>
      <c r="CU96">
        <v>0</v>
      </c>
      <c r="CV96">
        <v>0</v>
      </c>
      <c r="CW96">
        <v>8</v>
      </c>
      <c r="CX96">
        <v>7</v>
      </c>
      <c r="CY96">
        <v>0</v>
      </c>
      <c r="CZ96">
        <v>0</v>
      </c>
      <c r="DA96">
        <v>7</v>
      </c>
      <c r="DC96">
        <f>((11/16)*100)</f>
        <v>68.75</v>
      </c>
      <c r="DD96">
        <f>((8/16)*100)</f>
        <v>50</v>
      </c>
      <c r="DE96">
        <f>((9/16)*100)</f>
        <v>56.25</v>
      </c>
      <c r="DF96">
        <f>((11/15)*100)</f>
        <v>73.333333333333329</v>
      </c>
      <c r="DG96">
        <f>((7/15)*100)</f>
        <v>46.666666666666664</v>
      </c>
      <c r="DH96">
        <f>((8/15)*100)</f>
        <v>53.333333333333336</v>
      </c>
      <c r="DI96">
        <f>((8/15)*100)</f>
        <v>53.333333333333336</v>
      </c>
      <c r="DJ96">
        <f>((7/15)*100)</f>
        <v>46.666666666666664</v>
      </c>
      <c r="DK96">
        <f>((15/15)*100)</f>
        <v>100</v>
      </c>
      <c r="DL96">
        <f>((7/15)*100)</f>
        <v>46.666666666666664</v>
      </c>
      <c r="DM96">
        <f>((7/15)*100)</f>
        <v>46.666666666666664</v>
      </c>
      <c r="DN96">
        <f>((14/15)*100)</f>
        <v>93.333333333333329</v>
      </c>
      <c r="DP96">
        <f>((3/7)*100)</f>
        <v>42.857142857142854</v>
      </c>
      <c r="DQ96">
        <f>((0/7)*100)</f>
        <v>0</v>
      </c>
      <c r="DR96">
        <f>((0/7)*100)</f>
        <v>0</v>
      </c>
      <c r="DS96">
        <f>((3/8)*100)</f>
        <v>37.5</v>
      </c>
      <c r="DT96">
        <f>((0/8)*100)</f>
        <v>0</v>
      </c>
      <c r="DU96">
        <f>((0/8)*100)</f>
        <v>0</v>
      </c>
      <c r="DV96">
        <f>((0/8)*100)</f>
        <v>0</v>
      </c>
      <c r="DW96">
        <f>((0/8)*100)</f>
        <v>0</v>
      </c>
      <c r="DX96">
        <f>((8/8)*100)</f>
        <v>100</v>
      </c>
      <c r="DY96">
        <f>((0/7)*100)</f>
        <v>0</v>
      </c>
      <c r="DZ96">
        <f>((0/7)*100)</f>
        <v>0</v>
      </c>
      <c r="EA96">
        <f>((7/7)*100)</f>
        <v>100</v>
      </c>
    </row>
    <row r="97" spans="1:131" x14ac:dyDescent="0.25">
      <c r="A97">
        <v>172.366366</v>
      </c>
      <c r="B97">
        <v>9.4429309999999997</v>
      </c>
      <c r="C97">
        <v>166.08634799999999</v>
      </c>
      <c r="D97">
        <v>8.1908449999999995</v>
      </c>
      <c r="E97">
        <v>151.367422</v>
      </c>
      <c r="F97">
        <v>10.067546999999999</v>
      </c>
      <c r="G97">
        <v>172.890185</v>
      </c>
      <c r="H97">
        <v>6.9869120000000002</v>
      </c>
      <c r="K97">
        <f>(16/200)</f>
        <v>0.08</v>
      </c>
      <c r="L97">
        <f>(16/200)</f>
        <v>0.08</v>
      </c>
      <c r="M97">
        <f>(15/200)</f>
        <v>7.4999999999999997E-2</v>
      </c>
      <c r="N97">
        <f>(15/200)</f>
        <v>7.4999999999999997E-2</v>
      </c>
      <c r="P97">
        <f>(8/200)</f>
        <v>0.04</v>
      </c>
      <c r="Q97">
        <f>(8/200)</f>
        <v>0.04</v>
      </c>
      <c r="R97">
        <f>(8/200)</f>
        <v>0.04</v>
      </c>
      <c r="S97">
        <f>(8/200)</f>
        <v>0.04</v>
      </c>
      <c r="U97">
        <f>0.08+0.04</f>
        <v>0.12</v>
      </c>
      <c r="V97">
        <f>0.08+0.04</f>
        <v>0.12</v>
      </c>
      <c r="W97">
        <f>0.075+0.04</f>
        <v>0.11499999999999999</v>
      </c>
      <c r="X97">
        <f>0.075+0.04</f>
        <v>0.11499999999999999</v>
      </c>
      <c r="Z97">
        <f>SQRT((ABS($A$98-$A$97)^2+(ABS($B$98-$B$97)^2)))</f>
        <v>29.790372412613205</v>
      </c>
      <c r="AA97">
        <f>SQRT((ABS($C$98-$C$97)^2+(ABS($D$98-$D$97)^2)))</f>
        <v>29.572927913280761</v>
      </c>
      <c r="AB97">
        <f>SQRT((ABS($E$98-$E$97)^2+(ABS($F$98-$F$97)^2)))</f>
        <v>22.094320313938805</v>
      </c>
      <c r="AC97">
        <f>SQRT((ABS($G$98-$G$97)^2+(ABS($H$98-$H$97)^2)))</f>
        <v>28.661772447018169</v>
      </c>
      <c r="AJ97">
        <f>1/0.12</f>
        <v>8.3333333333333339</v>
      </c>
      <c r="AK97">
        <f>1/0.12</f>
        <v>8.3333333333333339</v>
      </c>
      <c r="AL97">
        <f>1/0.115</f>
        <v>8.695652173913043</v>
      </c>
      <c r="AM97">
        <f>1/0.115</f>
        <v>8.695652173913043</v>
      </c>
      <c r="AO97">
        <f>$Z97/$U97</f>
        <v>248.25310343844339</v>
      </c>
      <c r="AP97">
        <f>$AA97/$V97</f>
        <v>246.44106594400634</v>
      </c>
      <c r="AQ97">
        <f>$AB97/$W97</f>
        <v>192.1245244690331</v>
      </c>
      <c r="AR97">
        <f>$AC97/$X97</f>
        <v>249.23280388711453</v>
      </c>
      <c r="AV97">
        <f>((0.08/0.12)*100)</f>
        <v>66.666666666666671</v>
      </c>
      <c r="AW97">
        <f>((0.08/0.12)*100)</f>
        <v>66.666666666666671</v>
      </c>
      <c r="AX97">
        <f>((0.075/0.115)*100)</f>
        <v>65.217391304347814</v>
      </c>
      <c r="AY97">
        <f>((0.075/0.115)*100)</f>
        <v>65.217391304347814</v>
      </c>
      <c r="BA97">
        <f>((0.04/0.12)*100)</f>
        <v>33.333333333333336</v>
      </c>
      <c r="BB97">
        <f>((0.04/0.12)*100)</f>
        <v>33.333333333333336</v>
      </c>
      <c r="BC97">
        <f>((0.04/0.115)*100)</f>
        <v>34.782608695652172</v>
      </c>
      <c r="BD97">
        <f>((0.04/0.115)*100)</f>
        <v>34.782608695652172</v>
      </c>
      <c r="BF97">
        <f>ABS($B$97-$D$97)</f>
        <v>1.2520860000000003</v>
      </c>
      <c r="BG97">
        <f>ABS($F$97-$H$97)</f>
        <v>3.0806349999999991</v>
      </c>
      <c r="BL97">
        <f>SQRT((ABS($A$97-$E$98)^2+(ABS($B$97-$F$98)^2)))</f>
        <v>1.392479034264076</v>
      </c>
      <c r="BM97">
        <f>SQRT((ABS($C$97-$G$97)^2+(ABS($D$97-$H$97)^2)))</f>
        <v>6.9095334568303679</v>
      </c>
      <c r="BO97">
        <f>SQRT((ABS($A$97-$G$97)^2+(ABS($B$97-$H$97)^2)))</f>
        <v>2.5112577870704555</v>
      </c>
      <c r="BP97">
        <f>SQRT((ABS($C$97-$E$98)^2+(ABS($D$97-$F$98)^2)))</f>
        <v>7.6710071188107545</v>
      </c>
      <c r="BR97">
        <f>DEGREES(ACOS((34.3162572678552^2+35.3682463229732^2-3.23636863852513^2)/(2*34.3162572678552*35.3682463229732)))</f>
        <v>5.0351826424742336</v>
      </c>
      <c r="BS97">
        <f>DEGREES(ACOS((3.42339113786038^2+24.6867191814436^2-23.4946545170832^2)/(2*3.42339113786038*24.6867191814436)))</f>
        <v>65.849103813885208</v>
      </c>
      <c r="BU97">
        <v>16</v>
      </c>
      <c r="BV97">
        <v>11</v>
      </c>
      <c r="BW97">
        <v>7</v>
      </c>
      <c r="BX97">
        <v>8</v>
      </c>
      <c r="BY97">
        <v>16</v>
      </c>
      <c r="BZ97">
        <v>11</v>
      </c>
      <c r="CA97">
        <v>7</v>
      </c>
      <c r="CB97">
        <v>8</v>
      </c>
      <c r="CC97">
        <v>15</v>
      </c>
      <c r="CD97">
        <v>7</v>
      </c>
      <c r="CE97">
        <v>7</v>
      </c>
      <c r="CF97">
        <v>14</v>
      </c>
      <c r="CG97">
        <v>15</v>
      </c>
      <c r="CH97">
        <v>8</v>
      </c>
      <c r="CI97">
        <v>7</v>
      </c>
      <c r="CJ97">
        <v>13</v>
      </c>
      <c r="CL97">
        <v>8</v>
      </c>
      <c r="CM97">
        <v>3</v>
      </c>
      <c r="CN97">
        <v>0</v>
      </c>
      <c r="CO97">
        <v>0</v>
      </c>
      <c r="CP97">
        <v>8</v>
      </c>
      <c r="CQ97">
        <v>3</v>
      </c>
      <c r="CR97">
        <v>0</v>
      </c>
      <c r="CS97">
        <v>0</v>
      </c>
      <c r="CT97">
        <v>8</v>
      </c>
      <c r="CU97">
        <v>0</v>
      </c>
      <c r="CV97">
        <v>0</v>
      </c>
      <c r="CW97">
        <v>7</v>
      </c>
      <c r="CX97">
        <v>8</v>
      </c>
      <c r="CY97">
        <v>0</v>
      </c>
      <c r="CZ97">
        <v>0</v>
      </c>
      <c r="DA97">
        <v>7</v>
      </c>
      <c r="DC97">
        <f>((11/16)*100)</f>
        <v>68.75</v>
      </c>
      <c r="DD97">
        <f>((7/16)*100)</f>
        <v>43.75</v>
      </c>
      <c r="DE97">
        <f>((8/16)*100)</f>
        <v>50</v>
      </c>
      <c r="DF97">
        <f>((11/16)*100)</f>
        <v>68.75</v>
      </c>
      <c r="DG97">
        <f>((7/16)*100)</f>
        <v>43.75</v>
      </c>
      <c r="DH97">
        <f>((8/16)*100)</f>
        <v>50</v>
      </c>
      <c r="DI97">
        <f>((7/15)*100)</f>
        <v>46.666666666666664</v>
      </c>
      <c r="DJ97">
        <f>((7/15)*100)</f>
        <v>46.666666666666664</v>
      </c>
      <c r="DK97">
        <f>((14/15)*100)</f>
        <v>93.333333333333329</v>
      </c>
      <c r="DL97">
        <f>((8/15)*100)</f>
        <v>53.333333333333336</v>
      </c>
      <c r="DM97">
        <f>((7/15)*100)</f>
        <v>46.666666666666664</v>
      </c>
      <c r="DN97">
        <f>((13/15)*100)</f>
        <v>86.666666666666671</v>
      </c>
      <c r="DP97">
        <f>((3/8)*100)</f>
        <v>37.5</v>
      </c>
      <c r="DQ97">
        <f>((0/8)*100)</f>
        <v>0</v>
      </c>
      <c r="DR97">
        <f>((0/8)*100)</f>
        <v>0</v>
      </c>
      <c r="DS97">
        <f>((3/8)*100)</f>
        <v>37.5</v>
      </c>
      <c r="DT97">
        <f>((0/8)*100)</f>
        <v>0</v>
      </c>
      <c r="DU97">
        <f>((0/8)*100)</f>
        <v>0</v>
      </c>
      <c r="DV97">
        <f>((0/8)*100)</f>
        <v>0</v>
      </c>
      <c r="DW97">
        <f>((0/8)*100)</f>
        <v>0</v>
      </c>
      <c r="DX97">
        <f>((7/8)*100)</f>
        <v>87.5</v>
      </c>
      <c r="DY97">
        <f>((0/8)*100)</f>
        <v>0</v>
      </c>
      <c r="DZ97">
        <f>((0/8)*100)</f>
        <v>0</v>
      </c>
      <c r="EA97">
        <f>((7/8)*100)</f>
        <v>87.5</v>
      </c>
    </row>
    <row r="98" spans="1:131" x14ac:dyDescent="0.25">
      <c r="A98">
        <v>202.13853700000001</v>
      </c>
      <c r="B98">
        <v>8.4017189999999999</v>
      </c>
      <c r="C98">
        <v>195.65580199999999</v>
      </c>
      <c r="D98">
        <v>7.7375730000000003</v>
      </c>
      <c r="E98">
        <v>173.460474</v>
      </c>
      <c r="F98">
        <v>10.304282000000001</v>
      </c>
      <c r="G98">
        <v>201.54146</v>
      </c>
      <c r="H98">
        <v>6.2112569999999998</v>
      </c>
      <c r="K98">
        <f>(16/200)</f>
        <v>0.08</v>
      </c>
      <c r="L98">
        <f>(15/200)</f>
        <v>7.4999999999999997E-2</v>
      </c>
      <c r="M98">
        <f>(15/200)</f>
        <v>7.4999999999999997E-2</v>
      </c>
      <c r="N98">
        <f>(16/200)</f>
        <v>0.08</v>
      </c>
      <c r="P98">
        <f>(8/200)</f>
        <v>0.04</v>
      </c>
      <c r="Q98">
        <f>(8/200)</f>
        <v>0.04</v>
      </c>
      <c r="R98">
        <f>(9/200)</f>
        <v>4.4999999999999998E-2</v>
      </c>
      <c r="S98">
        <f>(9/200)</f>
        <v>4.4999999999999998E-2</v>
      </c>
      <c r="U98">
        <f>0.08+0.04</f>
        <v>0.12</v>
      </c>
      <c r="V98">
        <f>0.075+0.04</f>
        <v>0.11499999999999999</v>
      </c>
      <c r="W98">
        <f>0.075+0.045</f>
        <v>0.12</v>
      </c>
      <c r="X98">
        <f>0.08+0.045</f>
        <v>0.125</v>
      </c>
      <c r="Z98">
        <f>SQRT((ABS($A$99-$A$98)^2+(ABS($B$99-$B$98)^2)))</f>
        <v>25.287109387873585</v>
      </c>
      <c r="AA98">
        <f>SQRT((ABS($C$99-$C$98)^2+(ABS($D$99-$D$98)^2)))</f>
        <v>25.452020061831846</v>
      </c>
      <c r="AB98">
        <f>SQRT((ABS($E$99-$E$98)^2+(ABS($F$99-$F$98)^2)))</f>
        <v>29.796983934724835</v>
      </c>
      <c r="AC98">
        <f>SQRT((ABS($G$99-$G$98)^2+(ABS($H$99-$H$98)^2)))</f>
        <v>25.244294643805308</v>
      </c>
      <c r="AJ98">
        <f>1/0.12</f>
        <v>8.3333333333333339</v>
      </c>
      <c r="AK98">
        <f>1/0.115</f>
        <v>8.695652173913043</v>
      </c>
      <c r="AL98">
        <f>1/0.12</f>
        <v>8.3333333333333339</v>
      </c>
      <c r="AM98">
        <f>1/0.125</f>
        <v>8</v>
      </c>
      <c r="AO98">
        <f>$Z98/$U98</f>
        <v>210.72591156561322</v>
      </c>
      <c r="AP98">
        <f>$AA98/$V98</f>
        <v>221.3219135811465</v>
      </c>
      <c r="AQ98">
        <f>$AB98/$W98</f>
        <v>248.30819945604031</v>
      </c>
      <c r="AR98">
        <f>$AC98/$X98</f>
        <v>201.95435715044246</v>
      </c>
      <c r="AV98">
        <f>((0.08/0.12)*100)</f>
        <v>66.666666666666671</v>
      </c>
      <c r="AW98">
        <f>((0.075/0.115)*100)</f>
        <v>65.217391304347814</v>
      </c>
      <c r="AX98">
        <f>((0.075/0.12)*100)</f>
        <v>62.5</v>
      </c>
      <c r="AY98">
        <f>((0.08/0.125)*100)</f>
        <v>64</v>
      </c>
      <c r="BA98">
        <f>((0.04/0.12)*100)</f>
        <v>33.333333333333336</v>
      </c>
      <c r="BB98">
        <f>((0.04/0.115)*100)</f>
        <v>34.782608695652172</v>
      </c>
      <c r="BC98">
        <f>((0.045/0.12)*100)</f>
        <v>37.5</v>
      </c>
      <c r="BD98">
        <f>((0.045/0.125)*100)</f>
        <v>36</v>
      </c>
      <c r="BF98">
        <f>ABS($B$98-$D$98)</f>
        <v>0.66414599999999968</v>
      </c>
      <c r="BG98">
        <f>ABS($F$98-$H$98)</f>
        <v>4.0930250000000008</v>
      </c>
      <c r="BL98">
        <f>SQRT((ABS($A$98-$E$99)^2+(ABS($B$98-$F$99)^2)))</f>
        <v>1.380423283856069</v>
      </c>
      <c r="BM98">
        <f>SQRT((ABS($C$98-$G$98)^2+(ABS($D$98-$H$98)^2)))</f>
        <v>6.0803462586287038</v>
      </c>
      <c r="BO98">
        <f>SQRT((ABS($A$98-$G$98)^2+(ABS($B$98-$H$98)^2)))</f>
        <v>2.2703798619114415</v>
      </c>
      <c r="BP98">
        <f>SQRT((ABS($C$98-$E$99)^2+(ABS($D$98-$F$99)^2)))</f>
        <v>7.7291467692394811</v>
      </c>
      <c r="BR98">
        <f>DEGREES(ACOS((23.4946545170832^2+24.6441541584584^2-2.81322453207596^2)/(2*23.4946545170832*24.6441541584584)))</f>
        <v>6.1168113077695159</v>
      </c>
      <c r="BS98">
        <f>DEGREES(ACOS((4.90499998418766^2+19.7723780852521^2-16.2081384632252^2)/(2*4.90499998418766*19.7723780852521)))</f>
        <v>38.261155810058739</v>
      </c>
      <c r="BU98">
        <v>16</v>
      </c>
      <c r="BV98">
        <v>10</v>
      </c>
      <c r="BW98">
        <v>7</v>
      </c>
      <c r="BX98">
        <v>8</v>
      </c>
      <c r="BY98">
        <v>15</v>
      </c>
      <c r="BZ98">
        <v>10</v>
      </c>
      <c r="CA98">
        <v>6</v>
      </c>
      <c r="CB98">
        <v>6</v>
      </c>
      <c r="CC98">
        <v>15</v>
      </c>
      <c r="CD98">
        <v>7</v>
      </c>
      <c r="CE98">
        <v>7</v>
      </c>
      <c r="CF98">
        <v>13</v>
      </c>
      <c r="CG98">
        <v>16</v>
      </c>
      <c r="CH98">
        <v>8</v>
      </c>
      <c r="CI98">
        <v>7</v>
      </c>
      <c r="CJ98">
        <v>14</v>
      </c>
      <c r="CL98">
        <v>8</v>
      </c>
      <c r="CM98">
        <v>3</v>
      </c>
      <c r="CN98">
        <v>0</v>
      </c>
      <c r="CO98">
        <v>1</v>
      </c>
      <c r="CP98">
        <v>8</v>
      </c>
      <c r="CQ98">
        <v>3</v>
      </c>
      <c r="CR98">
        <v>0</v>
      </c>
      <c r="CS98">
        <v>0</v>
      </c>
      <c r="CT98">
        <v>9</v>
      </c>
      <c r="CU98">
        <v>0</v>
      </c>
      <c r="CV98">
        <v>0</v>
      </c>
      <c r="CW98">
        <v>7</v>
      </c>
      <c r="CX98">
        <v>9</v>
      </c>
      <c r="CY98">
        <v>1</v>
      </c>
      <c r="CZ98">
        <v>0</v>
      </c>
      <c r="DA98">
        <v>7</v>
      </c>
      <c r="DC98">
        <f>((10/16)*100)</f>
        <v>62.5</v>
      </c>
      <c r="DD98">
        <f>((7/16)*100)</f>
        <v>43.75</v>
      </c>
      <c r="DE98">
        <f>((8/16)*100)</f>
        <v>50</v>
      </c>
      <c r="DF98">
        <f>((10/15)*100)</f>
        <v>66.666666666666657</v>
      </c>
      <c r="DG98">
        <f>((6/15)*100)</f>
        <v>40</v>
      </c>
      <c r="DH98">
        <f>((6/15)*100)</f>
        <v>40</v>
      </c>
      <c r="DI98">
        <f>((7/15)*100)</f>
        <v>46.666666666666664</v>
      </c>
      <c r="DJ98">
        <f>((7/15)*100)</f>
        <v>46.666666666666664</v>
      </c>
      <c r="DK98">
        <f>((13/15)*100)</f>
        <v>86.666666666666671</v>
      </c>
      <c r="DL98">
        <f>((8/16)*100)</f>
        <v>50</v>
      </c>
      <c r="DM98">
        <f>((7/16)*100)</f>
        <v>43.75</v>
      </c>
      <c r="DN98">
        <f>((14/16)*100)</f>
        <v>87.5</v>
      </c>
      <c r="DP98">
        <f>((3/8)*100)</f>
        <v>37.5</v>
      </c>
      <c r="DQ98">
        <f>((0/8)*100)</f>
        <v>0</v>
      </c>
      <c r="DR98">
        <f>((1/8)*100)</f>
        <v>12.5</v>
      </c>
      <c r="DS98">
        <f>((3/8)*100)</f>
        <v>37.5</v>
      </c>
      <c r="DT98">
        <f>((0/8)*100)</f>
        <v>0</v>
      </c>
      <c r="DU98">
        <f>((0/8)*100)</f>
        <v>0</v>
      </c>
      <c r="DV98">
        <f>((0/9)*100)</f>
        <v>0</v>
      </c>
      <c r="DW98">
        <f>((0/9)*100)</f>
        <v>0</v>
      </c>
      <c r="DX98">
        <f>((7/9)*100)</f>
        <v>77.777777777777786</v>
      </c>
      <c r="DY98">
        <f>((1/9)*100)</f>
        <v>11.111111111111111</v>
      </c>
      <c r="DZ98">
        <f>((0/9)*100)</f>
        <v>0</v>
      </c>
      <c r="EA98">
        <f>((7/9)*100)</f>
        <v>77.777777777777786</v>
      </c>
    </row>
    <row r="99" spans="1:131" x14ac:dyDescent="0.25">
      <c r="A99">
        <v>227.40294</v>
      </c>
      <c r="B99">
        <v>9.4730930000000004</v>
      </c>
      <c r="C99">
        <v>221.09113500000001</v>
      </c>
      <c r="D99">
        <v>8.6590720000000001</v>
      </c>
      <c r="E99">
        <v>203.238303</v>
      </c>
      <c r="F99">
        <v>9.2360349999999993</v>
      </c>
      <c r="G99">
        <v>226.73768100000001</v>
      </c>
      <c r="H99">
        <v>7.7684530000000001</v>
      </c>
      <c r="K99">
        <f>(15/200)</f>
        <v>7.4999999999999997E-2</v>
      </c>
      <c r="L99">
        <f>(14/200)</f>
        <v>7.0000000000000007E-2</v>
      </c>
      <c r="M99">
        <f>(16/200)</f>
        <v>0.08</v>
      </c>
      <c r="N99">
        <f>(15/200)</f>
        <v>7.4999999999999997E-2</v>
      </c>
      <c r="P99">
        <f>(8/200)</f>
        <v>0.04</v>
      </c>
      <c r="Q99">
        <f>(9/200)</f>
        <v>4.4999999999999998E-2</v>
      </c>
      <c r="R99">
        <f>(9/200)</f>
        <v>4.4999999999999998E-2</v>
      </c>
      <c r="S99">
        <f>(9/200)</f>
        <v>4.4999999999999998E-2</v>
      </c>
      <c r="U99">
        <f>0.075+0.04</f>
        <v>0.11499999999999999</v>
      </c>
      <c r="V99">
        <f>0.07+0.045</f>
        <v>0.115</v>
      </c>
      <c r="W99">
        <f>0.08+0.045</f>
        <v>0.125</v>
      </c>
      <c r="X99">
        <f>0.075+0.045</f>
        <v>0.12</v>
      </c>
      <c r="Z99">
        <f>SQRT((ABS($A$100-$A$99)^2+(ABS($B$100-$B$99)^2)))</f>
        <v>24.999263503585752</v>
      </c>
      <c r="AA99">
        <f>SQRT((ABS($C$100-$C$99)^2+(ABS($D$100-$D$99)^2)))</f>
        <v>24.734476524200716</v>
      </c>
      <c r="AB99">
        <f>SQRT((ABS($E$100-$E$99)^2+(ABS($F$100-$F$99)^2)))</f>
        <v>26.015911192035947</v>
      </c>
      <c r="AC99">
        <f>SQRT((ABS($G$100-$G$99)^2+(ABS($H$100-$H$99)^2)))</f>
        <v>22.336495306859593</v>
      </c>
      <c r="AJ99">
        <f>1/0.115</f>
        <v>8.695652173913043</v>
      </c>
      <c r="AK99">
        <f>1/0.115</f>
        <v>8.695652173913043</v>
      </c>
      <c r="AL99">
        <f>1/0.125</f>
        <v>8</v>
      </c>
      <c r="AM99">
        <f>1/0.12</f>
        <v>8.3333333333333339</v>
      </c>
      <c r="AO99">
        <f>$Z99/$U99</f>
        <v>217.38490003118048</v>
      </c>
      <c r="AP99">
        <f>$AA99/$V99</f>
        <v>215.08240455826709</v>
      </c>
      <c r="AQ99">
        <f>$AB99/$W99</f>
        <v>208.12728953628758</v>
      </c>
      <c r="AR99">
        <f>$AC99/$X99</f>
        <v>186.13746089049661</v>
      </c>
      <c r="AV99">
        <f>((0.075/0.115)*100)</f>
        <v>65.217391304347814</v>
      </c>
      <c r="AW99">
        <f>((0.07/0.115)*100)</f>
        <v>60.869565217391312</v>
      </c>
      <c r="AX99">
        <f>((0.08/0.125)*100)</f>
        <v>64</v>
      </c>
      <c r="AY99">
        <f>((0.075/0.12)*100)</f>
        <v>62.5</v>
      </c>
      <c r="BA99">
        <f>((0.04/0.115)*100)</f>
        <v>34.782608695652172</v>
      </c>
      <c r="BB99">
        <f>((0.045/0.115)*100)</f>
        <v>39.130434782608688</v>
      </c>
      <c r="BC99">
        <f>((0.045/0.125)*100)</f>
        <v>36</v>
      </c>
      <c r="BD99">
        <f>((0.045/0.12)*100)</f>
        <v>37.5</v>
      </c>
      <c r="BF99">
        <f>ABS($B$99-$D$99)</f>
        <v>0.81402100000000033</v>
      </c>
      <c r="BG99">
        <f>ABS($F$99-$H$99)</f>
        <v>1.4675819999999993</v>
      </c>
      <c r="BL99">
        <f>SQRT((ABS($A$99-$E$100)^2+(ABS($B$99-$F$100)^2)))</f>
        <v>2.1309329175668634</v>
      </c>
      <c r="BM99">
        <f>SQRT((ABS($C$99-$G$99)^2+(ABS($D$99-$H$99)^2)))</f>
        <v>5.7163523276016681</v>
      </c>
      <c r="BO99">
        <f>SQRT((ABS($A$99-$G$99)^2+(ABS($B$99-$H$99)^2)))</f>
        <v>1.8298543840101023</v>
      </c>
      <c r="BP99">
        <f>SQRT((ABS($C$99-$E$100)^2+(ABS($D$99-$F$100)^2)))</f>
        <v>8.3536402909622591</v>
      </c>
      <c r="BR99">
        <f>DEGREES(ACOS((25.4461762865415^2+29.1064638319241^2-4.90499998418766^2)/(2*25.4461762865415*29.1064638319241)))</f>
        <v>6.8783291558228044</v>
      </c>
      <c r="BS99" t="e">
        <f>DEGREES(ACOS((5.06223420408667^2+0^2-5.06223420408667^2)/(2*5.06223420408667*0)))</f>
        <v>#DIV/0!</v>
      </c>
      <c r="BU99">
        <v>15</v>
      </c>
      <c r="BV99">
        <v>9</v>
      </c>
      <c r="BW99">
        <v>5</v>
      </c>
      <c r="BX99">
        <v>6</v>
      </c>
      <c r="BY99">
        <v>14</v>
      </c>
      <c r="BZ99">
        <v>9</v>
      </c>
      <c r="CA99">
        <v>7</v>
      </c>
      <c r="CB99">
        <v>5</v>
      </c>
      <c r="CC99">
        <v>16</v>
      </c>
      <c r="CD99">
        <v>8</v>
      </c>
      <c r="CE99">
        <v>7</v>
      </c>
      <c r="CF99">
        <v>14</v>
      </c>
      <c r="CG99">
        <v>15</v>
      </c>
      <c r="CH99">
        <v>6</v>
      </c>
      <c r="CI99">
        <v>5</v>
      </c>
      <c r="CJ99">
        <v>12</v>
      </c>
      <c r="CL99">
        <v>8</v>
      </c>
      <c r="CM99">
        <v>3</v>
      </c>
      <c r="CN99">
        <v>0</v>
      </c>
      <c r="CO99">
        <v>0</v>
      </c>
      <c r="CP99">
        <v>9</v>
      </c>
      <c r="CQ99">
        <v>3</v>
      </c>
      <c r="CR99">
        <v>0</v>
      </c>
      <c r="CS99">
        <v>0</v>
      </c>
      <c r="CT99">
        <v>9</v>
      </c>
      <c r="CU99">
        <v>0</v>
      </c>
      <c r="CV99">
        <v>0</v>
      </c>
      <c r="CW99">
        <v>7</v>
      </c>
      <c r="CX99">
        <v>9</v>
      </c>
      <c r="CY99">
        <v>0</v>
      </c>
      <c r="CZ99">
        <v>0</v>
      </c>
      <c r="DA99">
        <v>7</v>
      </c>
      <c r="DC99">
        <f>((9/15)*100)</f>
        <v>60</v>
      </c>
      <c r="DD99">
        <f>((5/15)*100)</f>
        <v>33.333333333333329</v>
      </c>
      <c r="DE99">
        <f>((6/15)*100)</f>
        <v>40</v>
      </c>
      <c r="DF99">
        <f>((9/14)*100)</f>
        <v>64.285714285714292</v>
      </c>
      <c r="DG99">
        <f>((7/14)*100)</f>
        <v>50</v>
      </c>
      <c r="DH99">
        <f>((5/14)*100)</f>
        <v>35.714285714285715</v>
      </c>
      <c r="DI99">
        <f>((8/16)*100)</f>
        <v>50</v>
      </c>
      <c r="DJ99">
        <f>((7/16)*100)</f>
        <v>43.75</v>
      </c>
      <c r="DK99">
        <f>((14/16)*100)</f>
        <v>87.5</v>
      </c>
      <c r="DL99">
        <f>((6/15)*100)</f>
        <v>40</v>
      </c>
      <c r="DM99">
        <f>((5/15)*100)</f>
        <v>33.333333333333329</v>
      </c>
      <c r="DN99">
        <f>((12/15)*100)</f>
        <v>80</v>
      </c>
      <c r="DP99">
        <f>((3/8)*100)</f>
        <v>37.5</v>
      </c>
      <c r="DQ99">
        <f>((0/8)*100)</f>
        <v>0</v>
      </c>
      <c r="DR99">
        <f>((0/8)*100)</f>
        <v>0</v>
      </c>
      <c r="DS99">
        <f>((3/9)*100)</f>
        <v>33.333333333333329</v>
      </c>
      <c r="DT99">
        <f>((0/9)*100)</f>
        <v>0</v>
      </c>
      <c r="DU99">
        <f>((0/9)*100)</f>
        <v>0</v>
      </c>
      <c r="DV99">
        <f>((0/9)*100)</f>
        <v>0</v>
      </c>
      <c r="DW99">
        <f>((0/9)*100)</f>
        <v>0</v>
      </c>
      <c r="DX99">
        <f>((7/9)*100)</f>
        <v>77.777777777777786</v>
      </c>
      <c r="DY99">
        <f>((0/9)*100)</f>
        <v>0</v>
      </c>
      <c r="DZ99">
        <f>((0/9)*100)</f>
        <v>0</v>
      </c>
      <c r="EA99">
        <f>((7/9)*100)</f>
        <v>77.777777777777786</v>
      </c>
    </row>
    <row r="100" spans="1:131" x14ac:dyDescent="0.25">
      <c r="A100">
        <v>252.40113500000001</v>
      </c>
      <c r="B100">
        <v>9.2419600000000006</v>
      </c>
      <c r="C100">
        <v>245.82335399999999</v>
      </c>
      <c r="D100">
        <v>8.3248979999999992</v>
      </c>
      <c r="E100">
        <v>229.21907300000001</v>
      </c>
      <c r="F100">
        <v>10.587783999999999</v>
      </c>
      <c r="G100">
        <v>249.073712</v>
      </c>
      <c r="H100">
        <v>7.6244329999999998</v>
      </c>
      <c r="L100">
        <f>(14/200)</f>
        <v>7.0000000000000007E-2</v>
      </c>
      <c r="M100">
        <f>(16/200)</f>
        <v>0.08</v>
      </c>
      <c r="P100">
        <f>(11/200)</f>
        <v>5.5E-2</v>
      </c>
      <c r="Q100">
        <f>(10/200)</f>
        <v>0.05</v>
      </c>
      <c r="R100">
        <f>(10/200)</f>
        <v>0.05</v>
      </c>
      <c r="V100">
        <f>0.07+0.05</f>
        <v>0.12000000000000001</v>
      </c>
      <c r="W100">
        <f>0.08+0.05</f>
        <v>0.13</v>
      </c>
      <c r="AA100">
        <f>SQRT((ABS($C$101-$C$100)^2+(ABS($D$101-$D$100)^2)))</f>
        <v>19.845651688845241</v>
      </c>
      <c r="AB100">
        <f>SQRT((ABS($E$101-$E$100)^2+(ABS($F$101-$F$100)^2)))</f>
        <v>24.176967418848136</v>
      </c>
      <c r="AK100">
        <f>1/0.12</f>
        <v>8.3333333333333339</v>
      </c>
      <c r="AL100">
        <f>1/0.13</f>
        <v>7.6923076923076916</v>
      </c>
      <c r="AP100">
        <f>$AA100/$V100</f>
        <v>165.38043074037699</v>
      </c>
      <c r="AQ100">
        <f>$AB100/$W100</f>
        <v>185.97667245267797</v>
      </c>
      <c r="AW100">
        <f>((0.07/0.12)*100)</f>
        <v>58.333333333333336</v>
      </c>
      <c r="AX100">
        <f>((0.08/0.13)*100)</f>
        <v>61.53846153846154</v>
      </c>
      <c r="BB100">
        <f>((0.05/0.12)*100)</f>
        <v>41.666666666666671</v>
      </c>
      <c r="BC100">
        <f>((0.05/0.13)*100)</f>
        <v>38.461538461538467</v>
      </c>
      <c r="BF100">
        <f>ABS($B$100-$D$100)</f>
        <v>0.91706200000000138</v>
      </c>
      <c r="BG100">
        <f>ABS($F$100-$H$100)</f>
        <v>2.9633509999999994</v>
      </c>
      <c r="BI100">
        <v>1.8303390000000008</v>
      </c>
      <c r="BJ100">
        <v>2.5731159999999997</v>
      </c>
      <c r="BM100">
        <f>SQRT((ABS($C$100-$G$100)^2+(ABS($D$100-$H$100)^2)))</f>
        <v>3.3249779464515301</v>
      </c>
      <c r="BO100">
        <f>SQRT((ABS($A$100-$G$100)^2+(ABS($B$100-$H$100)^2)))</f>
        <v>3.6997482909865735</v>
      </c>
      <c r="BP100">
        <f>SQRT((ABS($C$100-$E$101)^2+(ABS($D$100-$F$101)^2)))</f>
        <v>7.8974654752872446</v>
      </c>
      <c r="BR100">
        <f>DEGREES(ACOS((16.2081384632252^2+19.9906233817619^2-5.06223420408667^2)/(2*16.2081384632252*19.9906233817619)))</f>
        <v>10.724611113294305</v>
      </c>
      <c r="BY100">
        <v>14</v>
      </c>
      <c r="BZ100">
        <v>7</v>
      </c>
      <c r="CA100">
        <v>9</v>
      </c>
      <c r="CB100">
        <v>5</v>
      </c>
      <c r="CC100">
        <v>16</v>
      </c>
      <c r="CD100">
        <v>5</v>
      </c>
      <c r="CE100">
        <v>9</v>
      </c>
      <c r="CF100">
        <v>12</v>
      </c>
      <c r="CL100">
        <v>11</v>
      </c>
      <c r="CM100">
        <v>4</v>
      </c>
      <c r="CN100">
        <v>0</v>
      </c>
      <c r="CO100">
        <v>2</v>
      </c>
      <c r="CP100">
        <v>10</v>
      </c>
      <c r="CQ100">
        <v>4</v>
      </c>
      <c r="CR100">
        <v>3</v>
      </c>
      <c r="CS100">
        <v>0</v>
      </c>
      <c r="CT100">
        <v>10</v>
      </c>
      <c r="CU100">
        <v>0</v>
      </c>
      <c r="CV100">
        <v>3</v>
      </c>
      <c r="CW100">
        <v>7</v>
      </c>
      <c r="DF100">
        <f>((7/14)*100)</f>
        <v>50</v>
      </c>
      <c r="DG100">
        <f>((9/14)*100)</f>
        <v>64.285714285714292</v>
      </c>
      <c r="DH100">
        <f>((5/14)*100)</f>
        <v>35.714285714285715</v>
      </c>
      <c r="DI100">
        <f>((5/16)*100)</f>
        <v>31.25</v>
      </c>
      <c r="DJ100">
        <f>((9/16)*100)</f>
        <v>56.25</v>
      </c>
      <c r="DK100">
        <f>((12/16)*100)</f>
        <v>75</v>
      </c>
      <c r="DP100">
        <f>((4/11)*100)</f>
        <v>36.363636363636367</v>
      </c>
      <c r="DQ100">
        <f>((0/11)*100)</f>
        <v>0</v>
      </c>
      <c r="DR100">
        <f>((2/11)*100)</f>
        <v>18.181818181818183</v>
      </c>
      <c r="DS100">
        <f>((4/10)*100)</f>
        <v>40</v>
      </c>
      <c r="DT100">
        <f>((3/10)*100)</f>
        <v>30</v>
      </c>
      <c r="DU100">
        <f>((0/10)*100)</f>
        <v>0</v>
      </c>
      <c r="DV100">
        <f>((0/10)*100)</f>
        <v>0</v>
      </c>
      <c r="DW100">
        <f>((3/10)*100)</f>
        <v>30</v>
      </c>
      <c r="DX100">
        <f>((7/10)*100)</f>
        <v>70</v>
      </c>
    </row>
    <row r="101" spans="1:131" x14ac:dyDescent="0.25">
      <c r="C101">
        <v>265.66768000000002</v>
      </c>
      <c r="D101">
        <v>8.0955150000000007</v>
      </c>
      <c r="E101">
        <v>253.39603099999999</v>
      </c>
      <c r="F101">
        <v>10.566443</v>
      </c>
      <c r="BR101" t="e">
        <f>DEGREES(ACOS((5.06223420408667^2+0^2-5.06223420408667^2)/(2*5.06223420408667*0)))</f>
        <v>#DIV/0!</v>
      </c>
    </row>
    <row r="102" spans="1:131" x14ac:dyDescent="0.25">
      <c r="A102" t="s">
        <v>22</v>
      </c>
      <c r="B102" t="s">
        <v>22</v>
      </c>
      <c r="C102" t="s">
        <v>22</v>
      </c>
      <c r="D102" t="s">
        <v>22</v>
      </c>
      <c r="E102" t="s">
        <v>22</v>
      </c>
      <c r="F102" t="s">
        <v>22</v>
      </c>
      <c r="G102" t="s">
        <v>22</v>
      </c>
      <c r="H102" t="s">
        <v>22</v>
      </c>
      <c r="BS102">
        <f>DEGREES(ACOS((13.187900118122^2+26.9286563595516^2-14.0501871674503^2)/(2*13.187900118122*26.9286563595516)))</f>
        <v>8.9248334873673159</v>
      </c>
    </row>
    <row r="103" spans="1:131" x14ac:dyDescent="0.25">
      <c r="A103">
        <v>249.48990000000001</v>
      </c>
      <c r="B103">
        <v>8.6394839999999995</v>
      </c>
      <c r="C103">
        <v>260.51727</v>
      </c>
      <c r="D103">
        <v>9.1248459999999998</v>
      </c>
      <c r="E103">
        <v>271.34964500000001</v>
      </c>
      <c r="F103">
        <v>7.0840719999999999</v>
      </c>
      <c r="G103">
        <v>260.93763100000001</v>
      </c>
      <c r="H103">
        <v>10.230361</v>
      </c>
      <c r="K103">
        <f>(16/200)</f>
        <v>0.08</v>
      </c>
      <c r="L103">
        <f>(18/200)</f>
        <v>0.09</v>
      </c>
      <c r="M103">
        <f>(18/200)</f>
        <v>0.09</v>
      </c>
      <c r="N103">
        <f>(19/200)</f>
        <v>9.5000000000000001E-2</v>
      </c>
      <c r="P103">
        <f>(13/200)</f>
        <v>6.5000000000000002E-2</v>
      </c>
      <c r="Q103">
        <f>(16/200)</f>
        <v>0.08</v>
      </c>
      <c r="R103">
        <f>(14/200)</f>
        <v>7.0000000000000007E-2</v>
      </c>
      <c r="S103">
        <f>(16/200)</f>
        <v>0.08</v>
      </c>
      <c r="U103">
        <f>0.08+0.065</f>
        <v>0.14500000000000002</v>
      </c>
      <c r="V103">
        <f>0.09+0.08</f>
        <v>0.16999999999999998</v>
      </c>
      <c r="W103">
        <f>0.09+0.07</f>
        <v>0.16</v>
      </c>
      <c r="X103">
        <f>0.095+0.08</f>
        <v>0.17499999999999999</v>
      </c>
      <c r="Z103">
        <f>SQRT((ABS($A$104-$A$103)^2+(ABS($B$104-$B$103)^2)))</f>
        <v>20.614744728685871</v>
      </c>
      <c r="AA103">
        <f>SQRT((ABS($C$104-$C$103)^2+(ABS($D$104-$D$103)^2)))</f>
        <v>23.796284871486527</v>
      </c>
      <c r="AB103">
        <f>SQRT((ABS($E$104-$E$103)^2+(ABS($F$104-$F$103)^2)))</f>
        <v>20.775439071449476</v>
      </c>
      <c r="AC103">
        <f>SQRT((ABS($G$104-$G$103)^2+(ABS($H$104-$H$103)^2)))</f>
        <v>25.965673887990665</v>
      </c>
      <c r="AJ103">
        <f>1/0.145</f>
        <v>6.8965517241379315</v>
      </c>
      <c r="AK103">
        <f>1/0.17</f>
        <v>5.8823529411764701</v>
      </c>
      <c r="AL103">
        <f>1/0.16</f>
        <v>6.25</v>
      </c>
      <c r="AM103">
        <f>1/0.175</f>
        <v>5.7142857142857144</v>
      </c>
      <c r="AO103">
        <f>$Z103/$U103</f>
        <v>142.17065330128185</v>
      </c>
      <c r="AP103">
        <f>$AA103/$V103</f>
        <v>139.97814630286194</v>
      </c>
      <c r="AQ103">
        <f>$AB103/$W103</f>
        <v>129.84649419655923</v>
      </c>
      <c r="AR103">
        <f>$AC103/$X103</f>
        <v>148.37527935994666</v>
      </c>
      <c r="AV103">
        <f>((0.08/0.145)*100)</f>
        <v>55.172413793103459</v>
      </c>
      <c r="AW103">
        <f>((0.09/0.17)*100)</f>
        <v>52.941176470588225</v>
      </c>
      <c r="AX103">
        <f>((0.09/0.16)*100)</f>
        <v>56.25</v>
      </c>
      <c r="AY103">
        <f>((0.095/0.175)*100)</f>
        <v>54.285714285714292</v>
      </c>
      <c r="BA103">
        <f>((0.065/0.145)*100)</f>
        <v>44.827586206896555</v>
      </c>
      <c r="BB103">
        <f>((0.08/0.17)*100)</f>
        <v>47.058823529411761</v>
      </c>
      <c r="BC103">
        <f>((0.07/0.16)*100)</f>
        <v>43.750000000000007</v>
      </c>
      <c r="BD103">
        <f>((0.08/0.175)*100)</f>
        <v>45.714285714285715</v>
      </c>
      <c r="BF103">
        <f>ABS($B$103-$D$103)</f>
        <v>0.48536200000000029</v>
      </c>
      <c r="BG103">
        <f>ABS($F$103-$H$103)</f>
        <v>3.1462890000000003</v>
      </c>
      <c r="BL103">
        <f>SQRT((ABS($A$103-$E$104)^2+(ABS($B$103-$F$104)^2)))</f>
        <v>1.1422273380137529</v>
      </c>
      <c r="BM103">
        <f>SQRT((ABS($C$103-$G$103)^2+(ABS($D$103-$H$103)^2)))</f>
        <v>1.1827369891679269</v>
      </c>
      <c r="BO103">
        <f>SQRT((ABS($A$103-$G$103)^2+(ABS($B$103-$H$103)^2)))</f>
        <v>11.55774349418995</v>
      </c>
      <c r="BP103">
        <f>SQRT((ABS($C$103-$E$103)^2+(ABS($D$103-$F$103)^2)))</f>
        <v>11.022935482878474</v>
      </c>
      <c r="BS103">
        <f>DEGREES(ACOS((9.57156250982921^2+25.2654381701804^2-16.2184087349501^2)/(2*9.57156250982921*25.2654381701804)))</f>
        <v>15.117979513889777</v>
      </c>
      <c r="BU103">
        <v>16</v>
      </c>
      <c r="BV103">
        <v>4</v>
      </c>
      <c r="BW103">
        <v>4</v>
      </c>
      <c r="BX103">
        <v>13</v>
      </c>
      <c r="BY103">
        <v>18</v>
      </c>
      <c r="BZ103">
        <v>5</v>
      </c>
      <c r="CA103">
        <v>16</v>
      </c>
      <c r="CB103">
        <v>2</v>
      </c>
      <c r="CC103">
        <v>18</v>
      </c>
      <c r="CD103">
        <v>5</v>
      </c>
      <c r="CE103">
        <v>16</v>
      </c>
      <c r="CF103">
        <v>3</v>
      </c>
      <c r="CG103">
        <v>19</v>
      </c>
      <c r="CH103">
        <v>13</v>
      </c>
      <c r="CI103">
        <v>4</v>
      </c>
      <c r="CJ103">
        <v>8</v>
      </c>
      <c r="CL103">
        <v>13</v>
      </c>
      <c r="CM103">
        <v>0</v>
      </c>
      <c r="CN103">
        <v>0</v>
      </c>
      <c r="CO103">
        <v>13</v>
      </c>
      <c r="CP103">
        <v>16</v>
      </c>
      <c r="CQ103">
        <v>0</v>
      </c>
      <c r="CR103">
        <v>14</v>
      </c>
      <c r="CS103">
        <v>0</v>
      </c>
      <c r="CT103">
        <v>14</v>
      </c>
      <c r="CU103">
        <v>0</v>
      </c>
      <c r="CV103">
        <v>14</v>
      </c>
      <c r="CW103">
        <v>0</v>
      </c>
      <c r="CX103">
        <v>16</v>
      </c>
      <c r="CY103">
        <v>13</v>
      </c>
      <c r="CZ103">
        <v>0</v>
      </c>
      <c r="DA103">
        <v>1</v>
      </c>
      <c r="DC103">
        <f>((4/16)*100)</f>
        <v>25</v>
      </c>
      <c r="DD103">
        <f>((4/16)*100)</f>
        <v>25</v>
      </c>
      <c r="DE103">
        <f>((13/16)*100)</f>
        <v>81.25</v>
      </c>
      <c r="DF103">
        <f>((5/18)*100)</f>
        <v>27.777777777777779</v>
      </c>
      <c r="DG103">
        <f>((16/18)*100)</f>
        <v>88.888888888888886</v>
      </c>
      <c r="DH103">
        <f>((2/18)*100)</f>
        <v>11.111111111111111</v>
      </c>
      <c r="DI103">
        <f>((5/18)*100)</f>
        <v>27.777777777777779</v>
      </c>
      <c r="DJ103">
        <f>((16/18)*100)</f>
        <v>88.888888888888886</v>
      </c>
      <c r="DK103">
        <f>((3/18)*100)</f>
        <v>16.666666666666664</v>
      </c>
      <c r="DL103">
        <f>((13/19)*100)</f>
        <v>68.421052631578945</v>
      </c>
      <c r="DM103">
        <f>((4/19)*100)</f>
        <v>21.052631578947366</v>
      </c>
      <c r="DN103">
        <f>((8/19)*100)</f>
        <v>42.105263157894733</v>
      </c>
      <c r="DP103">
        <f>((0/13)*100)</f>
        <v>0</v>
      </c>
      <c r="DQ103">
        <f>((0/13)*100)</f>
        <v>0</v>
      </c>
      <c r="DR103">
        <f>((13/13)*100)</f>
        <v>100</v>
      </c>
      <c r="DS103">
        <f>((0/16)*100)</f>
        <v>0</v>
      </c>
      <c r="DT103">
        <f>((14/16)*100)</f>
        <v>87.5</v>
      </c>
      <c r="DU103">
        <f>((0/16)*100)</f>
        <v>0</v>
      </c>
      <c r="DV103">
        <f>((0/14)*100)</f>
        <v>0</v>
      </c>
      <c r="DW103">
        <f>((14/14)*100)</f>
        <v>100</v>
      </c>
      <c r="DX103">
        <f>((0/14)*100)</f>
        <v>0</v>
      </c>
      <c r="DY103">
        <f>((13/16)*100)</f>
        <v>81.25</v>
      </c>
      <c r="DZ103">
        <f>((0/16)*100)</f>
        <v>0</v>
      </c>
      <c r="EA103">
        <f>((1/16)*100)</f>
        <v>6.25</v>
      </c>
    </row>
    <row r="104" spans="1:131" x14ac:dyDescent="0.25">
      <c r="A104">
        <v>228.90051499999998</v>
      </c>
      <c r="B104">
        <v>7.6172680000000001</v>
      </c>
      <c r="C104">
        <v>236.72422699999998</v>
      </c>
      <c r="D104">
        <v>9.5176289999999995</v>
      </c>
      <c r="E104">
        <v>250.632115</v>
      </c>
      <c r="F104">
        <v>8.6341750000000008</v>
      </c>
      <c r="G104">
        <v>234.980929</v>
      </c>
      <c r="H104">
        <v>9.5478349999999992</v>
      </c>
      <c r="K104">
        <f>(16/200)</f>
        <v>0.08</v>
      </c>
      <c r="L104">
        <f>(17/200)</f>
        <v>8.5000000000000006E-2</v>
      </c>
      <c r="M104">
        <f>(13/200)</f>
        <v>6.5000000000000002E-2</v>
      </c>
      <c r="N104">
        <f>(17/200)</f>
        <v>8.5000000000000006E-2</v>
      </c>
      <c r="P104">
        <f>(11/200)</f>
        <v>5.5E-2</v>
      </c>
      <c r="Q104">
        <f>(15/200)</f>
        <v>7.4999999999999997E-2</v>
      </c>
      <c r="R104">
        <f>(12/200)</f>
        <v>0.06</v>
      </c>
      <c r="S104">
        <f>(11/200)</f>
        <v>5.5E-2</v>
      </c>
      <c r="U104">
        <f>0.08+0.055</f>
        <v>0.13500000000000001</v>
      </c>
      <c r="V104">
        <f>0.085+0.075</f>
        <v>0.16</v>
      </c>
      <c r="W104">
        <f>0.065+0.06</f>
        <v>0.125</v>
      </c>
      <c r="X104">
        <f>0.085+0.055</f>
        <v>0.14000000000000001</v>
      </c>
      <c r="Z104">
        <f>SQRT((ABS($A$105-$A$104)^2+(ABS($B$105-$B$104)^2)))</f>
        <v>20.228529217150417</v>
      </c>
      <c r="AA104">
        <f>SQRT((ABS($C$105-$C$104)^2+(ABS($D$105-$D$104)^2)))</f>
        <v>21.230074379133576</v>
      </c>
      <c r="AB104">
        <f>SQRT((ABS($E$105-$E$104)^2+(ABS($F$105-$F$104)^2)))</f>
        <v>20.705388930039369</v>
      </c>
      <c r="AC104">
        <f>SQRT((ABS($G$105-$G$104)^2+(ABS($H$105-$H$104)^2)))</f>
        <v>22.303975234165097</v>
      </c>
      <c r="AJ104">
        <f>1/0.135</f>
        <v>7.4074074074074066</v>
      </c>
      <c r="AK104">
        <f>1/0.16</f>
        <v>6.25</v>
      </c>
      <c r="AL104">
        <f>1/0.125</f>
        <v>8</v>
      </c>
      <c r="AM104">
        <f>1/0.14</f>
        <v>7.1428571428571423</v>
      </c>
      <c r="AO104">
        <f>$Z104/$U104</f>
        <v>149.84095716407714</v>
      </c>
      <c r="AP104">
        <f>$AA104/$V104</f>
        <v>132.68796486958485</v>
      </c>
      <c r="AQ104">
        <f>$AB104/$W104</f>
        <v>165.64311144031495</v>
      </c>
      <c r="AR104">
        <f>$AC104/$X104</f>
        <v>159.31410881546498</v>
      </c>
      <c r="AV104">
        <f>((0.08/0.135)*100)</f>
        <v>59.259259259259252</v>
      </c>
      <c r="AW104">
        <f>((0.085/0.16)*100)</f>
        <v>53.125</v>
      </c>
      <c r="AX104">
        <f>((0.065/0.125)*100)</f>
        <v>52</v>
      </c>
      <c r="AY104">
        <f>((0.085/0.14)*100)</f>
        <v>60.714285714285708</v>
      </c>
      <c r="BA104">
        <f>((0.055/0.135)*100)</f>
        <v>40.74074074074074</v>
      </c>
      <c r="BB104">
        <f>((0.075/0.16)*100)</f>
        <v>46.875</v>
      </c>
      <c r="BC104">
        <f>((0.06/0.125)*100)</f>
        <v>48</v>
      </c>
      <c r="BD104">
        <f>((0.055/0.14)*100)</f>
        <v>39.285714285714285</v>
      </c>
      <c r="BF104">
        <f>ABS($B$104-$D$104)</f>
        <v>1.9003609999999993</v>
      </c>
      <c r="BG104">
        <f>ABS($F$104-$H$104)</f>
        <v>0.91365999999999836</v>
      </c>
      <c r="BL104">
        <f>SQRT((ABS($A$104-$E$105)^2+(ABS($B$104-$F$105)^2)))</f>
        <v>1.1959412321648759</v>
      </c>
      <c r="BM104">
        <f>SQRT((ABS($C$104-$G$104)^2+(ABS($D$104-$H$104)^2)))</f>
        <v>1.7435596689645971</v>
      </c>
      <c r="BO104">
        <f>SQRT((ABS($A$104-$G$104)^2+(ABS($B$104-$H$104)^2)))</f>
        <v>6.3795394310941624</v>
      </c>
      <c r="BP104">
        <f>SQRT((ABS($C$104-$E$105)^2+(ABS($D$104-$F$105)^2)))</f>
        <v>7.1586786124862982</v>
      </c>
      <c r="BR104">
        <f>DEGREES(ACOS((16.2184087349501^2+21.4917549895974^2-6.01227525767807^2)/(2*16.2184087349501*21.4917549895974)))</f>
        <v>8.8711629054316656</v>
      </c>
      <c r="BS104">
        <f>DEGREES(ACOS((6.01227525767807^2+30.945262298871^2-25.5420993330197^2)/(2*6.01227525767807*30.945262298871)))</f>
        <v>23.454705962371619</v>
      </c>
      <c r="BU104">
        <v>16</v>
      </c>
      <c r="BV104">
        <v>9</v>
      </c>
      <c r="BW104">
        <v>5</v>
      </c>
      <c r="BX104">
        <v>10</v>
      </c>
      <c r="BY104">
        <v>17</v>
      </c>
      <c r="BZ104">
        <v>9</v>
      </c>
      <c r="CA104">
        <v>8</v>
      </c>
      <c r="CB104">
        <v>6</v>
      </c>
      <c r="CC104">
        <v>13</v>
      </c>
      <c r="CD104">
        <v>2</v>
      </c>
      <c r="CE104">
        <v>8</v>
      </c>
      <c r="CF104">
        <v>8</v>
      </c>
      <c r="CG104">
        <v>17</v>
      </c>
      <c r="CH104">
        <v>10</v>
      </c>
      <c r="CI104">
        <v>8</v>
      </c>
      <c r="CJ104">
        <v>12</v>
      </c>
      <c r="CL104">
        <v>11</v>
      </c>
      <c r="CM104">
        <v>3</v>
      </c>
      <c r="CN104">
        <v>0</v>
      </c>
      <c r="CO104">
        <v>5</v>
      </c>
      <c r="CP104">
        <v>15</v>
      </c>
      <c r="CQ104">
        <v>3</v>
      </c>
      <c r="CR104">
        <v>10</v>
      </c>
      <c r="CS104">
        <v>0</v>
      </c>
      <c r="CT104">
        <v>12</v>
      </c>
      <c r="CU104">
        <v>0</v>
      </c>
      <c r="CV104">
        <v>10</v>
      </c>
      <c r="CW104">
        <v>1</v>
      </c>
      <c r="CX104">
        <v>11</v>
      </c>
      <c r="CY104">
        <v>5</v>
      </c>
      <c r="CZ104">
        <v>0</v>
      </c>
      <c r="DA104">
        <v>6</v>
      </c>
      <c r="DC104">
        <f>((9/16)*100)</f>
        <v>56.25</v>
      </c>
      <c r="DD104">
        <f>((5/16)*100)</f>
        <v>31.25</v>
      </c>
      <c r="DE104">
        <f>((10/16)*100)</f>
        <v>62.5</v>
      </c>
      <c r="DF104">
        <f>((9/17)*100)</f>
        <v>52.941176470588239</v>
      </c>
      <c r="DG104">
        <f>((8/17)*100)</f>
        <v>47.058823529411761</v>
      </c>
      <c r="DH104">
        <f>((6/17)*100)</f>
        <v>35.294117647058826</v>
      </c>
      <c r="DI104">
        <f>((2/13)*100)</f>
        <v>15.384615384615385</v>
      </c>
      <c r="DJ104">
        <f>((8/13)*100)</f>
        <v>61.53846153846154</v>
      </c>
      <c r="DK104">
        <f>((8/13)*100)</f>
        <v>61.53846153846154</v>
      </c>
      <c r="DL104">
        <f>((10/17)*100)</f>
        <v>58.82352941176471</v>
      </c>
      <c r="DM104">
        <f>((8/17)*100)</f>
        <v>47.058823529411761</v>
      </c>
      <c r="DN104">
        <f>((12/17)*100)</f>
        <v>70.588235294117652</v>
      </c>
      <c r="DP104">
        <f>((3/11)*100)</f>
        <v>27.27272727272727</v>
      </c>
      <c r="DQ104">
        <f>((0/11)*100)</f>
        <v>0</v>
      </c>
      <c r="DR104">
        <f>((5/11)*100)</f>
        <v>45.454545454545453</v>
      </c>
      <c r="DS104">
        <f>((3/15)*100)</f>
        <v>20</v>
      </c>
      <c r="DT104">
        <f>((10/15)*100)</f>
        <v>66.666666666666657</v>
      </c>
      <c r="DU104">
        <f>((0/15)*100)</f>
        <v>0</v>
      </c>
      <c r="DV104">
        <f>((0/12)*100)</f>
        <v>0</v>
      </c>
      <c r="DW104">
        <f>((10/12)*100)</f>
        <v>83.333333333333343</v>
      </c>
      <c r="DX104">
        <f>((1/12)*100)</f>
        <v>8.3333333333333321</v>
      </c>
      <c r="DY104">
        <f>((5/11)*100)</f>
        <v>45.454545454545453</v>
      </c>
      <c r="DZ104">
        <f>((0/11)*100)</f>
        <v>0</v>
      </c>
      <c r="EA104">
        <f>((6/11)*100)</f>
        <v>54.54545454545454</v>
      </c>
    </row>
    <row r="105" spans="1:131" x14ac:dyDescent="0.25">
      <c r="A105">
        <v>208.71221800000001</v>
      </c>
      <c r="B105">
        <v>6.342098</v>
      </c>
      <c r="C105">
        <v>215.51314400000001</v>
      </c>
      <c r="D105">
        <v>8.6198449999999998</v>
      </c>
      <c r="E105">
        <v>229.982989</v>
      </c>
      <c r="F105">
        <v>7.1088139999999997</v>
      </c>
      <c r="G105">
        <v>212.679124</v>
      </c>
      <c r="H105">
        <v>9.8589699999999993</v>
      </c>
      <c r="K105">
        <f>(15/200)</f>
        <v>7.4999999999999997E-2</v>
      </c>
      <c r="L105">
        <f>(15/200)</f>
        <v>7.4999999999999997E-2</v>
      </c>
      <c r="M105">
        <f>(15/200)</f>
        <v>7.4999999999999997E-2</v>
      </c>
      <c r="N105">
        <f>(14/200)</f>
        <v>7.0000000000000007E-2</v>
      </c>
      <c r="P105">
        <f>(9/200)</f>
        <v>4.4999999999999998E-2</v>
      </c>
      <c r="Q105">
        <f>(9/200)</f>
        <v>4.4999999999999998E-2</v>
      </c>
      <c r="R105">
        <f>(11/200)</f>
        <v>5.5E-2</v>
      </c>
      <c r="S105">
        <f>(10/200)</f>
        <v>0.05</v>
      </c>
      <c r="U105">
        <f>0.075+0.045</f>
        <v>0.12</v>
      </c>
      <c r="V105">
        <f>0.075+0.045</f>
        <v>0.12</v>
      </c>
      <c r="W105">
        <f>0.075+0.055</f>
        <v>0.13</v>
      </c>
      <c r="X105">
        <f>0.07+0.05</f>
        <v>0.12000000000000001</v>
      </c>
      <c r="Z105">
        <f>SQRT((ABS($A$106-$A$105)^2+(ABS($B$106-$B$105)^2)))</f>
        <v>22.846812235454642</v>
      </c>
      <c r="AA105">
        <f>SQRT((ABS($C$106-$C$105)^2+(ABS($D$106-$D$105)^2)))</f>
        <v>22.682555070302225</v>
      </c>
      <c r="AB105">
        <f>SQRT((ABS($E$106-$E$105)^2+(ABS($F$106-$F$105)^2)))</f>
        <v>21.109517546260701</v>
      </c>
      <c r="AC105">
        <f>SQRT((ABS($G$106-$G$105)^2+(ABS($H$106-$H$105)^2)))</f>
        <v>24.380168483269184</v>
      </c>
      <c r="AJ105">
        <f>1/0.12</f>
        <v>8.3333333333333339</v>
      </c>
      <c r="AK105">
        <f>1/0.12</f>
        <v>8.3333333333333339</v>
      </c>
      <c r="AL105">
        <f>1/0.13</f>
        <v>7.6923076923076916</v>
      </c>
      <c r="AM105">
        <f>1/0.12</f>
        <v>8.3333333333333339</v>
      </c>
      <c r="AO105">
        <f>$Z105/$U105</f>
        <v>190.39010196212203</v>
      </c>
      <c r="AP105">
        <f>$AA105/$V105</f>
        <v>189.02129225251855</v>
      </c>
      <c r="AQ105">
        <f>$AB105/$W105</f>
        <v>162.38090420200538</v>
      </c>
      <c r="AR105">
        <f>$AC105/$X105</f>
        <v>203.16807069390984</v>
      </c>
      <c r="AV105">
        <f>((0.075/0.12)*100)</f>
        <v>62.5</v>
      </c>
      <c r="AW105">
        <f>((0.075/0.12)*100)</f>
        <v>62.5</v>
      </c>
      <c r="AX105">
        <f>((0.075/0.13)*100)</f>
        <v>57.692307692307686</v>
      </c>
      <c r="AY105">
        <f>((0.07/0.12)*100)</f>
        <v>58.333333333333336</v>
      </c>
      <c r="BA105">
        <f>((0.045/0.12)*100)</f>
        <v>37.5</v>
      </c>
      <c r="BB105">
        <f>((0.045/0.12)*100)</f>
        <v>37.5</v>
      </c>
      <c r="BC105">
        <f>((0.055/0.13)*100)</f>
        <v>42.307692307692307</v>
      </c>
      <c r="BD105">
        <f>((0.05/0.12)*100)</f>
        <v>41.666666666666671</v>
      </c>
      <c r="BF105">
        <f>ABS($B$105-$D$105)</f>
        <v>2.2777469999999997</v>
      </c>
      <c r="BG105">
        <f>ABS($F$105-$H$105)</f>
        <v>2.7501559999999996</v>
      </c>
      <c r="BL105">
        <f>SQRT((ABS($A$105-$E$106)^2+(ABS($B$105-$F$106)^2)))</f>
        <v>0.66921005336142725</v>
      </c>
      <c r="BM105">
        <f>SQRT((ABS($C$105-$G$105)^2+(ABS($D$105-$H$105)^2)))</f>
        <v>3.0930729260761138</v>
      </c>
      <c r="BO105">
        <f>SQRT((ABS($A$105-$G$105)^2+(ABS($B$105-$H$105)^2)))</f>
        <v>5.3013896175644319</v>
      </c>
      <c r="BP105">
        <f>SQRT((ABS($C$105-$E$106)^2+(ABS($D$105-$F$106)^2)))</f>
        <v>7.2082063356996722</v>
      </c>
      <c r="BR105">
        <f>DEGREES(ACOS((25.5420993330197^2+27.7442409096914^2-3.48789209110201^2)/(2*25.5420993330197*27.7442409096914)))</f>
        <v>5.8241248890082158</v>
      </c>
      <c r="BS105">
        <f>DEGREES(ACOS((3.48789209110201^2+32.6965563691474^2-30.3942350644119^2)/(2*3.48789209110201*32.6965563691474)))</f>
        <v>46.355097243392358</v>
      </c>
      <c r="BU105">
        <v>15</v>
      </c>
      <c r="BV105">
        <v>8</v>
      </c>
      <c r="BW105">
        <v>5</v>
      </c>
      <c r="BX105">
        <v>7</v>
      </c>
      <c r="BY105">
        <v>15</v>
      </c>
      <c r="BZ105">
        <v>8</v>
      </c>
      <c r="CA105">
        <v>8</v>
      </c>
      <c r="CB105">
        <v>5</v>
      </c>
      <c r="CC105">
        <v>15</v>
      </c>
      <c r="CD105">
        <v>6</v>
      </c>
      <c r="CE105">
        <v>8</v>
      </c>
      <c r="CF105">
        <v>12</v>
      </c>
      <c r="CG105">
        <v>14</v>
      </c>
      <c r="CH105">
        <v>7</v>
      </c>
      <c r="CI105">
        <v>4</v>
      </c>
      <c r="CJ105">
        <v>11</v>
      </c>
      <c r="CL105">
        <v>9</v>
      </c>
      <c r="CM105">
        <v>2</v>
      </c>
      <c r="CN105">
        <v>0</v>
      </c>
      <c r="CO105">
        <v>2</v>
      </c>
      <c r="CP105">
        <v>9</v>
      </c>
      <c r="CQ105">
        <v>2</v>
      </c>
      <c r="CR105">
        <v>2</v>
      </c>
      <c r="CS105">
        <v>0</v>
      </c>
      <c r="CT105">
        <v>11</v>
      </c>
      <c r="CU105">
        <v>0</v>
      </c>
      <c r="CV105">
        <v>2</v>
      </c>
      <c r="CW105">
        <v>6</v>
      </c>
      <c r="CX105">
        <v>10</v>
      </c>
      <c r="CY105">
        <v>2</v>
      </c>
      <c r="CZ105">
        <v>0</v>
      </c>
      <c r="DA105">
        <v>7</v>
      </c>
      <c r="DC105">
        <f>((8/15)*100)</f>
        <v>53.333333333333336</v>
      </c>
      <c r="DD105">
        <f>((5/15)*100)</f>
        <v>33.333333333333329</v>
      </c>
      <c r="DE105">
        <f>((7/15)*100)</f>
        <v>46.666666666666664</v>
      </c>
      <c r="DF105">
        <f>((8/15)*100)</f>
        <v>53.333333333333336</v>
      </c>
      <c r="DG105">
        <f>((8/15)*100)</f>
        <v>53.333333333333336</v>
      </c>
      <c r="DH105">
        <f>((5/15)*100)</f>
        <v>33.333333333333329</v>
      </c>
      <c r="DI105">
        <f>((6/15)*100)</f>
        <v>40</v>
      </c>
      <c r="DJ105">
        <f>((8/15)*100)</f>
        <v>53.333333333333336</v>
      </c>
      <c r="DK105">
        <f>((12/15)*100)</f>
        <v>80</v>
      </c>
      <c r="DL105">
        <f>((7/14)*100)</f>
        <v>50</v>
      </c>
      <c r="DM105">
        <f>((4/14)*100)</f>
        <v>28.571428571428569</v>
      </c>
      <c r="DN105">
        <f>((11/14)*100)</f>
        <v>78.571428571428569</v>
      </c>
      <c r="DP105">
        <f>((2/9)*100)</f>
        <v>22.222222222222221</v>
      </c>
      <c r="DQ105">
        <f>((0/9)*100)</f>
        <v>0</v>
      </c>
      <c r="DR105">
        <f>((2/9)*100)</f>
        <v>22.222222222222221</v>
      </c>
      <c r="DS105">
        <f>((2/9)*100)</f>
        <v>22.222222222222221</v>
      </c>
      <c r="DT105">
        <f>((2/9)*100)</f>
        <v>22.222222222222221</v>
      </c>
      <c r="DU105">
        <f>((0/9)*100)</f>
        <v>0</v>
      </c>
      <c r="DV105">
        <f>((0/11)*100)</f>
        <v>0</v>
      </c>
      <c r="DW105">
        <f>((2/11)*100)</f>
        <v>18.181818181818183</v>
      </c>
      <c r="DX105">
        <f>((6/11)*100)</f>
        <v>54.54545454545454</v>
      </c>
      <c r="DY105">
        <f>((2/10)*100)</f>
        <v>20</v>
      </c>
      <c r="DZ105">
        <f>((0/10)*100)</f>
        <v>0</v>
      </c>
      <c r="EA105">
        <f>((7/10)*100)</f>
        <v>70</v>
      </c>
    </row>
    <row r="106" spans="1:131" x14ac:dyDescent="0.25">
      <c r="A106">
        <v>185.87702400000001</v>
      </c>
      <c r="B106">
        <v>7.0706199999999999</v>
      </c>
      <c r="C106">
        <v>192.83241100000001</v>
      </c>
      <c r="D106">
        <v>8.3323470000000004</v>
      </c>
      <c r="E106">
        <v>208.92013400000002</v>
      </c>
      <c r="F106">
        <v>5.7060060000000004</v>
      </c>
      <c r="G106">
        <v>188.30274</v>
      </c>
      <c r="H106">
        <v>9.4294139999999995</v>
      </c>
      <c r="K106">
        <f>(15/200)</f>
        <v>7.4999999999999997E-2</v>
      </c>
      <c r="L106">
        <f>(16/200)</f>
        <v>0.08</v>
      </c>
      <c r="M106">
        <f>(13/200)</f>
        <v>6.5000000000000002E-2</v>
      </c>
      <c r="N106">
        <f>(14/200)</f>
        <v>7.0000000000000007E-2</v>
      </c>
      <c r="P106">
        <f>(9/200)</f>
        <v>4.4999999999999998E-2</v>
      </c>
      <c r="Q106">
        <f>(10/200)</f>
        <v>0.05</v>
      </c>
      <c r="R106">
        <f>(10/200)</f>
        <v>0.05</v>
      </c>
      <c r="S106">
        <f>(10/200)</f>
        <v>0.05</v>
      </c>
      <c r="U106">
        <f>0.075+0.045</f>
        <v>0.12</v>
      </c>
      <c r="V106">
        <f>0.08+0.05</f>
        <v>0.13</v>
      </c>
      <c r="W106">
        <f>0.065+0.05</f>
        <v>0.115</v>
      </c>
      <c r="X106">
        <f>0.07+0.05</f>
        <v>0.12000000000000001</v>
      </c>
      <c r="Z106">
        <f>SQRT((ABS($A$107-$A$106)^2+(ABS($B$107-$B$106)^2)))</f>
        <v>24.26292537173531</v>
      </c>
      <c r="AA106">
        <f>SQRT((ABS($C$107-$C$106)^2+(ABS($D$107-$D$106)^2)))</f>
        <v>25.905611536969086</v>
      </c>
      <c r="AB106">
        <f>SQRT((ABS($E$107-$E$106)^2+(ABS($F$107-$F$106)^2)))</f>
        <v>22.915551537800109</v>
      </c>
      <c r="AC106">
        <f>SQRT((ABS($G$107-$G$106)^2+(ABS($H$107-$H$106)^2)))</f>
        <v>25.467958093277165</v>
      </c>
      <c r="AJ106">
        <f>1/0.12</f>
        <v>8.3333333333333339</v>
      </c>
      <c r="AK106">
        <f>1/0.13</f>
        <v>7.6923076923076916</v>
      </c>
      <c r="AL106">
        <f>1/0.115</f>
        <v>8.695652173913043</v>
      </c>
      <c r="AM106">
        <f>1/0.12</f>
        <v>8.3333333333333339</v>
      </c>
      <c r="AO106">
        <f>$Z106/$U106</f>
        <v>202.19104476446091</v>
      </c>
      <c r="AP106">
        <f>$AA106/$V106</f>
        <v>199.2739348997622</v>
      </c>
      <c r="AQ106">
        <f>$AB106/$W106</f>
        <v>199.26566554608789</v>
      </c>
      <c r="AR106">
        <f>$AC106/$X106</f>
        <v>212.23298411064303</v>
      </c>
      <c r="AV106">
        <f>((0.075/0.12)*100)</f>
        <v>62.5</v>
      </c>
      <c r="AW106">
        <f>((0.08/0.13)*100)</f>
        <v>61.53846153846154</v>
      </c>
      <c r="AX106">
        <f>((0.065/0.115)*100)</f>
        <v>56.521739130434781</v>
      </c>
      <c r="AY106">
        <f>((0.07/0.12)*100)</f>
        <v>58.333333333333336</v>
      </c>
      <c r="BA106">
        <f>((0.045/0.12)*100)</f>
        <v>37.5</v>
      </c>
      <c r="BB106">
        <f>((0.05/0.13)*100)</f>
        <v>38.461538461538467</v>
      </c>
      <c r="BC106">
        <f>((0.05/0.115)*100)</f>
        <v>43.478260869565219</v>
      </c>
      <c r="BD106">
        <f>((0.05/0.12)*100)</f>
        <v>41.666666666666671</v>
      </c>
      <c r="BF106">
        <f>ABS($B$106-$D$106)</f>
        <v>1.2617270000000005</v>
      </c>
      <c r="BG106">
        <f>ABS($F$106-$H$106)</f>
        <v>3.7234079999999992</v>
      </c>
      <c r="BL106">
        <f>SQRT((ABS($A$106-$E$107)^2+(ABS($B$106-$F$107)^2)))</f>
        <v>0.84501126919112557</v>
      </c>
      <c r="BM106">
        <f>SQRT((ABS($C$106-$G$106)^2+(ABS($D$106-$H$106)^2)))</f>
        <v>4.6606303619499867</v>
      </c>
      <c r="BO106">
        <f>SQRT((ABS($A$106-$G$106)^2+(ABS($B$106-$H$106)^2)))</f>
        <v>3.3834903941184713</v>
      </c>
      <c r="BP106">
        <f>SQRT((ABS($C$106-$E$107)^2+(ABS($D$106-$F$107)^2)))</f>
        <v>7.1364633842873557</v>
      </c>
      <c r="BR106">
        <f>DEGREES(ACOS((30.3942350644119^2+32.2528590728185^2-3.09161797176882^2)/(2*30.3942350644119*32.2528590728185)))</f>
        <v>4.5221955264719504</v>
      </c>
      <c r="BS106">
        <f>DEGREES(ACOS((3.09161797176882^2+25.1368062892218^2-23.3920657421068^2)/(2*3.09161797176882*25.1368062892218)))</f>
        <v>52.680741666146083</v>
      </c>
      <c r="BU106">
        <v>15</v>
      </c>
      <c r="BV106">
        <v>10</v>
      </c>
      <c r="BW106">
        <v>6</v>
      </c>
      <c r="BX106">
        <v>7</v>
      </c>
      <c r="BY106">
        <v>16</v>
      </c>
      <c r="BZ106">
        <v>10</v>
      </c>
      <c r="CA106">
        <v>7</v>
      </c>
      <c r="CB106">
        <v>6</v>
      </c>
      <c r="CC106">
        <v>13</v>
      </c>
      <c r="CD106">
        <v>4</v>
      </c>
      <c r="CE106">
        <v>6</v>
      </c>
      <c r="CF106">
        <v>11</v>
      </c>
      <c r="CG106">
        <v>14</v>
      </c>
      <c r="CH106">
        <v>7</v>
      </c>
      <c r="CI106">
        <v>5</v>
      </c>
      <c r="CJ106">
        <v>13</v>
      </c>
      <c r="CL106">
        <v>9</v>
      </c>
      <c r="CM106">
        <v>3</v>
      </c>
      <c r="CN106">
        <v>0</v>
      </c>
      <c r="CO106">
        <v>2</v>
      </c>
      <c r="CP106">
        <v>10</v>
      </c>
      <c r="CQ106">
        <v>3</v>
      </c>
      <c r="CR106">
        <v>3</v>
      </c>
      <c r="CS106">
        <v>0</v>
      </c>
      <c r="CT106">
        <v>10</v>
      </c>
      <c r="CU106">
        <v>0</v>
      </c>
      <c r="CV106">
        <v>3</v>
      </c>
      <c r="CW106">
        <v>7</v>
      </c>
      <c r="CX106">
        <v>10</v>
      </c>
      <c r="CY106">
        <v>2</v>
      </c>
      <c r="CZ106">
        <v>0</v>
      </c>
      <c r="DA106">
        <v>8</v>
      </c>
      <c r="DC106">
        <f>((10/15)*100)</f>
        <v>66.666666666666657</v>
      </c>
      <c r="DD106">
        <f>((6/15)*100)</f>
        <v>40</v>
      </c>
      <c r="DE106">
        <f>((7/15)*100)</f>
        <v>46.666666666666664</v>
      </c>
      <c r="DF106">
        <f>((10/16)*100)</f>
        <v>62.5</v>
      </c>
      <c r="DG106">
        <f>((7/16)*100)</f>
        <v>43.75</v>
      </c>
      <c r="DH106">
        <f>((6/16)*100)</f>
        <v>37.5</v>
      </c>
      <c r="DI106">
        <f>((4/13)*100)</f>
        <v>30.76923076923077</v>
      </c>
      <c r="DJ106">
        <f>((6/13)*100)</f>
        <v>46.153846153846153</v>
      </c>
      <c r="DK106">
        <f>((11/13)*100)</f>
        <v>84.615384615384613</v>
      </c>
      <c r="DL106">
        <f>((7/14)*100)</f>
        <v>50</v>
      </c>
      <c r="DM106">
        <f>((5/14)*100)</f>
        <v>35.714285714285715</v>
      </c>
      <c r="DN106">
        <f>((13/14)*100)</f>
        <v>92.857142857142861</v>
      </c>
      <c r="DP106">
        <f>((3/9)*100)</f>
        <v>33.333333333333329</v>
      </c>
      <c r="DQ106">
        <f>((0/9)*100)</f>
        <v>0</v>
      </c>
      <c r="DR106">
        <f>((2/9)*100)</f>
        <v>22.222222222222221</v>
      </c>
      <c r="DS106">
        <f>((3/10)*100)</f>
        <v>30</v>
      </c>
      <c r="DT106">
        <f>((3/10)*100)</f>
        <v>30</v>
      </c>
      <c r="DU106">
        <f>((0/10)*100)</f>
        <v>0</v>
      </c>
      <c r="DV106">
        <f>((0/10)*100)</f>
        <v>0</v>
      </c>
      <c r="DW106">
        <f>((3/10)*100)</f>
        <v>30</v>
      </c>
      <c r="DX106">
        <f>((7/10)*100)</f>
        <v>70</v>
      </c>
      <c r="DY106">
        <f>((2/10)*100)</f>
        <v>20</v>
      </c>
      <c r="DZ106">
        <f>((0/10)*100)</f>
        <v>0</v>
      </c>
      <c r="EA106">
        <f>((8/10)*100)</f>
        <v>80</v>
      </c>
    </row>
    <row r="107" spans="1:131" x14ac:dyDescent="0.25">
      <c r="A107">
        <v>161.61687000000001</v>
      </c>
      <c r="B107">
        <v>7.4373290000000001</v>
      </c>
      <c r="C107">
        <v>166.92836600000001</v>
      </c>
      <c r="D107">
        <v>8.6172360000000001</v>
      </c>
      <c r="E107">
        <v>186.010718</v>
      </c>
      <c r="F107">
        <v>6.2362520000000004</v>
      </c>
      <c r="G107">
        <v>162.840901</v>
      </c>
      <c r="H107">
        <v>9.9876649999999998</v>
      </c>
      <c r="K107">
        <f>(15/200)</f>
        <v>7.4999999999999997E-2</v>
      </c>
      <c r="L107">
        <f>(16/200)</f>
        <v>0.08</v>
      </c>
      <c r="M107">
        <f>(14/200)</f>
        <v>7.0000000000000007E-2</v>
      </c>
      <c r="N107">
        <f>(15/200)</f>
        <v>7.4999999999999997E-2</v>
      </c>
      <c r="P107">
        <f>(8/200)</f>
        <v>0.04</v>
      </c>
      <c r="Q107">
        <f>(9/200)</f>
        <v>4.4999999999999998E-2</v>
      </c>
      <c r="R107">
        <f>(9/200)</f>
        <v>4.4999999999999998E-2</v>
      </c>
      <c r="S107">
        <f>(10/200)</f>
        <v>0.05</v>
      </c>
      <c r="U107">
        <f>0.075+0.04</f>
        <v>0.11499999999999999</v>
      </c>
      <c r="V107">
        <f>0.08+0.045</f>
        <v>0.125</v>
      </c>
      <c r="W107">
        <f>0.07+0.045</f>
        <v>0.115</v>
      </c>
      <c r="X107">
        <f>0.075+0.05</f>
        <v>0.125</v>
      </c>
      <c r="Z107">
        <f>SQRT((ABS($A$108-$A$107)^2+(ABS($B$108-$B$107)^2)))</f>
        <v>31.717866157363197</v>
      </c>
      <c r="AA107">
        <f>SQRT((ABS($C$108-$C$107)^2+(ABS($D$108-$D$107)^2)))</f>
        <v>33.587456800455755</v>
      </c>
      <c r="AB107">
        <f>SQRT((ABS($E$108-$E$107)^2+(ABS($F$108-$F$107)^2)))</f>
        <v>24.372704549811978</v>
      </c>
      <c r="AC107">
        <f>SQRT((ABS($G$108-$G$107)^2+(ABS($H$108-$H$107)^2)))</f>
        <v>33.137413942067532</v>
      </c>
      <c r="AJ107">
        <f>1/0.115</f>
        <v>8.695652173913043</v>
      </c>
      <c r="AK107">
        <f>1/0.125</f>
        <v>8</v>
      </c>
      <c r="AL107">
        <f>1/0.115</f>
        <v>8.695652173913043</v>
      </c>
      <c r="AM107">
        <f>1/0.125</f>
        <v>8</v>
      </c>
      <c r="AO107">
        <f>$Z107/$U107</f>
        <v>275.80753180315827</v>
      </c>
      <c r="AP107">
        <f>$AA107/$V107</f>
        <v>268.69965440364604</v>
      </c>
      <c r="AQ107">
        <f>$AB107/$W107</f>
        <v>211.93656130271285</v>
      </c>
      <c r="AR107">
        <f>$AC107/$X107</f>
        <v>265.09931153654026</v>
      </c>
      <c r="AV107">
        <f>((0.075/0.115)*100)</f>
        <v>65.217391304347814</v>
      </c>
      <c r="AW107">
        <f>((0.08/0.125)*100)</f>
        <v>64</v>
      </c>
      <c r="AX107">
        <f>((0.07/0.115)*100)</f>
        <v>60.869565217391312</v>
      </c>
      <c r="AY107">
        <f>((0.075/0.125)*100)</f>
        <v>60</v>
      </c>
      <c r="BA107">
        <f>((0.04/0.115)*100)</f>
        <v>34.782608695652172</v>
      </c>
      <c r="BB107">
        <f>((0.045/0.125)*100)</f>
        <v>36</v>
      </c>
      <c r="BC107">
        <f>((0.045/0.115)*100)</f>
        <v>39.130434782608688</v>
      </c>
      <c r="BD107">
        <f>((0.05/0.125)*100)</f>
        <v>40</v>
      </c>
      <c r="BF107">
        <f>ABS($B$107-$D$107)</f>
        <v>1.179907</v>
      </c>
      <c r="BG107">
        <f>ABS($F$107-$H$107)</f>
        <v>3.7514129999999994</v>
      </c>
      <c r="BL107">
        <f>SQRT((ABS($A$107-$E$108)^2+(ABS($B$107-$F$108)^2)))</f>
        <v>0.75974828583748688</v>
      </c>
      <c r="BM107">
        <f>SQRT((ABS($C$107-$G$107)^2+(ABS($D$107-$H$107)^2)))</f>
        <v>4.3110840597541209</v>
      </c>
      <c r="BO107">
        <f>SQRT((ABS($A$107-$G$107)^2+(ABS($B$107-$H$107)^2)))</f>
        <v>2.8288629521164488</v>
      </c>
      <c r="BP107">
        <f>SQRT((ABS($C$107-$E$108)^2+(ABS($D$107-$F$108)^2)))</f>
        <v>5.6308199801558221</v>
      </c>
      <c r="BR107">
        <f>DEGREES(ACOS((23.3920657421068^2+25.0905832871354^2-3.29709825751069^2)/(2*23.3920657421068*25.0905832871354)))</f>
        <v>6.6871534598483926</v>
      </c>
      <c r="BS107">
        <f>DEGREES(ACOS((3.29709825751069^2+26.2895399589172^2-24.677650554159^2)/(2*3.29709825751069*26.2895399589172)))</f>
        <v>57.54743005223677</v>
      </c>
      <c r="BU107">
        <v>15</v>
      </c>
      <c r="BV107">
        <v>12</v>
      </c>
      <c r="BW107">
        <v>5</v>
      </c>
      <c r="BX107">
        <v>6</v>
      </c>
      <c r="BY107">
        <v>16</v>
      </c>
      <c r="BZ107">
        <v>12</v>
      </c>
      <c r="CA107">
        <v>6</v>
      </c>
      <c r="CB107">
        <v>6</v>
      </c>
      <c r="CC107">
        <v>14</v>
      </c>
      <c r="CD107">
        <v>6</v>
      </c>
      <c r="CE107">
        <v>5</v>
      </c>
      <c r="CF107">
        <v>13</v>
      </c>
      <c r="CG107">
        <v>15</v>
      </c>
      <c r="CH107">
        <v>6</v>
      </c>
      <c r="CI107">
        <v>7</v>
      </c>
      <c r="CJ107">
        <v>14</v>
      </c>
      <c r="CL107">
        <v>8</v>
      </c>
      <c r="CM107">
        <v>4</v>
      </c>
      <c r="CN107">
        <v>0</v>
      </c>
      <c r="CO107">
        <v>1</v>
      </c>
      <c r="CP107">
        <v>9</v>
      </c>
      <c r="CQ107">
        <v>4</v>
      </c>
      <c r="CR107">
        <v>0</v>
      </c>
      <c r="CS107">
        <v>0</v>
      </c>
      <c r="CT107">
        <v>9</v>
      </c>
      <c r="CU107">
        <v>0</v>
      </c>
      <c r="CV107">
        <v>0</v>
      </c>
      <c r="CW107">
        <v>8</v>
      </c>
      <c r="CX107">
        <v>10</v>
      </c>
      <c r="CY107">
        <v>1</v>
      </c>
      <c r="CZ107">
        <v>0</v>
      </c>
      <c r="DA107">
        <v>9</v>
      </c>
      <c r="DC107">
        <f>((12/15)*100)</f>
        <v>80</v>
      </c>
      <c r="DD107">
        <f>((5/15)*100)</f>
        <v>33.333333333333329</v>
      </c>
      <c r="DE107">
        <f>((6/15)*100)</f>
        <v>40</v>
      </c>
      <c r="DF107">
        <f>((12/16)*100)</f>
        <v>75</v>
      </c>
      <c r="DG107">
        <f>((6/16)*100)</f>
        <v>37.5</v>
      </c>
      <c r="DH107">
        <f>((6/16)*100)</f>
        <v>37.5</v>
      </c>
      <c r="DI107">
        <f>((6/14)*100)</f>
        <v>42.857142857142854</v>
      </c>
      <c r="DJ107">
        <f>((5/14)*100)</f>
        <v>35.714285714285715</v>
      </c>
      <c r="DK107">
        <f>((13/14)*100)</f>
        <v>92.857142857142861</v>
      </c>
      <c r="DL107">
        <f>((6/15)*100)</f>
        <v>40</v>
      </c>
      <c r="DM107">
        <f>((7/15)*100)</f>
        <v>46.666666666666664</v>
      </c>
      <c r="DN107">
        <f>((14/15)*100)</f>
        <v>93.333333333333329</v>
      </c>
      <c r="DP107">
        <f>((4/8)*100)</f>
        <v>50</v>
      </c>
      <c r="DQ107">
        <f>((0/8)*100)</f>
        <v>0</v>
      </c>
      <c r="DR107">
        <f>((1/8)*100)</f>
        <v>12.5</v>
      </c>
      <c r="DS107">
        <f>((4/9)*100)</f>
        <v>44.444444444444443</v>
      </c>
      <c r="DT107">
        <f>((0/9)*100)</f>
        <v>0</v>
      </c>
      <c r="DU107">
        <f>((0/9)*100)</f>
        <v>0</v>
      </c>
      <c r="DV107">
        <f>((0/9)*100)</f>
        <v>0</v>
      </c>
      <c r="DW107">
        <f>((0/9)*100)</f>
        <v>0</v>
      </c>
      <c r="DX107">
        <f>((8/9)*100)</f>
        <v>88.888888888888886</v>
      </c>
      <c r="DY107">
        <f>((1/10)*100)</f>
        <v>10</v>
      </c>
      <c r="DZ107">
        <f>((0/10)*100)</f>
        <v>0</v>
      </c>
      <c r="EA107">
        <f>((9/10)*100)</f>
        <v>90</v>
      </c>
    </row>
    <row r="108" spans="1:131" x14ac:dyDescent="0.25">
      <c r="A108">
        <v>129.902829</v>
      </c>
      <c r="B108">
        <v>6.9447469999999996</v>
      </c>
      <c r="C108">
        <v>133.34762700000002</v>
      </c>
      <c r="D108">
        <v>7.9455049999999998</v>
      </c>
      <c r="E108">
        <v>161.64201700000001</v>
      </c>
      <c r="F108">
        <v>6.6779970000000004</v>
      </c>
      <c r="G108">
        <v>129.71464300000002</v>
      </c>
      <c r="H108">
        <v>9.1278780000000008</v>
      </c>
      <c r="K108">
        <f>(17/200)</f>
        <v>8.5000000000000006E-2</v>
      </c>
      <c r="L108">
        <f>(18/200)</f>
        <v>0.09</v>
      </c>
      <c r="M108">
        <f>(14/200)</f>
        <v>7.0000000000000007E-2</v>
      </c>
      <c r="N108">
        <f>(15/200)</f>
        <v>7.4999999999999997E-2</v>
      </c>
      <c r="P108">
        <f>(9/200)</f>
        <v>4.4999999999999998E-2</v>
      </c>
      <c r="Q108">
        <f>(8/200)</f>
        <v>0.04</v>
      </c>
      <c r="R108">
        <f>(10/200)</f>
        <v>0.05</v>
      </c>
      <c r="S108">
        <f>(9/200)</f>
        <v>4.4999999999999998E-2</v>
      </c>
      <c r="U108">
        <f>0.085+0.045</f>
        <v>0.13</v>
      </c>
      <c r="V108">
        <f>0.09+0.04</f>
        <v>0.13</v>
      </c>
      <c r="W108">
        <f>0.07+0.05</f>
        <v>0.12000000000000001</v>
      </c>
      <c r="X108">
        <f>0.075+0.045</f>
        <v>0.12</v>
      </c>
      <c r="Z108">
        <f>SQRT((ABS($A$109-$A$108)^2+(ABS($B$109-$B$108)^2)))</f>
        <v>29.899563642920945</v>
      </c>
      <c r="AA108">
        <f>SQRT((ABS($C$109-$C$108)^2+(ABS($D$109-$D$108)^2)))</f>
        <v>29.532843658087213</v>
      </c>
      <c r="AB108">
        <f>SQRT((ABS($E$109-$E$108)^2+(ABS($F$109-$F$108)^2)))</f>
        <v>32.292501834558259</v>
      </c>
      <c r="AC108">
        <f>SQRT((ABS($G$109-$G$108)^2+(ABS($H$109-$H$108)^2)))</f>
        <v>29.762544975367302</v>
      </c>
      <c r="AJ108">
        <f>1/0.13</f>
        <v>7.6923076923076916</v>
      </c>
      <c r="AK108">
        <f>1/0.13</f>
        <v>7.6923076923076916</v>
      </c>
      <c r="AL108">
        <f>1/0.12</f>
        <v>8.3333333333333339</v>
      </c>
      <c r="AM108">
        <f>1/0.12</f>
        <v>8.3333333333333339</v>
      </c>
      <c r="AO108">
        <f>$Z108/$U108</f>
        <v>229.99664340708418</v>
      </c>
      <c r="AP108">
        <f>$AA108/$V108</f>
        <v>227.1757204468247</v>
      </c>
      <c r="AQ108">
        <f>$AB108/$W108</f>
        <v>269.10418195465212</v>
      </c>
      <c r="AR108">
        <f>$AC108/$X108</f>
        <v>248.02120812806086</v>
      </c>
      <c r="AV108">
        <f>((0.085/0.13)*100)</f>
        <v>65.384615384615387</v>
      </c>
      <c r="AW108">
        <f>((0.09/0.13)*100)</f>
        <v>69.230769230769226</v>
      </c>
      <c r="AX108">
        <f>((0.07/0.12)*100)</f>
        <v>58.333333333333336</v>
      </c>
      <c r="AY108">
        <f>((0.075/0.12)*100)</f>
        <v>62.5</v>
      </c>
      <c r="BA108">
        <f>((0.045/0.13)*100)</f>
        <v>34.615384615384613</v>
      </c>
      <c r="BB108">
        <f>((0.04/0.13)*100)</f>
        <v>30.76923076923077</v>
      </c>
      <c r="BC108">
        <f>((0.05/0.12)*100)</f>
        <v>41.666666666666671</v>
      </c>
      <c r="BD108">
        <f>((0.045/0.12)*100)</f>
        <v>37.5</v>
      </c>
      <c r="BF108">
        <f>ABS($B$108-$D$108)</f>
        <v>1.0007580000000003</v>
      </c>
      <c r="BG108">
        <f>ABS($F$108-$H$108)</f>
        <v>2.4498810000000004</v>
      </c>
      <c r="BL108">
        <f>SQRT((ABS($A$108-$E$109)^2+(ABS($B$108-$F$109)^2)))</f>
        <v>0.85691701502537132</v>
      </c>
      <c r="BM108">
        <f>SQRT((ABS($C$108-$G$108)^2+(ABS($D$108-$H$108)^2)))</f>
        <v>3.8205469052721961</v>
      </c>
      <c r="BO108">
        <f>SQRT((ABS($A$108-$G$108)^2+(ABS($B$108-$H$108)^2)))</f>
        <v>2.1912268102040455</v>
      </c>
      <c r="BP108">
        <f>SQRT((ABS($C$108-$E$109)^2+(ABS($D$108-$F$109)^2)))</f>
        <v>4.3257363472065773</v>
      </c>
      <c r="BR108">
        <f>DEGREES(ACOS((24.677650554159^2+26.8419892709407^2-3.42005897740318^2)/(2*24.677650554159*26.8419892709407)))</f>
        <v>5.8977960867017067</v>
      </c>
      <c r="BS108">
        <f>DEGREES(ACOS((3.42005897740318^2+24.7477146856132^2-22.3575204640407^2)/(2*3.42005897740318*24.7477146856132)))</f>
        <v>42.758305750169384</v>
      </c>
      <c r="BU108">
        <v>17</v>
      </c>
      <c r="BV108">
        <v>14</v>
      </c>
      <c r="BW108">
        <v>8</v>
      </c>
      <c r="BX108">
        <v>8</v>
      </c>
      <c r="BY108">
        <v>18</v>
      </c>
      <c r="BZ108">
        <v>14</v>
      </c>
      <c r="CA108">
        <v>9</v>
      </c>
      <c r="CB108">
        <v>9</v>
      </c>
      <c r="CC108">
        <v>14</v>
      </c>
      <c r="CD108">
        <v>5</v>
      </c>
      <c r="CE108">
        <v>6</v>
      </c>
      <c r="CF108">
        <v>14</v>
      </c>
      <c r="CG108">
        <v>15</v>
      </c>
      <c r="CH108">
        <v>8</v>
      </c>
      <c r="CI108">
        <v>7</v>
      </c>
      <c r="CJ108">
        <v>15</v>
      </c>
      <c r="CL108">
        <v>9</v>
      </c>
      <c r="CM108">
        <v>5</v>
      </c>
      <c r="CN108">
        <v>0</v>
      </c>
      <c r="CO108">
        <v>0</v>
      </c>
      <c r="CP108">
        <v>8</v>
      </c>
      <c r="CQ108">
        <v>5</v>
      </c>
      <c r="CR108">
        <v>0</v>
      </c>
      <c r="CS108">
        <v>0</v>
      </c>
      <c r="CT108">
        <v>10</v>
      </c>
      <c r="CU108">
        <v>0</v>
      </c>
      <c r="CV108">
        <v>0</v>
      </c>
      <c r="CW108">
        <v>9</v>
      </c>
      <c r="CX108">
        <v>9</v>
      </c>
      <c r="CY108">
        <v>0</v>
      </c>
      <c r="CZ108">
        <v>0</v>
      </c>
      <c r="DA108">
        <v>9</v>
      </c>
      <c r="DC108">
        <f>((14/17)*100)</f>
        <v>82.35294117647058</v>
      </c>
      <c r="DD108">
        <f>((8/17)*100)</f>
        <v>47.058823529411761</v>
      </c>
      <c r="DE108">
        <f>((8/17)*100)</f>
        <v>47.058823529411761</v>
      </c>
      <c r="DF108">
        <f>((14/18)*100)</f>
        <v>77.777777777777786</v>
      </c>
      <c r="DG108">
        <f>((9/18)*100)</f>
        <v>50</v>
      </c>
      <c r="DH108">
        <f>((9/18)*100)</f>
        <v>50</v>
      </c>
      <c r="DI108">
        <f>((5/14)*100)</f>
        <v>35.714285714285715</v>
      </c>
      <c r="DJ108">
        <f>((6/14)*100)</f>
        <v>42.857142857142854</v>
      </c>
      <c r="DK108">
        <f>((14/14)*100)</f>
        <v>100</v>
      </c>
      <c r="DL108">
        <f>((8/15)*100)</f>
        <v>53.333333333333336</v>
      </c>
      <c r="DM108">
        <f>((7/15)*100)</f>
        <v>46.666666666666664</v>
      </c>
      <c r="DN108">
        <f>((15/15)*100)</f>
        <v>100</v>
      </c>
      <c r="DP108">
        <f>((5/9)*100)</f>
        <v>55.555555555555557</v>
      </c>
      <c r="DQ108">
        <f>((0/9)*100)</f>
        <v>0</v>
      </c>
      <c r="DR108">
        <f>((0/9)*100)</f>
        <v>0</v>
      </c>
      <c r="DS108">
        <f>((5/8)*100)</f>
        <v>62.5</v>
      </c>
      <c r="DT108">
        <f>((0/8)*100)</f>
        <v>0</v>
      </c>
      <c r="DU108">
        <f>((0/8)*100)</f>
        <v>0</v>
      </c>
      <c r="DV108">
        <f>((0/10)*100)</f>
        <v>0</v>
      </c>
      <c r="DW108">
        <f>((0/10)*100)</f>
        <v>0</v>
      </c>
      <c r="DX108">
        <f>((9/10)*100)</f>
        <v>90</v>
      </c>
      <c r="DY108">
        <f>((0/9)*100)</f>
        <v>0</v>
      </c>
      <c r="DZ108">
        <f>((0/9)*100)</f>
        <v>0</v>
      </c>
      <c r="EA108">
        <f>((9/9)*100)</f>
        <v>100</v>
      </c>
    </row>
    <row r="109" spans="1:131" x14ac:dyDescent="0.25">
      <c r="A109">
        <v>100.01530400000001</v>
      </c>
      <c r="B109">
        <v>7.7931309999999998</v>
      </c>
      <c r="C109">
        <v>103.831616</v>
      </c>
      <c r="D109">
        <v>8.942475</v>
      </c>
      <c r="E109">
        <v>129.351865</v>
      </c>
      <c r="F109">
        <v>6.2884349999999998</v>
      </c>
      <c r="G109">
        <v>99.967021000000003</v>
      </c>
      <c r="H109">
        <v>10.070252</v>
      </c>
      <c r="K109">
        <f>(17/200)</f>
        <v>8.5000000000000006E-2</v>
      </c>
      <c r="L109">
        <f>(16/200)</f>
        <v>0.08</v>
      </c>
      <c r="M109">
        <f>(15/200)</f>
        <v>7.4999999999999997E-2</v>
      </c>
      <c r="N109">
        <f>(16/200)</f>
        <v>0.08</v>
      </c>
      <c r="P109">
        <f>(7/200)</f>
        <v>3.5000000000000003E-2</v>
      </c>
      <c r="Q109">
        <f>(8/200)</f>
        <v>0.04</v>
      </c>
      <c r="R109">
        <f>(9/200)</f>
        <v>4.4999999999999998E-2</v>
      </c>
      <c r="S109">
        <f>(9/200)</f>
        <v>4.4999999999999998E-2</v>
      </c>
      <c r="U109">
        <f>0.085+0.035</f>
        <v>0.12000000000000001</v>
      </c>
      <c r="V109">
        <f>0.08+0.04</f>
        <v>0.12</v>
      </c>
      <c r="W109">
        <f>0.075+0.045</f>
        <v>0.12</v>
      </c>
      <c r="X109">
        <f>0.08+0.045</f>
        <v>0.125</v>
      </c>
      <c r="Z109">
        <f>SQRT((ABS($A$110-$A$109)^2+(ABS($B$110-$B$109)^2)))</f>
        <v>25.829210077686934</v>
      </c>
      <c r="AA109">
        <f>SQRT((ABS($C$110-$C$109)^2+(ABS($D$110-$D$109)^2)))</f>
        <v>26.420332479798649</v>
      </c>
      <c r="AB109">
        <f>SQRT((ABS($E$110-$E$109)^2+(ABS($F$110-$F$109)^2)))</f>
        <v>29.712227170803416</v>
      </c>
      <c r="AC109">
        <f>SQRT((ABS($G$110-$G$109)^2+(ABS($H$110-$H$109)^2)))</f>
        <v>26.407244007266868</v>
      </c>
      <c r="AJ109">
        <f>1/0.12</f>
        <v>8.3333333333333339</v>
      </c>
      <c r="AK109">
        <f>1/0.12</f>
        <v>8.3333333333333339</v>
      </c>
      <c r="AL109">
        <f>1/0.12</f>
        <v>8.3333333333333339</v>
      </c>
      <c r="AM109">
        <f>1/0.125</f>
        <v>8</v>
      </c>
      <c r="AO109">
        <f>$Z109/$U109</f>
        <v>215.24341731405778</v>
      </c>
      <c r="AP109">
        <f>$AA109/$V109</f>
        <v>220.16943733165542</v>
      </c>
      <c r="AQ109">
        <f>$AB109/$W109</f>
        <v>247.60189309002848</v>
      </c>
      <c r="AR109">
        <f>$AC109/$X109</f>
        <v>211.25795205813495</v>
      </c>
      <c r="AV109">
        <f>((0.085/0.12)*100)</f>
        <v>70.833333333333343</v>
      </c>
      <c r="AW109">
        <f>((0.08/0.12)*100)</f>
        <v>66.666666666666671</v>
      </c>
      <c r="AX109">
        <f>((0.075/0.12)*100)</f>
        <v>62.5</v>
      </c>
      <c r="AY109">
        <f>((0.08/0.125)*100)</f>
        <v>64</v>
      </c>
      <c r="BA109">
        <f>((0.035/0.12)*100)</f>
        <v>29.166666666666668</v>
      </c>
      <c r="BB109">
        <f>((0.04/0.12)*100)</f>
        <v>33.333333333333336</v>
      </c>
      <c r="BC109">
        <f>((0.045/0.12)*100)</f>
        <v>37.5</v>
      </c>
      <c r="BD109">
        <f>((0.045/0.125)*100)</f>
        <v>36</v>
      </c>
      <c r="BF109">
        <f>ABS($B$109-$D$109)</f>
        <v>1.1493440000000001</v>
      </c>
      <c r="BG109">
        <f>ABS($F$109-$H$109)</f>
        <v>3.7818170000000002</v>
      </c>
      <c r="BL109">
        <f>SQRT((ABS($A$109-$E$110)^2+(ABS($B$109-$F$110)^2)))</f>
        <v>1.0309265345513245</v>
      </c>
      <c r="BM109">
        <f>SQRT((ABS($C$109-$G$109)^2+(ABS($D$109-$H$109)^2)))</f>
        <v>4.0257888016827161</v>
      </c>
      <c r="BO109">
        <f>SQRT((ABS($A$109-$G$109)^2+(ABS($B$109-$H$109)^2)))</f>
        <v>2.2776328274614417</v>
      </c>
      <c r="BP109">
        <f>SQRT((ABS($C$109-$E$110)^2+(ABS($D$109-$F$110)^2)))</f>
        <v>4.6892203444080014</v>
      </c>
      <c r="BR109">
        <f>DEGREES(ACOS((22.3575204640407^2+24.9551409443847^2-3.75560163823388^2)/(2*22.3575204640407*24.9551409443847)))</f>
        <v>6.5829031148126687</v>
      </c>
      <c r="BS109">
        <f>DEGREES(ACOS((3.75560163823388^2+23.5687658812991^2-21.2325989393264^2)/(2*3.75560163823388*23.5687658812991)))</f>
        <v>47.863991627825271</v>
      </c>
      <c r="BU109">
        <v>17</v>
      </c>
      <c r="BV109">
        <v>14</v>
      </c>
      <c r="BW109">
        <v>8</v>
      </c>
      <c r="BX109">
        <v>8</v>
      </c>
      <c r="BY109">
        <v>16</v>
      </c>
      <c r="BZ109">
        <v>14</v>
      </c>
      <c r="CA109">
        <v>7</v>
      </c>
      <c r="CB109">
        <v>7</v>
      </c>
      <c r="CC109">
        <v>15</v>
      </c>
      <c r="CD109">
        <v>8</v>
      </c>
      <c r="CE109">
        <v>7</v>
      </c>
      <c r="CF109">
        <v>15</v>
      </c>
      <c r="CG109">
        <v>16</v>
      </c>
      <c r="CH109">
        <v>8</v>
      </c>
      <c r="CI109">
        <v>9</v>
      </c>
      <c r="CJ109">
        <v>16</v>
      </c>
      <c r="CL109">
        <v>7</v>
      </c>
      <c r="CM109">
        <v>5</v>
      </c>
      <c r="CN109">
        <v>0</v>
      </c>
      <c r="CO109">
        <v>0</v>
      </c>
      <c r="CP109">
        <v>8</v>
      </c>
      <c r="CQ109">
        <v>5</v>
      </c>
      <c r="CR109">
        <v>0</v>
      </c>
      <c r="CS109">
        <v>0</v>
      </c>
      <c r="CT109">
        <v>9</v>
      </c>
      <c r="CU109">
        <v>0</v>
      </c>
      <c r="CV109">
        <v>0</v>
      </c>
      <c r="CW109">
        <v>9</v>
      </c>
      <c r="CX109">
        <v>9</v>
      </c>
      <c r="CY109">
        <v>0</v>
      </c>
      <c r="CZ109">
        <v>0</v>
      </c>
      <c r="DA109">
        <v>9</v>
      </c>
      <c r="DC109">
        <f>((14/17)*100)</f>
        <v>82.35294117647058</v>
      </c>
      <c r="DD109">
        <f>((8/17)*100)</f>
        <v>47.058823529411761</v>
      </c>
      <c r="DE109">
        <f>((8/17)*100)</f>
        <v>47.058823529411761</v>
      </c>
      <c r="DF109">
        <f>((14/16)*100)</f>
        <v>87.5</v>
      </c>
      <c r="DG109">
        <f>((7/16)*100)</f>
        <v>43.75</v>
      </c>
      <c r="DH109">
        <f>((7/16)*100)</f>
        <v>43.75</v>
      </c>
      <c r="DI109">
        <f>((8/15)*100)</f>
        <v>53.333333333333336</v>
      </c>
      <c r="DJ109">
        <f>((7/15)*100)</f>
        <v>46.666666666666664</v>
      </c>
      <c r="DK109">
        <f>((15/15)*100)</f>
        <v>100</v>
      </c>
      <c r="DL109">
        <f>((8/16)*100)</f>
        <v>50</v>
      </c>
      <c r="DM109">
        <f>((9/16)*100)</f>
        <v>56.25</v>
      </c>
      <c r="DN109">
        <f>((16/16)*100)</f>
        <v>100</v>
      </c>
      <c r="DP109">
        <f>((5/7)*100)</f>
        <v>71.428571428571431</v>
      </c>
      <c r="DQ109">
        <f>((0/7)*100)</f>
        <v>0</v>
      </c>
      <c r="DR109">
        <f>((0/7)*100)</f>
        <v>0</v>
      </c>
      <c r="DS109">
        <f>((5/8)*100)</f>
        <v>62.5</v>
      </c>
      <c r="DT109">
        <f>((0/8)*100)</f>
        <v>0</v>
      </c>
      <c r="DU109">
        <f>((0/8)*100)</f>
        <v>0</v>
      </c>
      <c r="DV109">
        <f>((0/9)*100)</f>
        <v>0</v>
      </c>
      <c r="DW109">
        <f>((0/9)*100)</f>
        <v>0</v>
      </c>
      <c r="DX109">
        <f>((9/9)*100)</f>
        <v>100</v>
      </c>
      <c r="DY109">
        <f>((0/9)*100)</f>
        <v>0</v>
      </c>
      <c r="DZ109">
        <f>((0/9)*100)</f>
        <v>0</v>
      </c>
      <c r="EA109">
        <f>((9/9)*100)</f>
        <v>100</v>
      </c>
    </row>
    <row r="110" spans="1:131" x14ac:dyDescent="0.25">
      <c r="A110">
        <v>74.187424000000007</v>
      </c>
      <c r="B110">
        <v>8.0552530000000004</v>
      </c>
      <c r="C110">
        <v>77.411768000000009</v>
      </c>
      <c r="D110">
        <v>9.1024750000000001</v>
      </c>
      <c r="E110">
        <v>99.64459500000001</v>
      </c>
      <c r="F110">
        <v>6.831162</v>
      </c>
      <c r="G110">
        <v>73.567525000000003</v>
      </c>
      <c r="H110">
        <v>9.4306059999999992</v>
      </c>
      <c r="K110">
        <f>(16/200)</f>
        <v>0.08</v>
      </c>
      <c r="L110">
        <f>(15/200)</f>
        <v>7.4999999999999997E-2</v>
      </c>
      <c r="M110">
        <f>(16/200)</f>
        <v>0.08</v>
      </c>
      <c r="N110">
        <f>(14/200)</f>
        <v>7.0000000000000007E-2</v>
      </c>
      <c r="P110">
        <f>(8/200)</f>
        <v>0.04</v>
      </c>
      <c r="Q110">
        <f>(7/200)</f>
        <v>3.5000000000000003E-2</v>
      </c>
      <c r="R110">
        <f>(9/200)</f>
        <v>4.4999999999999998E-2</v>
      </c>
      <c r="S110">
        <f>(9/200)</f>
        <v>4.4999999999999998E-2</v>
      </c>
      <c r="U110">
        <f>0.08+0.04</f>
        <v>0.12</v>
      </c>
      <c r="V110">
        <f>0.075+0.035</f>
        <v>0.11</v>
      </c>
      <c r="W110">
        <f>0.08+0.045</f>
        <v>0.125</v>
      </c>
      <c r="X110">
        <f>0.07+0.045</f>
        <v>0.115</v>
      </c>
      <c r="Z110">
        <f>SQRT((ABS($A$111-$A$110)^2+(ABS($B$111-$B$110)^2)))</f>
        <v>26.991581968181439</v>
      </c>
      <c r="AA110">
        <f>SQRT((ABS($C$111-$C$110)^2+(ABS($D$111-$D$110)^2)))</f>
        <v>24.029802168515417</v>
      </c>
      <c r="AB110">
        <f>SQRT((ABS($E$111-$E$110)^2+(ABS($F$111-$F$110)^2)))</f>
        <v>26.591091187083578</v>
      </c>
      <c r="AC110">
        <f>SQRT((ABS($G$111-$G$110)^2+(ABS($H$111-$H$110)^2)))</f>
        <v>24.781359260711692</v>
      </c>
      <c r="AJ110">
        <f>1/0.12</f>
        <v>8.3333333333333339</v>
      </c>
      <c r="AK110">
        <f>1/0.11</f>
        <v>9.0909090909090917</v>
      </c>
      <c r="AL110">
        <f>1/0.125</f>
        <v>8</v>
      </c>
      <c r="AM110">
        <f>1/0.115</f>
        <v>8.695652173913043</v>
      </c>
      <c r="AO110">
        <f>$Z110/$U110</f>
        <v>224.92984973484533</v>
      </c>
      <c r="AP110">
        <f>$AA110/$V110</f>
        <v>218.4527469865038</v>
      </c>
      <c r="AQ110">
        <f>$AB110/$W110</f>
        <v>212.72872949666862</v>
      </c>
      <c r="AR110">
        <f>$AC110/$X110</f>
        <v>215.49008052792774</v>
      </c>
      <c r="AV110">
        <f>((0.08/0.12)*100)</f>
        <v>66.666666666666671</v>
      </c>
      <c r="AW110">
        <f>((0.075/0.11)*100)</f>
        <v>68.181818181818173</v>
      </c>
      <c r="AX110">
        <f>((0.08/0.125)*100)</f>
        <v>64</v>
      </c>
      <c r="AY110">
        <f>((0.07/0.115)*100)</f>
        <v>60.869565217391312</v>
      </c>
      <c r="BA110">
        <f>((0.04/0.12)*100)</f>
        <v>33.333333333333336</v>
      </c>
      <c r="BB110">
        <f>((0.035/0.11)*100)</f>
        <v>31.818181818181824</v>
      </c>
      <c r="BC110">
        <f>((0.045/0.125)*100)</f>
        <v>36</v>
      </c>
      <c r="BD110">
        <f>((0.045/0.115)*100)</f>
        <v>39.130434782608688</v>
      </c>
      <c r="BF110">
        <f>ABS($B$110-$D$110)</f>
        <v>1.0472219999999997</v>
      </c>
      <c r="BG110">
        <f>ABS($F$110-$H$110)</f>
        <v>2.5994439999999992</v>
      </c>
      <c r="BL110">
        <f>SQRT((ABS($A$110-$E$111)^2+(ABS($B$110-$F$111)^2)))</f>
        <v>1.4228225873171918</v>
      </c>
      <c r="BM110">
        <f>SQRT((ABS($C$110-$G$110)^2+(ABS($D$110-$H$110)^2)))</f>
        <v>3.8582216364809891</v>
      </c>
      <c r="BO110">
        <f>SQRT((ABS($A$110-$G$110)^2+(ABS($B$110-$H$110)^2)))</f>
        <v>1.5085989012358458</v>
      </c>
      <c r="BP110">
        <f>SQRT((ABS($C$110-$E$111)^2+(ABS($D$110-$F$111)^2)))</f>
        <v>4.7561309215436838</v>
      </c>
      <c r="BR110">
        <f>DEGREES(ACOS((21.2325989393264^2+24.0381449049709^2-4.53581534935361^2)/(2*21.2325989393264*24.0381449049709)))</f>
        <v>9.048302915339173</v>
      </c>
      <c r="BS110" t="e">
        <f>DEGREES(ACOS((4.53581534935361^2+0^2-4.53581534935361^2)/(2*4.53581534935361*0)))</f>
        <v>#DIV/0!</v>
      </c>
      <c r="BU110">
        <v>16</v>
      </c>
      <c r="BV110">
        <v>11</v>
      </c>
      <c r="BW110">
        <v>6</v>
      </c>
      <c r="BX110">
        <v>7</v>
      </c>
      <c r="BY110">
        <v>15</v>
      </c>
      <c r="BZ110">
        <v>11</v>
      </c>
      <c r="CA110">
        <v>5</v>
      </c>
      <c r="CB110">
        <v>6</v>
      </c>
      <c r="CC110">
        <v>16</v>
      </c>
      <c r="CD110">
        <v>8</v>
      </c>
      <c r="CE110">
        <v>9</v>
      </c>
      <c r="CF110">
        <v>16</v>
      </c>
      <c r="CG110">
        <v>14</v>
      </c>
      <c r="CH110">
        <v>7</v>
      </c>
      <c r="CI110">
        <v>5</v>
      </c>
      <c r="CJ110">
        <v>13</v>
      </c>
      <c r="CL110">
        <v>8</v>
      </c>
      <c r="CM110">
        <v>4</v>
      </c>
      <c r="CN110">
        <v>0</v>
      </c>
      <c r="CO110">
        <v>0</v>
      </c>
      <c r="CP110">
        <v>7</v>
      </c>
      <c r="CQ110">
        <v>4</v>
      </c>
      <c r="CR110">
        <v>0</v>
      </c>
      <c r="CS110">
        <v>0</v>
      </c>
      <c r="CT110">
        <v>9</v>
      </c>
      <c r="CU110">
        <v>0</v>
      </c>
      <c r="CV110">
        <v>0</v>
      </c>
      <c r="CW110">
        <v>9</v>
      </c>
      <c r="CX110">
        <v>9</v>
      </c>
      <c r="CY110">
        <v>0</v>
      </c>
      <c r="CZ110">
        <v>0</v>
      </c>
      <c r="DA110">
        <v>9</v>
      </c>
      <c r="DC110">
        <f>((11/16)*100)</f>
        <v>68.75</v>
      </c>
      <c r="DD110">
        <f>((6/16)*100)</f>
        <v>37.5</v>
      </c>
      <c r="DE110">
        <f>((7/16)*100)</f>
        <v>43.75</v>
      </c>
      <c r="DF110">
        <f>((11/15)*100)</f>
        <v>73.333333333333329</v>
      </c>
      <c r="DG110">
        <f>((5/15)*100)</f>
        <v>33.333333333333329</v>
      </c>
      <c r="DH110">
        <f>((6/15)*100)</f>
        <v>40</v>
      </c>
      <c r="DI110">
        <f>((8/16)*100)</f>
        <v>50</v>
      </c>
      <c r="DJ110">
        <f>((9/16)*100)</f>
        <v>56.25</v>
      </c>
      <c r="DK110">
        <f>((16/16)*100)</f>
        <v>100</v>
      </c>
      <c r="DL110">
        <f>((7/14)*100)</f>
        <v>50</v>
      </c>
      <c r="DM110">
        <f>((5/14)*100)</f>
        <v>35.714285714285715</v>
      </c>
      <c r="DN110">
        <f>((13/14)*100)</f>
        <v>92.857142857142861</v>
      </c>
      <c r="DP110">
        <f>((4/8)*100)</f>
        <v>50</v>
      </c>
      <c r="DQ110">
        <f>((0/8)*100)</f>
        <v>0</v>
      </c>
      <c r="DR110">
        <f>((0/8)*100)</f>
        <v>0</v>
      </c>
      <c r="DS110">
        <f>((4/7)*100)</f>
        <v>57.142857142857139</v>
      </c>
      <c r="DT110">
        <f>((0/7)*100)</f>
        <v>0</v>
      </c>
      <c r="DU110">
        <f>((0/7)*100)</f>
        <v>0</v>
      </c>
      <c r="DV110">
        <f>((0/9)*100)</f>
        <v>0</v>
      </c>
      <c r="DW110">
        <f>((0/9)*100)</f>
        <v>0</v>
      </c>
      <c r="DX110">
        <f>((9/9)*100)</f>
        <v>100</v>
      </c>
      <c r="DY110">
        <f>((0/9)*100)</f>
        <v>0</v>
      </c>
      <c r="DZ110">
        <f>((0/9)*100)</f>
        <v>0</v>
      </c>
      <c r="EA110">
        <f>((9/9)*100)</f>
        <v>100</v>
      </c>
    </row>
    <row r="111" spans="1:131" x14ac:dyDescent="0.25">
      <c r="A111">
        <v>47.206614999999999</v>
      </c>
      <c r="B111">
        <v>7.2927289999999996</v>
      </c>
      <c r="C111">
        <v>53.389560000000003</v>
      </c>
      <c r="D111">
        <v>8.4983930000000001</v>
      </c>
      <c r="E111">
        <v>73.055960000000013</v>
      </c>
      <c r="F111">
        <v>7.1925749999999997</v>
      </c>
      <c r="G111">
        <v>48.786318999999999</v>
      </c>
      <c r="H111">
        <v>9.343451</v>
      </c>
      <c r="K111">
        <f>(15/200)</f>
        <v>7.4999999999999997E-2</v>
      </c>
      <c r="L111">
        <f>(13/200)</f>
        <v>6.5000000000000002E-2</v>
      </c>
      <c r="M111">
        <f>(15/200)</f>
        <v>7.4999999999999997E-2</v>
      </c>
      <c r="N111">
        <f>(14/200)</f>
        <v>7.0000000000000007E-2</v>
      </c>
      <c r="P111">
        <f>(9/200)</f>
        <v>4.4999999999999998E-2</v>
      </c>
      <c r="Q111">
        <f>(9/200)</f>
        <v>4.4999999999999998E-2</v>
      </c>
      <c r="R111">
        <f>(10/200)</f>
        <v>0.05</v>
      </c>
      <c r="S111">
        <f>(11/200)</f>
        <v>5.5E-2</v>
      </c>
      <c r="U111">
        <f>0.075+0.045</f>
        <v>0.12</v>
      </c>
      <c r="V111">
        <f>0.065+0.045</f>
        <v>0.11</v>
      </c>
      <c r="W111">
        <f>0.075+0.05</f>
        <v>0.125</v>
      </c>
      <c r="X111">
        <f>0.07+0.055</f>
        <v>0.125</v>
      </c>
      <c r="Z111">
        <f>SQRT((ABS($A$112-$A$111)^2+(ABS($B$112-$B$111)^2)))</f>
        <v>22.084450209597701</v>
      </c>
      <c r="AA111">
        <f>SQRT((ABS($C$112-$C$111)^2+(ABS($D$112-$D$111)^2)))</f>
        <v>23.168280031050315</v>
      </c>
      <c r="AB111">
        <f>SQRT((ABS($E$112-$E$111)^2+(ABS($F$112-$F$111)^2)))</f>
        <v>26.915988221774235</v>
      </c>
      <c r="AC111">
        <f>SQRT((ABS($G$112-$G$111)^2+(ABS($H$112-$H$111)^2)))</f>
        <v>19.75905098901362</v>
      </c>
      <c r="AJ111">
        <f>1/0.12</f>
        <v>8.3333333333333339</v>
      </c>
      <c r="AK111">
        <f>1/0.11</f>
        <v>9.0909090909090917</v>
      </c>
      <c r="AL111">
        <f>1/0.125</f>
        <v>8</v>
      </c>
      <c r="AM111">
        <f>1/0.125</f>
        <v>8</v>
      </c>
      <c r="AO111">
        <f>$Z111/$U111</f>
        <v>184.03708507998084</v>
      </c>
      <c r="AP111">
        <f>$AA111/$V111</f>
        <v>210.62072755500287</v>
      </c>
      <c r="AQ111">
        <f>$AB111/$W111</f>
        <v>215.32790577419388</v>
      </c>
      <c r="AR111">
        <f>$AC111/$X111</f>
        <v>158.07240791210896</v>
      </c>
      <c r="AV111">
        <f>((0.075/0.12)*100)</f>
        <v>62.5</v>
      </c>
      <c r="AW111">
        <f>((0.065/0.11)*100)</f>
        <v>59.090909090909093</v>
      </c>
      <c r="AX111">
        <f>((0.075/0.125)*100)</f>
        <v>60</v>
      </c>
      <c r="AY111">
        <f>((0.07/0.125)*100)</f>
        <v>56.000000000000007</v>
      </c>
      <c r="BA111">
        <f>((0.045/0.12)*100)</f>
        <v>37.5</v>
      </c>
      <c r="BB111">
        <f>((0.045/0.11)*100)</f>
        <v>40.909090909090907</v>
      </c>
      <c r="BC111">
        <f>((0.05/0.125)*100)</f>
        <v>40</v>
      </c>
      <c r="BD111">
        <f>((0.055/0.125)*100)</f>
        <v>44</v>
      </c>
      <c r="BF111">
        <f>ABS($B$111-$D$111)</f>
        <v>1.2056640000000005</v>
      </c>
      <c r="BG111">
        <f>ABS($F$111-$H$111)</f>
        <v>2.1508760000000002</v>
      </c>
      <c r="BL111">
        <f>SQRT((ABS($A$111-$E$112)^2+(ABS($B$111-$F$112)^2)))</f>
        <v>1.651431143784077</v>
      </c>
      <c r="BM111">
        <f>SQRT((ABS($C$111-$G$111)^2+(ABS($D$111-$H$111)^2)))</f>
        <v>4.6801656730766528</v>
      </c>
      <c r="BO111">
        <f>SQRT((ABS($A$111-$G$111)^2+(ABS($B$111-$H$111)^2)))</f>
        <v>2.5886145809872896</v>
      </c>
      <c r="BP111">
        <f>SQRT((ABS($C$111-$E$112)^2+(ABS($D$111-$F$112)^2)))</f>
        <v>7.6400574640857881</v>
      </c>
      <c r="BR111" t="e">
        <f>DEGREES(ACOS((4.53581534935361^2+0^2-4.53581534935361^2)/(2*4.53581534935361*0)))</f>
        <v>#DIV/0!</v>
      </c>
      <c r="BU111">
        <v>15</v>
      </c>
      <c r="BV111">
        <v>8</v>
      </c>
      <c r="BW111">
        <v>2</v>
      </c>
      <c r="BX111">
        <v>6</v>
      </c>
      <c r="BY111">
        <v>13</v>
      </c>
      <c r="BZ111">
        <v>8</v>
      </c>
      <c r="CA111">
        <v>5</v>
      </c>
      <c r="CB111">
        <v>3</v>
      </c>
      <c r="CC111">
        <v>15</v>
      </c>
      <c r="CD111">
        <v>6</v>
      </c>
      <c r="CE111">
        <v>6</v>
      </c>
      <c r="CF111">
        <v>13</v>
      </c>
      <c r="CG111">
        <v>14</v>
      </c>
      <c r="CH111">
        <v>6</v>
      </c>
      <c r="CI111">
        <v>2</v>
      </c>
      <c r="CJ111">
        <v>10</v>
      </c>
      <c r="CL111">
        <v>9</v>
      </c>
      <c r="CM111">
        <v>4</v>
      </c>
      <c r="CN111">
        <v>0</v>
      </c>
      <c r="CO111">
        <v>2</v>
      </c>
      <c r="CP111">
        <v>9</v>
      </c>
      <c r="CQ111">
        <v>4</v>
      </c>
      <c r="CR111">
        <v>0</v>
      </c>
      <c r="CS111">
        <v>0</v>
      </c>
      <c r="CT111">
        <v>10</v>
      </c>
      <c r="CU111">
        <v>0</v>
      </c>
      <c r="CV111">
        <v>0</v>
      </c>
      <c r="CW111">
        <v>9</v>
      </c>
      <c r="CX111">
        <v>11</v>
      </c>
      <c r="CY111">
        <v>2</v>
      </c>
      <c r="CZ111">
        <v>1</v>
      </c>
      <c r="DA111">
        <v>9</v>
      </c>
      <c r="DC111">
        <f>((8/15)*100)</f>
        <v>53.333333333333336</v>
      </c>
      <c r="DD111">
        <f>((2/15)*100)</f>
        <v>13.333333333333334</v>
      </c>
      <c r="DE111">
        <f>((6/15)*100)</f>
        <v>40</v>
      </c>
      <c r="DF111">
        <f>((8/13)*100)</f>
        <v>61.53846153846154</v>
      </c>
      <c r="DG111">
        <f>((5/13)*100)</f>
        <v>38.461538461538467</v>
      </c>
      <c r="DH111">
        <f>((3/13)*100)</f>
        <v>23.076923076923077</v>
      </c>
      <c r="DI111">
        <f>((6/15)*100)</f>
        <v>40</v>
      </c>
      <c r="DJ111">
        <f>((6/15)*100)</f>
        <v>40</v>
      </c>
      <c r="DK111">
        <f>((13/15)*100)</f>
        <v>86.666666666666671</v>
      </c>
      <c r="DL111">
        <f>((6/14)*100)</f>
        <v>42.857142857142854</v>
      </c>
      <c r="DM111">
        <f>((2/14)*100)</f>
        <v>14.285714285714285</v>
      </c>
      <c r="DN111">
        <f>((10/14)*100)</f>
        <v>71.428571428571431</v>
      </c>
      <c r="DP111">
        <f>((4/9)*100)</f>
        <v>44.444444444444443</v>
      </c>
      <c r="DQ111">
        <f>((0/9)*100)</f>
        <v>0</v>
      </c>
      <c r="DR111">
        <f>((2/9)*100)</f>
        <v>22.222222222222221</v>
      </c>
      <c r="DS111">
        <f>((4/9)*100)</f>
        <v>44.444444444444443</v>
      </c>
      <c r="DT111">
        <f>((0/9)*100)</f>
        <v>0</v>
      </c>
      <c r="DU111">
        <f>((0/9)*100)</f>
        <v>0</v>
      </c>
      <c r="DV111">
        <f>((0/10)*100)</f>
        <v>0</v>
      </c>
      <c r="DW111">
        <f>((0/10)*100)</f>
        <v>0</v>
      </c>
      <c r="DX111">
        <f>((9/10)*100)</f>
        <v>90</v>
      </c>
      <c r="DY111">
        <f>((2/11)*100)</f>
        <v>18.181818181818183</v>
      </c>
      <c r="DZ111">
        <f>((1/11)*100)</f>
        <v>9.0909090909090917</v>
      </c>
      <c r="EA111">
        <f>((9/11)*100)</f>
        <v>81.818181818181827</v>
      </c>
    </row>
    <row r="112" spans="1:131" x14ac:dyDescent="0.25">
      <c r="A112">
        <v>25.122241000000002</v>
      </c>
      <c r="B112">
        <v>7.3507470000000001</v>
      </c>
      <c r="C112">
        <v>30.221286000000006</v>
      </c>
      <c r="D112">
        <v>8.51511</v>
      </c>
      <c r="E112">
        <v>46.165943000000006</v>
      </c>
      <c r="F112">
        <v>6.0104550000000003</v>
      </c>
      <c r="G112">
        <v>29.029944999999998</v>
      </c>
      <c r="H112">
        <v>9.0182090000000006</v>
      </c>
      <c r="M112">
        <f>(15/200)</f>
        <v>7.4999999999999997E-2</v>
      </c>
      <c r="P112">
        <f>(13/200)</f>
        <v>6.5000000000000002E-2</v>
      </c>
      <c r="Q112">
        <f>(13/200)</f>
        <v>6.5000000000000002E-2</v>
      </c>
      <c r="R112">
        <f>(13/200)</f>
        <v>6.5000000000000002E-2</v>
      </c>
      <c r="W112">
        <f>0.075+0.065</f>
        <v>0.14000000000000001</v>
      </c>
      <c r="AB112">
        <f>SQRT((ABS($E$113-$E$112)^2+(ABS($F$113-$F$112)^2)))</f>
        <v>20.805227093028812</v>
      </c>
      <c r="AL112">
        <f>1/0.14</f>
        <v>7.1428571428571423</v>
      </c>
      <c r="AQ112">
        <f>$AB112/$W112</f>
        <v>148.6087649502058</v>
      </c>
      <c r="AX112">
        <f>((0.075/0.14)*100)</f>
        <v>53.571428571428569</v>
      </c>
      <c r="BC112">
        <f>((0.065/0.14)*100)</f>
        <v>46.428571428571423</v>
      </c>
      <c r="BF112">
        <f>ABS($B$112-$D$112)</f>
        <v>1.1643629999999998</v>
      </c>
      <c r="BG112">
        <f>ABS($F$112-$H$112)</f>
        <v>3.0077540000000003</v>
      </c>
      <c r="BI112">
        <v>2.0120089999999999</v>
      </c>
      <c r="BJ112">
        <v>2.1352159999999998</v>
      </c>
      <c r="BO112">
        <f>SQRT((ABS($A$112-$G$112)^2+(ABS($B$112-$H$112)^2)))</f>
        <v>4.2485974242166042</v>
      </c>
      <c r="BP112">
        <f>SQRT((ABS($C$112-$E$113)^2+(ABS($D$112-$F$113)^2)))</f>
        <v>5.5111119142222149</v>
      </c>
      <c r="CC112">
        <v>15</v>
      </c>
      <c r="CD112">
        <v>2</v>
      </c>
      <c r="CE112">
        <v>7</v>
      </c>
      <c r="CF112">
        <v>10</v>
      </c>
      <c r="CL112">
        <v>13</v>
      </c>
      <c r="CM112">
        <v>6</v>
      </c>
      <c r="CN112">
        <v>0</v>
      </c>
      <c r="CO112">
        <v>5</v>
      </c>
      <c r="CP112">
        <v>13</v>
      </c>
      <c r="CQ112">
        <v>6</v>
      </c>
      <c r="CR112">
        <v>5</v>
      </c>
      <c r="CS112">
        <v>1</v>
      </c>
      <c r="CT112">
        <v>13</v>
      </c>
      <c r="CU112">
        <v>0</v>
      </c>
      <c r="CV112">
        <v>5</v>
      </c>
      <c r="CW112">
        <v>9</v>
      </c>
      <c r="DI112">
        <f>((2/15)*100)</f>
        <v>13.333333333333334</v>
      </c>
      <c r="DJ112">
        <f>((7/15)*100)</f>
        <v>46.666666666666664</v>
      </c>
      <c r="DK112">
        <f>((10/15)*100)</f>
        <v>66.666666666666657</v>
      </c>
      <c r="DP112">
        <f>((6/13)*100)</f>
        <v>46.153846153846153</v>
      </c>
      <c r="DQ112">
        <f>((0/13)*100)</f>
        <v>0</v>
      </c>
      <c r="DR112">
        <f>((5/13)*100)</f>
        <v>38.461538461538467</v>
      </c>
      <c r="DS112">
        <f>((6/13)*100)</f>
        <v>46.153846153846153</v>
      </c>
      <c r="DT112">
        <f>((5/13)*100)</f>
        <v>38.461538461538467</v>
      </c>
      <c r="DU112">
        <f>((1/13)*100)</f>
        <v>7.6923076923076925</v>
      </c>
      <c r="DV112">
        <f>((0/13)*100)</f>
        <v>0</v>
      </c>
      <c r="DW112">
        <f>((5/13)*100)</f>
        <v>38.461538461538467</v>
      </c>
      <c r="DX112">
        <f>((9/13)*100)</f>
        <v>69.230769230769226</v>
      </c>
    </row>
    <row r="113" spans="1:131" x14ac:dyDescent="0.25">
      <c r="E113">
        <v>25.360925000000002</v>
      </c>
      <c r="F113">
        <v>5.917179</v>
      </c>
      <c r="BS113">
        <f>DEGREES(ACOS((9.69058631235866^2+26.0386993956393^2-17.0616015393286^2)/(2*9.69058631235866*26.0386993956393)))</f>
        <v>17.680408572859911</v>
      </c>
    </row>
    <row r="114" spans="1:131" x14ac:dyDescent="0.25">
      <c r="A114" t="s">
        <v>22</v>
      </c>
      <c r="B114" t="s">
        <v>22</v>
      </c>
      <c r="C114" t="s">
        <v>22</v>
      </c>
      <c r="D114" t="s">
        <v>22</v>
      </c>
      <c r="E114" t="s">
        <v>22</v>
      </c>
      <c r="F114" t="s">
        <v>22</v>
      </c>
      <c r="G114" t="s">
        <v>22</v>
      </c>
      <c r="H114" t="s">
        <v>22</v>
      </c>
      <c r="BR114">
        <f>DEGREES(ACOS((17.0616015393286^2+21.1387070239381^2-5.26173301176116^2)/(2*17.0616015393286*21.1387070239381)))</f>
        <v>10.047719610102382</v>
      </c>
      <c r="BS114">
        <f>DEGREES(ACOS((5.26173301176116^2+25.7168636235393^2-20.9798858693049^2)/(2*5.26173301176116*25.7168636235393)))</f>
        <v>23.123996483963008</v>
      </c>
    </row>
    <row r="115" spans="1:131" x14ac:dyDescent="0.25">
      <c r="A115">
        <v>219.51061899999999</v>
      </c>
      <c r="B115">
        <v>7.6457730000000002</v>
      </c>
      <c r="C115">
        <v>225.663814</v>
      </c>
      <c r="D115">
        <v>8.1950009999999995</v>
      </c>
      <c r="E115">
        <v>219.02103099999999</v>
      </c>
      <c r="F115">
        <v>6.8013919999999999</v>
      </c>
      <c r="G115">
        <v>221.94531000000001</v>
      </c>
      <c r="H115">
        <v>9.602938</v>
      </c>
      <c r="K115">
        <f>(16/200)</f>
        <v>0.08</v>
      </c>
      <c r="L115">
        <f>(16/200)</f>
        <v>0.08</v>
      </c>
      <c r="M115">
        <f>(13/200)</f>
        <v>6.5000000000000002E-2</v>
      </c>
      <c r="N115">
        <f>(14/200)</f>
        <v>7.0000000000000007E-2</v>
      </c>
      <c r="P115">
        <f>(8/200)</f>
        <v>0.04</v>
      </c>
      <c r="Q115">
        <f>(9/200)</f>
        <v>4.4999999999999998E-2</v>
      </c>
      <c r="R115">
        <f>(8/200)</f>
        <v>0.04</v>
      </c>
      <c r="S115">
        <f>(9/200)</f>
        <v>4.4999999999999998E-2</v>
      </c>
      <c r="U115">
        <f>0.08+0.04</f>
        <v>0.12</v>
      </c>
      <c r="V115">
        <f>0.08+0.045</f>
        <v>0.125</v>
      </c>
      <c r="W115">
        <f>0.065+0.04</f>
        <v>0.10500000000000001</v>
      </c>
      <c r="X115">
        <f>0.07+0.045</f>
        <v>0.115</v>
      </c>
      <c r="Z115">
        <f>SQRT((ABS($A$116-$A$115)^2+(ABS($B$116-$B$115)^2)))</f>
        <v>25.067103545737467</v>
      </c>
      <c r="AA115">
        <f>SQRT((ABS($C$116-$C$115)^2+(ABS($D$116-$D$115)^2)))</f>
        <v>25.033309618696794</v>
      </c>
      <c r="AB115">
        <f>SQRT((ABS($E$116-$E$115)^2+(ABS($F$116-$F$115)^2)))</f>
        <v>24.677720910998637</v>
      </c>
      <c r="AC115">
        <f>SQRT((ABS($G$116-$G$115)^2+(ABS($H$116-$H$115)^2)))</f>
        <v>26.045035970901214</v>
      </c>
      <c r="AJ115">
        <f>1/0.12</f>
        <v>8.3333333333333339</v>
      </c>
      <c r="AK115">
        <f>1/0.125</f>
        <v>8</v>
      </c>
      <c r="AL115">
        <f>1/0.105</f>
        <v>9.5238095238095237</v>
      </c>
      <c r="AM115">
        <f>1/0.115</f>
        <v>8.695652173913043</v>
      </c>
      <c r="AO115">
        <f>$Z115/$U115</f>
        <v>208.89252954781225</v>
      </c>
      <c r="AP115">
        <f>$AA115/$V115</f>
        <v>200.26647694957435</v>
      </c>
      <c r="AQ115">
        <f>$AB115/$W115</f>
        <v>235.02591343808223</v>
      </c>
      <c r="AR115">
        <f>$AC115/$X115</f>
        <v>226.47857366001054</v>
      </c>
      <c r="AV115">
        <f>((0.08/0.12)*100)</f>
        <v>66.666666666666671</v>
      </c>
      <c r="AW115">
        <f>((0.08/0.125)*100)</f>
        <v>64</v>
      </c>
      <c r="AX115">
        <f>((0.065/0.105)*100)</f>
        <v>61.904761904761905</v>
      </c>
      <c r="AY115">
        <f>((0.07/0.115)*100)</f>
        <v>60.869565217391312</v>
      </c>
      <c r="BA115">
        <f>((0.04/0.12)*100)</f>
        <v>33.333333333333336</v>
      </c>
      <c r="BB115">
        <f>((0.045/0.125)*100)</f>
        <v>36</v>
      </c>
      <c r="BC115">
        <f>((0.04/0.105)*100)</f>
        <v>38.095238095238102</v>
      </c>
      <c r="BD115">
        <f>((0.045/0.115)*100)</f>
        <v>39.130434782608688</v>
      </c>
      <c r="BF115">
        <f>ABS($B$115-$D$115)</f>
        <v>0.54922799999999938</v>
      </c>
      <c r="BG115">
        <f>ABS($F$115-$H$115)</f>
        <v>2.8015460000000001</v>
      </c>
      <c r="BL115">
        <f>SQRT((ABS($A$115-$E$115)^2+(ABS($B$115-$F$115)^2)))</f>
        <v>0.97605106572607059</v>
      </c>
      <c r="BM115">
        <f>SQRT((ABS($C$115-$G$115)^2+(ABS($D$115-$H$115)^2)))</f>
        <v>3.9761235637219539</v>
      </c>
      <c r="BO115">
        <f>SQRT((ABS($A$115-$G$115)^2+(ABS($B$115-$H$115)^2)))</f>
        <v>3.1238141914502648</v>
      </c>
      <c r="BP115">
        <f>SQRT((ABS($C$115-$E$115)^2+(ABS($D$115-$F$115)^2)))</f>
        <v>6.7873936109503861</v>
      </c>
      <c r="BR115">
        <f>DEGREES(ACOS((20.9798858693049^2+24.9333556220931^2-4.71972539796809^2)/(2*20.9798858693049*24.9333556220931)))</f>
        <v>6.4615584705636326</v>
      </c>
      <c r="BS115">
        <f>DEGREES(ACOS((4.71972539796809^2+24.7979035742328^2-21.1996585544658^2)/(2*4.71972539796809*24.7979035742328)))</f>
        <v>36.655827613521801</v>
      </c>
      <c r="BU115">
        <v>16</v>
      </c>
      <c r="BV115">
        <v>10</v>
      </c>
      <c r="BW115">
        <v>8</v>
      </c>
      <c r="BX115">
        <v>9</v>
      </c>
      <c r="BY115">
        <v>16</v>
      </c>
      <c r="BZ115">
        <v>10</v>
      </c>
      <c r="CA115">
        <v>8</v>
      </c>
      <c r="CB115">
        <v>7</v>
      </c>
      <c r="CC115">
        <v>13</v>
      </c>
      <c r="CD115">
        <v>7</v>
      </c>
      <c r="CE115">
        <v>5</v>
      </c>
      <c r="CF115">
        <v>12</v>
      </c>
      <c r="CG115">
        <v>14</v>
      </c>
      <c r="CH115">
        <v>9</v>
      </c>
      <c r="CI115">
        <v>6</v>
      </c>
      <c r="CJ115">
        <v>12</v>
      </c>
      <c r="CL115">
        <v>8</v>
      </c>
      <c r="CM115">
        <v>2</v>
      </c>
      <c r="CN115">
        <v>0</v>
      </c>
      <c r="CO115">
        <v>2</v>
      </c>
      <c r="CP115">
        <v>9</v>
      </c>
      <c r="CQ115">
        <v>2</v>
      </c>
      <c r="CR115">
        <v>0</v>
      </c>
      <c r="CS115">
        <v>0</v>
      </c>
      <c r="CT115">
        <v>8</v>
      </c>
      <c r="CU115">
        <v>0</v>
      </c>
      <c r="CV115">
        <v>0</v>
      </c>
      <c r="CW115">
        <v>6</v>
      </c>
      <c r="CX115">
        <v>9</v>
      </c>
      <c r="CY115">
        <v>2</v>
      </c>
      <c r="CZ115">
        <v>0</v>
      </c>
      <c r="DA115">
        <v>6</v>
      </c>
      <c r="DC115">
        <f>((10/16)*100)</f>
        <v>62.5</v>
      </c>
      <c r="DD115">
        <f>((8/16)*100)</f>
        <v>50</v>
      </c>
      <c r="DE115">
        <f>((9/16)*100)</f>
        <v>56.25</v>
      </c>
      <c r="DF115">
        <f>((10/16)*100)</f>
        <v>62.5</v>
      </c>
      <c r="DG115">
        <f>((8/16)*100)</f>
        <v>50</v>
      </c>
      <c r="DH115">
        <f>((7/16)*100)</f>
        <v>43.75</v>
      </c>
      <c r="DI115">
        <f>((7/13)*100)</f>
        <v>53.846153846153847</v>
      </c>
      <c r="DJ115">
        <f>((5/13)*100)</f>
        <v>38.461538461538467</v>
      </c>
      <c r="DK115">
        <f>((12/13)*100)</f>
        <v>92.307692307692307</v>
      </c>
      <c r="DL115">
        <f>((9/14)*100)</f>
        <v>64.285714285714292</v>
      </c>
      <c r="DM115">
        <f>((6/14)*100)</f>
        <v>42.857142857142854</v>
      </c>
      <c r="DN115">
        <f>((12/14)*100)</f>
        <v>85.714285714285708</v>
      </c>
      <c r="DP115">
        <f>((2/8)*100)</f>
        <v>25</v>
      </c>
      <c r="DQ115">
        <f>((0/8)*100)</f>
        <v>0</v>
      </c>
      <c r="DR115">
        <f>((2/8)*100)</f>
        <v>25</v>
      </c>
      <c r="DS115">
        <f>((2/9)*100)</f>
        <v>22.222222222222221</v>
      </c>
      <c r="DT115">
        <f>((0/9)*100)</f>
        <v>0</v>
      </c>
      <c r="DU115">
        <f>((0/9)*100)</f>
        <v>0</v>
      </c>
      <c r="DV115">
        <f>((0/8)*100)</f>
        <v>0</v>
      </c>
      <c r="DW115">
        <f>((0/8)*100)</f>
        <v>0</v>
      </c>
      <c r="DX115">
        <f>((6/8)*100)</f>
        <v>75</v>
      </c>
      <c r="DY115">
        <f>((2/9)*100)</f>
        <v>22.222222222222221</v>
      </c>
      <c r="DZ115">
        <f>((0/9)*100)</f>
        <v>0</v>
      </c>
      <c r="EA115">
        <f>((6/9)*100)</f>
        <v>66.666666666666657</v>
      </c>
    </row>
    <row r="116" spans="1:131" x14ac:dyDescent="0.25">
      <c r="A116">
        <v>194.44534100000001</v>
      </c>
      <c r="B116">
        <v>7.9482939999999997</v>
      </c>
      <c r="C116">
        <v>200.64022299999999</v>
      </c>
      <c r="D116">
        <v>8.8924850000000006</v>
      </c>
      <c r="E116">
        <v>194.34551500000001</v>
      </c>
      <c r="F116">
        <v>7.1312699999999998</v>
      </c>
      <c r="G116">
        <v>195.919577</v>
      </c>
      <c r="H116">
        <v>10.605494999999999</v>
      </c>
      <c r="K116">
        <f>(17/200)</f>
        <v>8.5000000000000006E-2</v>
      </c>
      <c r="L116">
        <f>(15/200)</f>
        <v>7.4999999999999997E-2</v>
      </c>
      <c r="M116">
        <f>(15/200)</f>
        <v>7.4999999999999997E-2</v>
      </c>
      <c r="N116">
        <f>(14/200)</f>
        <v>7.0000000000000007E-2</v>
      </c>
      <c r="P116">
        <f>(6/200)</f>
        <v>0.03</v>
      </c>
      <c r="Q116">
        <f>(8/200)</f>
        <v>0.04</v>
      </c>
      <c r="R116">
        <f>(8/200)</f>
        <v>0.04</v>
      </c>
      <c r="S116">
        <f>(9/200)</f>
        <v>4.4999999999999998E-2</v>
      </c>
      <c r="U116">
        <f>0.085+0.03</f>
        <v>0.115</v>
      </c>
      <c r="V116">
        <f>0.075+0.04</f>
        <v>0.11499999999999999</v>
      </c>
      <c r="W116">
        <f>0.075+0.04</f>
        <v>0.11499999999999999</v>
      </c>
      <c r="X116">
        <f>0.07+0.045</f>
        <v>0.115</v>
      </c>
      <c r="Z116">
        <f>SQRT((ABS($A$117-$A$116)^2+(ABS($B$117-$B$116)^2)))</f>
        <v>29.231513070465319</v>
      </c>
      <c r="AA116">
        <f>SQRT((ABS($C$117-$C$116)^2+(ABS($D$117-$D$116)^2)))</f>
        <v>29.412770933653842</v>
      </c>
      <c r="AB116">
        <f>SQRT((ABS($E$117-$E$116)^2+(ABS($F$117-$F$116)^2)))</f>
        <v>30.009728863227824</v>
      </c>
      <c r="AC116">
        <f>SQRT((ABS($G$117-$G$116)^2+(ABS($H$117-$H$116)^2)))</f>
        <v>30.620006561811707</v>
      </c>
      <c r="AJ116">
        <f>1/0.115</f>
        <v>8.695652173913043</v>
      </c>
      <c r="AK116">
        <f>1/0.115</f>
        <v>8.695652173913043</v>
      </c>
      <c r="AL116">
        <f>1/0.115</f>
        <v>8.695652173913043</v>
      </c>
      <c r="AM116">
        <f>1/0.115</f>
        <v>8.695652173913043</v>
      </c>
      <c r="AO116">
        <f>$Z116/$U116</f>
        <v>254.18707017795927</v>
      </c>
      <c r="AP116">
        <f>$AA116/$V116</f>
        <v>255.76322551003344</v>
      </c>
      <c r="AQ116">
        <f>$AB116/$W116</f>
        <v>260.95416402806808</v>
      </c>
      <c r="AR116">
        <f>$AC116/$X116</f>
        <v>266.26092662444961</v>
      </c>
      <c r="AV116">
        <f>((0.085/0.115)*100)</f>
        <v>73.913043478260875</v>
      </c>
      <c r="AW116">
        <f>((0.075/0.115)*100)</f>
        <v>65.217391304347814</v>
      </c>
      <c r="AX116">
        <f>((0.075/0.115)*100)</f>
        <v>65.217391304347814</v>
      </c>
      <c r="AY116">
        <f>((0.07/0.115)*100)</f>
        <v>60.869565217391312</v>
      </c>
      <c r="BA116">
        <f>((0.03/0.115)*100)</f>
        <v>26.086956521739129</v>
      </c>
      <c r="BB116">
        <f>((0.04/0.115)*100)</f>
        <v>34.782608695652172</v>
      </c>
      <c r="BC116">
        <f>((0.04/0.115)*100)</f>
        <v>34.782608695652172</v>
      </c>
      <c r="BD116">
        <f>((0.045/0.115)*100)</f>
        <v>39.130434782608688</v>
      </c>
      <c r="BF116">
        <f>ABS($B$116-$D$116)</f>
        <v>0.94419100000000089</v>
      </c>
      <c r="BG116">
        <f>ABS($F$116-$H$116)</f>
        <v>3.4742249999999997</v>
      </c>
      <c r="BL116">
        <f>SQRT((ABS($A$116-$E$116)^2+(ABS($B$116-$F$116)^2)))</f>
        <v>0.8230999008941754</v>
      </c>
      <c r="BM116">
        <f>SQRT((ABS($C$116-$G$116)^2+(ABS($D$116-$H$116)^2)))</f>
        <v>5.0218424823381191</v>
      </c>
      <c r="BO116">
        <f>SQRT((ABS($A$116-$G$116)^2+(ABS($B$116-$H$116)^2)))</f>
        <v>3.0387643768638877</v>
      </c>
      <c r="BP116">
        <f>SQRT((ABS($C$116-$E$116)^2+(ABS($D$116-$F$116)^2)))</f>
        <v>6.5364537083566061</v>
      </c>
      <c r="BR116">
        <f>DEGREES(ACOS((21.1996585544658^2+23.8921688891591^2-4.42284437723712^2)/(2*21.1996585544658*23.8921688891591)))</f>
        <v>8.9419967787451711</v>
      </c>
      <c r="BS116">
        <f>DEGREES(ACOS((4.42284437723712^2+23.0138680036145^2-20.245268551272^2)/(2*4.42284437723712*23.0138680036145)))</f>
        <v>46.810379349607899</v>
      </c>
      <c r="BU116">
        <v>17</v>
      </c>
      <c r="BV116">
        <v>11</v>
      </c>
      <c r="BW116">
        <v>9</v>
      </c>
      <c r="BX116">
        <v>9</v>
      </c>
      <c r="BY116">
        <v>15</v>
      </c>
      <c r="BZ116">
        <v>11</v>
      </c>
      <c r="CA116">
        <v>7</v>
      </c>
      <c r="CB116">
        <v>6</v>
      </c>
      <c r="CC116">
        <v>15</v>
      </c>
      <c r="CD116">
        <v>9</v>
      </c>
      <c r="CE116">
        <v>7</v>
      </c>
      <c r="CF116">
        <v>14</v>
      </c>
      <c r="CG116">
        <v>14</v>
      </c>
      <c r="CH116">
        <v>9</v>
      </c>
      <c r="CI116">
        <v>6</v>
      </c>
      <c r="CJ116">
        <v>14</v>
      </c>
      <c r="CL116">
        <v>6</v>
      </c>
      <c r="CM116">
        <v>2</v>
      </c>
      <c r="CN116">
        <v>0</v>
      </c>
      <c r="CO116">
        <v>1</v>
      </c>
      <c r="CP116">
        <v>8</v>
      </c>
      <c r="CQ116">
        <v>2</v>
      </c>
      <c r="CR116">
        <v>0</v>
      </c>
      <c r="CS116">
        <v>0</v>
      </c>
      <c r="CT116">
        <v>8</v>
      </c>
      <c r="CU116">
        <v>0</v>
      </c>
      <c r="CV116">
        <v>0</v>
      </c>
      <c r="CW116">
        <v>8</v>
      </c>
      <c r="CX116">
        <v>9</v>
      </c>
      <c r="CY116">
        <v>1</v>
      </c>
      <c r="CZ116">
        <v>0</v>
      </c>
      <c r="DA116">
        <v>8</v>
      </c>
      <c r="DC116">
        <f>((11/17)*100)</f>
        <v>64.705882352941174</v>
      </c>
      <c r="DD116">
        <f>((9/17)*100)</f>
        <v>52.941176470588239</v>
      </c>
      <c r="DE116">
        <f>((9/17)*100)</f>
        <v>52.941176470588239</v>
      </c>
      <c r="DF116">
        <f>((11/15)*100)</f>
        <v>73.333333333333329</v>
      </c>
      <c r="DG116">
        <f>((7/15)*100)</f>
        <v>46.666666666666664</v>
      </c>
      <c r="DH116">
        <f>((6/15)*100)</f>
        <v>40</v>
      </c>
      <c r="DI116">
        <f>((9/15)*100)</f>
        <v>60</v>
      </c>
      <c r="DJ116">
        <f>((7/15)*100)</f>
        <v>46.666666666666664</v>
      </c>
      <c r="DK116">
        <f>((14/15)*100)</f>
        <v>93.333333333333329</v>
      </c>
      <c r="DL116">
        <f>((9/14)*100)</f>
        <v>64.285714285714292</v>
      </c>
      <c r="DM116">
        <f>((6/14)*100)</f>
        <v>42.857142857142854</v>
      </c>
      <c r="DN116">
        <f>((14/14)*100)</f>
        <v>100</v>
      </c>
      <c r="DP116">
        <f>((2/6)*100)</f>
        <v>33.333333333333329</v>
      </c>
      <c r="DQ116">
        <f>((0/6)*100)</f>
        <v>0</v>
      </c>
      <c r="DR116">
        <f>((1/6)*100)</f>
        <v>16.666666666666664</v>
      </c>
      <c r="DS116">
        <f>((2/8)*100)</f>
        <v>25</v>
      </c>
      <c r="DT116">
        <f>((0/8)*100)</f>
        <v>0</v>
      </c>
      <c r="DU116">
        <f>((0/8)*100)</f>
        <v>0</v>
      </c>
      <c r="DV116">
        <f>((0/8)*100)</f>
        <v>0</v>
      </c>
      <c r="DW116">
        <f>((0/8)*100)</f>
        <v>0</v>
      </c>
      <c r="DX116">
        <f>((8/8)*100)</f>
        <v>100</v>
      </c>
      <c r="DY116">
        <f>((1/9)*100)</f>
        <v>11.111111111111111</v>
      </c>
      <c r="DZ116">
        <f>((0/9)*100)</f>
        <v>0</v>
      </c>
      <c r="EA116">
        <f>((8/9)*100)</f>
        <v>88.888888888888886</v>
      </c>
    </row>
    <row r="117" spans="1:131" x14ac:dyDescent="0.25">
      <c r="A117">
        <v>165.21851800000002</v>
      </c>
      <c r="B117">
        <v>8.4719099999999994</v>
      </c>
      <c r="C117">
        <v>171.227675</v>
      </c>
      <c r="D117">
        <v>9.007002</v>
      </c>
      <c r="E117">
        <v>164.33849600000002</v>
      </c>
      <c r="F117">
        <v>7.5345529999999998</v>
      </c>
      <c r="G117">
        <v>165.29992900000002</v>
      </c>
      <c r="H117">
        <v>10.753678000000001</v>
      </c>
      <c r="K117">
        <f>(15/200)</f>
        <v>7.4999999999999997E-2</v>
      </c>
      <c r="L117">
        <f>(15/200)</f>
        <v>7.4999999999999997E-2</v>
      </c>
      <c r="M117">
        <f>(15/200)</f>
        <v>7.4999999999999997E-2</v>
      </c>
      <c r="N117">
        <f>(14/200)</f>
        <v>7.0000000000000007E-2</v>
      </c>
      <c r="P117">
        <f>(6/200)</f>
        <v>0.03</v>
      </c>
      <c r="Q117">
        <f>(8/200)</f>
        <v>0.04</v>
      </c>
      <c r="R117">
        <f>(8/200)</f>
        <v>0.04</v>
      </c>
      <c r="S117">
        <f>(9/200)</f>
        <v>4.4999999999999998E-2</v>
      </c>
      <c r="U117">
        <f>0.075+0.03</f>
        <v>0.105</v>
      </c>
      <c r="V117">
        <f>0.075+0.04</f>
        <v>0.11499999999999999</v>
      </c>
      <c r="W117">
        <f>0.075+0.04</f>
        <v>0.11499999999999999</v>
      </c>
      <c r="X117">
        <f>0.07+0.045</f>
        <v>0.115</v>
      </c>
      <c r="Z117">
        <f>SQRT((ABS($A$118-$A$117)^2+(ABS($B$118-$B$117)^2)))</f>
        <v>34.745255156103219</v>
      </c>
      <c r="AA117">
        <f>SQRT((ABS($C$118-$C$117)^2+(ABS($D$118-$D$117)^2)))</f>
        <v>36.135029212950705</v>
      </c>
      <c r="AB117">
        <f>SQRT((ABS($E$118-$E$117)^2+(ABS($F$118-$F$117)^2)))</f>
        <v>35.368246322973249</v>
      </c>
      <c r="AC117">
        <f>SQRT((ABS($G$118-$G$117)^2+(ABS($H$118-$H$117)^2)))</f>
        <v>35.227036991408433</v>
      </c>
      <c r="AJ117">
        <f>1/0.105</f>
        <v>9.5238095238095237</v>
      </c>
      <c r="AK117">
        <f>1/0.115</f>
        <v>8.695652173913043</v>
      </c>
      <c r="AL117">
        <f>1/0.115</f>
        <v>8.695652173913043</v>
      </c>
      <c r="AM117">
        <f>1/0.115</f>
        <v>8.695652173913043</v>
      </c>
      <c r="AO117">
        <f>$Z117/$U117</f>
        <v>330.90719196288779</v>
      </c>
      <c r="AP117">
        <f>$AA117/$V117</f>
        <v>314.21764533000618</v>
      </c>
      <c r="AQ117">
        <f>$AB117/$W117</f>
        <v>307.54996802585435</v>
      </c>
      <c r="AR117">
        <f>$AC117/$X117</f>
        <v>306.32206079485593</v>
      </c>
      <c r="AV117">
        <f>((0.075/0.105)*100)</f>
        <v>71.428571428571431</v>
      </c>
      <c r="AW117">
        <f>((0.075/0.115)*100)</f>
        <v>65.217391304347814</v>
      </c>
      <c r="AX117">
        <f>((0.075/0.115)*100)</f>
        <v>65.217391304347814</v>
      </c>
      <c r="AY117">
        <f>((0.07/0.115)*100)</f>
        <v>60.869565217391312</v>
      </c>
      <c r="BA117">
        <f>((0.03/0.105)*100)</f>
        <v>28.571428571428569</v>
      </c>
      <c r="BB117">
        <f>((0.04/0.115)*100)</f>
        <v>34.782608695652172</v>
      </c>
      <c r="BC117">
        <f>((0.04/0.115)*100)</f>
        <v>34.782608695652172</v>
      </c>
      <c r="BD117">
        <f>((0.045/0.115)*100)</f>
        <v>39.130434782608688</v>
      </c>
      <c r="BF117">
        <f>ABS($B$117-$D$117)</f>
        <v>0.53509200000000057</v>
      </c>
      <c r="BG117">
        <f>ABS($F$117-$H$117)</f>
        <v>3.2191250000000009</v>
      </c>
      <c r="BL117">
        <f>SQRT((ABS($A$117-$E$117)^2+(ABS($B$117-$F$117)^2)))</f>
        <v>1.2857203684833625</v>
      </c>
      <c r="BM117">
        <f>SQRT((ABS($C$117-$G$117)^2+(ABS($D$117-$H$117)^2)))</f>
        <v>6.1797289333345216</v>
      </c>
      <c r="BO117">
        <f>SQRT((ABS($A$117-$G$117)^2+(ABS($B$117-$H$117)^2)))</f>
        <v>2.2832198660542984</v>
      </c>
      <c r="BP117">
        <f>SQRT((ABS($C$117-$E$117)^2+(ABS($D$117-$F$117)^2)))</f>
        <v>7.0447777361419845</v>
      </c>
      <c r="BR117">
        <f>DEGREES(ACOS((20.245268551272^2+33.1077270707883^2-13.3635307144786^2)/(2*20.245268551272*33.1077270707883)))</f>
        <v>8.0291150917263785</v>
      </c>
      <c r="BS117">
        <f>DEGREES(ACOS((13.3635307144786^2+38.9539818267248^2-26.0131127564666^2)/(2*13.3635307144786*38.9539818267248)))</f>
        <v>11.748528426993195</v>
      </c>
      <c r="BU117">
        <v>15</v>
      </c>
      <c r="BV117">
        <v>11</v>
      </c>
      <c r="BW117">
        <v>7</v>
      </c>
      <c r="BX117">
        <v>7</v>
      </c>
      <c r="BY117">
        <v>15</v>
      </c>
      <c r="BZ117">
        <v>11</v>
      </c>
      <c r="CA117">
        <v>7</v>
      </c>
      <c r="CB117">
        <v>6</v>
      </c>
      <c r="CC117">
        <v>15</v>
      </c>
      <c r="CD117">
        <v>8</v>
      </c>
      <c r="CE117">
        <v>7</v>
      </c>
      <c r="CF117">
        <v>14</v>
      </c>
      <c r="CG117">
        <v>14</v>
      </c>
      <c r="CH117">
        <v>7</v>
      </c>
      <c r="CI117">
        <v>6</v>
      </c>
      <c r="CJ117">
        <v>14</v>
      </c>
      <c r="CL117">
        <v>6</v>
      </c>
      <c r="CM117">
        <v>2</v>
      </c>
      <c r="CN117">
        <v>0</v>
      </c>
      <c r="CO117">
        <v>1</v>
      </c>
      <c r="CP117">
        <v>8</v>
      </c>
      <c r="CQ117">
        <v>2</v>
      </c>
      <c r="CR117">
        <v>0</v>
      </c>
      <c r="CS117">
        <v>0</v>
      </c>
      <c r="CT117">
        <v>8</v>
      </c>
      <c r="CU117">
        <v>0</v>
      </c>
      <c r="CV117">
        <v>0</v>
      </c>
      <c r="CW117">
        <v>8</v>
      </c>
      <c r="CX117">
        <v>9</v>
      </c>
      <c r="CY117">
        <v>1</v>
      </c>
      <c r="CZ117">
        <v>0</v>
      </c>
      <c r="DA117">
        <v>8</v>
      </c>
      <c r="DC117">
        <f>((11/15)*100)</f>
        <v>73.333333333333329</v>
      </c>
      <c r="DD117">
        <f>((7/15)*100)</f>
        <v>46.666666666666664</v>
      </c>
      <c r="DE117">
        <f>((7/15)*100)</f>
        <v>46.666666666666664</v>
      </c>
      <c r="DF117">
        <f>((11/15)*100)</f>
        <v>73.333333333333329</v>
      </c>
      <c r="DG117">
        <f>((7/15)*100)</f>
        <v>46.666666666666664</v>
      </c>
      <c r="DH117">
        <f>((6/15)*100)</f>
        <v>40</v>
      </c>
      <c r="DI117">
        <f>((8/15)*100)</f>
        <v>53.333333333333336</v>
      </c>
      <c r="DJ117">
        <f>((7/15)*100)</f>
        <v>46.666666666666664</v>
      </c>
      <c r="DK117">
        <f>((14/15)*100)</f>
        <v>93.333333333333329</v>
      </c>
      <c r="DL117">
        <f>((7/14)*100)</f>
        <v>50</v>
      </c>
      <c r="DM117">
        <f>((6/14)*100)</f>
        <v>42.857142857142854</v>
      </c>
      <c r="DN117">
        <f>((14/14)*100)</f>
        <v>100</v>
      </c>
      <c r="DP117">
        <f>((2/6)*100)</f>
        <v>33.333333333333329</v>
      </c>
      <c r="DQ117">
        <f>((0/6)*100)</f>
        <v>0</v>
      </c>
      <c r="DR117">
        <f>((1/6)*100)</f>
        <v>16.666666666666664</v>
      </c>
      <c r="DS117">
        <f>((2/8)*100)</f>
        <v>25</v>
      </c>
      <c r="DT117">
        <f>((0/8)*100)</f>
        <v>0</v>
      </c>
      <c r="DU117">
        <f>((0/8)*100)</f>
        <v>0</v>
      </c>
      <c r="DV117">
        <f>((0/8)*100)</f>
        <v>0</v>
      </c>
      <c r="DW117">
        <f>((0/8)*100)</f>
        <v>0</v>
      </c>
      <c r="DX117">
        <f>((8/8)*100)</f>
        <v>100</v>
      </c>
      <c r="DY117">
        <f>((1/9)*100)</f>
        <v>11.111111111111111</v>
      </c>
      <c r="DZ117">
        <f>((0/9)*100)</f>
        <v>0</v>
      </c>
      <c r="EA117">
        <f>((8/9)*100)</f>
        <v>88.888888888888886</v>
      </c>
    </row>
    <row r="118" spans="1:131" x14ac:dyDescent="0.25">
      <c r="A118">
        <v>130.48969700000001</v>
      </c>
      <c r="B118">
        <v>7.403384</v>
      </c>
      <c r="C118">
        <v>135.096307</v>
      </c>
      <c r="D118">
        <v>8.4926259999999996</v>
      </c>
      <c r="E118">
        <v>128.981618</v>
      </c>
      <c r="F118">
        <v>6.6378779999999997</v>
      </c>
      <c r="G118">
        <v>130.08929499999999</v>
      </c>
      <c r="H118">
        <v>9.6787880000000008</v>
      </c>
      <c r="K118">
        <f>(16/200)</f>
        <v>0.08</v>
      </c>
      <c r="L118">
        <f>(15/200)</f>
        <v>7.4999999999999997E-2</v>
      </c>
      <c r="M118">
        <f>(16/200)</f>
        <v>0.08</v>
      </c>
      <c r="N118">
        <f>(15/200)</f>
        <v>7.4999999999999997E-2</v>
      </c>
      <c r="P118">
        <f>(7/200)</f>
        <v>3.5000000000000003E-2</v>
      </c>
      <c r="Q118">
        <f>(8/200)</f>
        <v>0.04</v>
      </c>
      <c r="R118">
        <f>(8/200)</f>
        <v>0.04</v>
      </c>
      <c r="S118">
        <f>(9/200)</f>
        <v>4.4999999999999998E-2</v>
      </c>
      <c r="U118">
        <f>0.08+0.035</f>
        <v>0.115</v>
      </c>
      <c r="V118">
        <f>0.075+0.04</f>
        <v>0.11499999999999999</v>
      </c>
      <c r="W118">
        <f>0.08+0.04</f>
        <v>0.12</v>
      </c>
      <c r="X118">
        <f>0.075+0.045</f>
        <v>0.12</v>
      </c>
      <c r="Z118">
        <f>SQRT((ABS($A$119-$A$118)^2+(ABS($B$119-$B$118)^2)))</f>
        <v>30.617528435861701</v>
      </c>
      <c r="AA118">
        <f>SQRT((ABS($C$119-$C$118)^2+(ABS($D$119-$D$118)^2)))</f>
        <v>29.309876306063984</v>
      </c>
      <c r="AB118">
        <f>SQRT((ABS($E$119-$E$118)^2+(ABS($F$119-$F$118)^2)))</f>
        <v>31.185199368076976</v>
      </c>
      <c r="AC118">
        <f>SQRT((ABS($G$119-$G$118)^2+(ABS($H$119-$H$118)^2)))</f>
        <v>30.888292861142133</v>
      </c>
      <c r="AJ118">
        <f>1/0.115</f>
        <v>8.695652173913043</v>
      </c>
      <c r="AK118">
        <f>1/0.115</f>
        <v>8.695652173913043</v>
      </c>
      <c r="AL118">
        <f>1/0.12</f>
        <v>8.3333333333333339</v>
      </c>
      <c r="AM118">
        <f>1/0.12</f>
        <v>8.3333333333333339</v>
      </c>
      <c r="AO118">
        <f>$Z118/$U118</f>
        <v>266.23937770314524</v>
      </c>
      <c r="AP118">
        <f>$AA118/$V118</f>
        <v>254.86848961794772</v>
      </c>
      <c r="AQ118">
        <f>$AB118/$W118</f>
        <v>259.87666140064147</v>
      </c>
      <c r="AR118">
        <f>$AC118/$X118</f>
        <v>257.40244050951782</v>
      </c>
      <c r="AV118">
        <f>((0.08/0.115)*100)</f>
        <v>69.565217391304344</v>
      </c>
      <c r="AW118">
        <f>((0.075/0.115)*100)</f>
        <v>65.217391304347814</v>
      </c>
      <c r="AX118">
        <f>((0.08/0.12)*100)</f>
        <v>66.666666666666671</v>
      </c>
      <c r="AY118">
        <f>((0.075/0.12)*100)</f>
        <v>62.5</v>
      </c>
      <c r="BA118">
        <f>((0.035/0.115)*100)</f>
        <v>30.434782608695656</v>
      </c>
      <c r="BB118">
        <f>((0.04/0.115)*100)</f>
        <v>34.782608695652172</v>
      </c>
      <c r="BC118">
        <f>((0.04/0.12)*100)</f>
        <v>33.333333333333336</v>
      </c>
      <c r="BD118">
        <f>((0.045/0.12)*100)</f>
        <v>37.5</v>
      </c>
      <c r="BF118">
        <f>ABS($B$118-$D$118)</f>
        <v>1.0892419999999996</v>
      </c>
      <c r="BG118">
        <f>ABS($F$118-$H$118)</f>
        <v>3.0409100000000011</v>
      </c>
      <c r="BL118">
        <f>SQRT((ABS($A$118-$E$118)^2+(ABS($B$118-$F$118)^2)))</f>
        <v>1.6912426515071775</v>
      </c>
      <c r="BM118">
        <f>SQRT((ABS($C$118-$G$118)^2+(ABS($D$118-$H$118)^2)))</f>
        <v>5.1455951510382194</v>
      </c>
      <c r="BO118">
        <f>SQRT((ABS($A$118-$G$118)^2+(ABS($B$118-$H$118)^2)))</f>
        <v>2.3103647168401822</v>
      </c>
      <c r="BP118">
        <f>SQRT((ABS($C$118-$E$118)^2+(ABS($D$118-$F$118)^2)))</f>
        <v>6.3897974702039644</v>
      </c>
      <c r="BR118">
        <f>DEGREES(ACOS((29.6180956658448^2+30.2733670076739^2-2.6093496562707^2)/(2*29.6180956658448*30.2733670076739)))</f>
        <v>4.8342588393875232</v>
      </c>
      <c r="BS118">
        <f>DEGREES(ACOS((2.80735198431208^2+29.2095614258937^2-29.6180956658448^2)/(2*2.80735198431208*29.2095614258937)))</f>
        <v>95.651953415542465</v>
      </c>
      <c r="BU118">
        <v>16</v>
      </c>
      <c r="BV118">
        <v>12</v>
      </c>
      <c r="BW118">
        <v>8</v>
      </c>
      <c r="BX118">
        <v>7</v>
      </c>
      <c r="BY118">
        <v>15</v>
      </c>
      <c r="BZ118">
        <v>12</v>
      </c>
      <c r="CA118">
        <v>7</v>
      </c>
      <c r="CB118">
        <v>6</v>
      </c>
      <c r="CC118">
        <v>16</v>
      </c>
      <c r="CD118">
        <v>8</v>
      </c>
      <c r="CE118">
        <v>8</v>
      </c>
      <c r="CF118">
        <v>15</v>
      </c>
      <c r="CG118">
        <v>15</v>
      </c>
      <c r="CH118">
        <v>7</v>
      </c>
      <c r="CI118">
        <v>7</v>
      </c>
      <c r="CJ118">
        <v>15</v>
      </c>
      <c r="CL118">
        <v>7</v>
      </c>
      <c r="CM118">
        <v>4</v>
      </c>
      <c r="CN118">
        <v>0</v>
      </c>
      <c r="CO118">
        <v>0</v>
      </c>
      <c r="CP118">
        <v>8</v>
      </c>
      <c r="CQ118">
        <v>4</v>
      </c>
      <c r="CR118">
        <v>0</v>
      </c>
      <c r="CS118">
        <v>0</v>
      </c>
      <c r="CT118">
        <v>8</v>
      </c>
      <c r="CU118">
        <v>0</v>
      </c>
      <c r="CV118">
        <v>0</v>
      </c>
      <c r="CW118">
        <v>8</v>
      </c>
      <c r="CX118">
        <v>9</v>
      </c>
      <c r="CY118">
        <v>0</v>
      </c>
      <c r="CZ118">
        <v>0</v>
      </c>
      <c r="DA118">
        <v>8</v>
      </c>
      <c r="DC118">
        <f>((12/16)*100)</f>
        <v>75</v>
      </c>
      <c r="DD118">
        <f>((8/16)*100)</f>
        <v>50</v>
      </c>
      <c r="DE118">
        <f>((7/16)*100)</f>
        <v>43.75</v>
      </c>
      <c r="DF118">
        <f>((12/15)*100)</f>
        <v>80</v>
      </c>
      <c r="DG118">
        <f>((7/15)*100)</f>
        <v>46.666666666666664</v>
      </c>
      <c r="DH118">
        <f>((6/15)*100)</f>
        <v>40</v>
      </c>
      <c r="DI118">
        <f>((8/16)*100)</f>
        <v>50</v>
      </c>
      <c r="DJ118">
        <f>((8/16)*100)</f>
        <v>50</v>
      </c>
      <c r="DK118">
        <f>((15/16)*100)</f>
        <v>93.75</v>
      </c>
      <c r="DL118">
        <f>((7/15)*100)</f>
        <v>46.666666666666664</v>
      </c>
      <c r="DM118">
        <f>((7/15)*100)</f>
        <v>46.666666666666664</v>
      </c>
      <c r="DN118">
        <f>((15/15)*100)</f>
        <v>100</v>
      </c>
      <c r="DP118">
        <f>((4/7)*100)</f>
        <v>57.142857142857139</v>
      </c>
      <c r="DQ118">
        <f>((0/7)*100)</f>
        <v>0</v>
      </c>
      <c r="DR118">
        <f>((0/7)*100)</f>
        <v>0</v>
      </c>
      <c r="DS118">
        <f>((4/8)*100)</f>
        <v>50</v>
      </c>
      <c r="DT118">
        <f>((0/8)*100)</f>
        <v>0</v>
      </c>
      <c r="DU118">
        <f>((0/8)*100)</f>
        <v>0</v>
      </c>
      <c r="DV118">
        <f>((0/8)*100)</f>
        <v>0</v>
      </c>
      <c r="DW118">
        <f>((0/8)*100)</f>
        <v>0</v>
      </c>
      <c r="DX118">
        <f>((8/8)*100)</f>
        <v>100</v>
      </c>
      <c r="DY118">
        <f>((0/9)*100)</f>
        <v>0</v>
      </c>
      <c r="DZ118">
        <f>((0/9)*100)</f>
        <v>0</v>
      </c>
      <c r="EA118">
        <f>((8/9)*100)</f>
        <v>88.888888888888886</v>
      </c>
    </row>
    <row r="119" spans="1:131" x14ac:dyDescent="0.25">
      <c r="A119">
        <v>99.887525000000011</v>
      </c>
      <c r="B119">
        <v>8.3729800000000001</v>
      </c>
      <c r="C119">
        <v>105.79742100000001</v>
      </c>
      <c r="D119">
        <v>9.2952019999999997</v>
      </c>
      <c r="E119">
        <v>97.808688000000004</v>
      </c>
      <c r="F119">
        <v>7.512575</v>
      </c>
      <c r="G119">
        <v>99.215758000000008</v>
      </c>
      <c r="H119">
        <v>10.633433999999999</v>
      </c>
      <c r="K119">
        <f>(17/200)</f>
        <v>8.5000000000000006E-2</v>
      </c>
      <c r="L119">
        <f>(14/200)</f>
        <v>7.0000000000000007E-2</v>
      </c>
      <c r="M119">
        <f>(16/200)</f>
        <v>0.08</v>
      </c>
      <c r="N119">
        <f>(15/200)</f>
        <v>7.4999999999999997E-2</v>
      </c>
      <c r="P119">
        <f>(8/200)</f>
        <v>0.04</v>
      </c>
      <c r="Q119">
        <f>(8/200)</f>
        <v>0.04</v>
      </c>
      <c r="R119">
        <f>(8/200)</f>
        <v>0.04</v>
      </c>
      <c r="S119">
        <f>(9/200)</f>
        <v>4.4999999999999998E-2</v>
      </c>
      <c r="U119">
        <f>0.085+0.04</f>
        <v>0.125</v>
      </c>
      <c r="V119">
        <f>0.07+0.04</f>
        <v>0.11000000000000001</v>
      </c>
      <c r="W119">
        <f>0.08+0.04</f>
        <v>0.12</v>
      </c>
      <c r="X119">
        <f>0.075+0.045</f>
        <v>0.12</v>
      </c>
      <c r="Z119">
        <f>SQRT((ABS($A$120-$A$119)^2+(ABS($B$120-$B$119)^2)))</f>
        <v>25.827902688805477</v>
      </c>
      <c r="AA119">
        <f>SQRT((ABS($C$120-$C$119)^2+(ABS($D$120-$D$119)^2)))</f>
        <v>26.382939952464074</v>
      </c>
      <c r="AB119">
        <f>SQRT((ABS($E$120-$E$119)^2+(ABS($F$120-$F$119)^2)))</f>
        <v>24.644154158458424</v>
      </c>
      <c r="AC119">
        <f>SQRT((ABS($G$120-$G$119)^2+(ABS($H$120-$H$119)^2)))</f>
        <v>24.686719181443554</v>
      </c>
      <c r="AJ119">
        <f>1/0.125</f>
        <v>8</v>
      </c>
      <c r="AK119">
        <f>1/0.11</f>
        <v>9.0909090909090917</v>
      </c>
      <c r="AL119">
        <f>1/0.12</f>
        <v>8.3333333333333339</v>
      </c>
      <c r="AM119">
        <f>1/0.12</f>
        <v>8.3333333333333339</v>
      </c>
      <c r="AO119">
        <f>$Z119/$U119</f>
        <v>206.62322151044381</v>
      </c>
      <c r="AP119">
        <f>$AA119/$V119</f>
        <v>239.84490865876427</v>
      </c>
      <c r="AQ119">
        <f>$AB119/$W119</f>
        <v>205.36795132048687</v>
      </c>
      <c r="AR119">
        <f>$AC119/$X119</f>
        <v>205.72265984536295</v>
      </c>
      <c r="AV119">
        <f>((0.085/0.125)*100)</f>
        <v>68</v>
      </c>
      <c r="AW119">
        <f>((0.07/0.11)*100)</f>
        <v>63.636363636363647</v>
      </c>
      <c r="AX119">
        <f>((0.08/0.12)*100)</f>
        <v>66.666666666666671</v>
      </c>
      <c r="AY119">
        <f>((0.075/0.12)*100)</f>
        <v>62.5</v>
      </c>
      <c r="BA119">
        <f>((0.04/0.125)*100)</f>
        <v>32</v>
      </c>
      <c r="BB119">
        <f>((0.04/0.11)*100)</f>
        <v>36.363636363636367</v>
      </c>
      <c r="BC119">
        <f>((0.04/0.12)*100)</f>
        <v>33.333333333333336</v>
      </c>
      <c r="BD119">
        <f>((0.045/0.12)*100)</f>
        <v>37.5</v>
      </c>
      <c r="BF119">
        <f>ABS($B$119-$D$119)</f>
        <v>0.92222199999999965</v>
      </c>
      <c r="BG119">
        <f>ABS($F$119-$H$119)</f>
        <v>3.1208589999999994</v>
      </c>
      <c r="BL119">
        <f>SQRT((ABS($A$119-$E$119)^2+(ABS($B$119-$F$119)^2)))</f>
        <v>2.24985778141509</v>
      </c>
      <c r="BM119">
        <f>SQRT((ABS($C$119-$G$119)^2+(ABS($D$119-$H$119)^2)))</f>
        <v>6.7163347691574371</v>
      </c>
      <c r="BO119">
        <f>SQRT((ABS($A$119-$G$119)^2+(ABS($B$119-$H$119)^2)))</f>
        <v>2.358160975931245</v>
      </c>
      <c r="BP119">
        <f>SQRT((ABS($C$119-$E$119)^2+(ABS($D$119-$F$119)^2)))</f>
        <v>8.1852070203763425</v>
      </c>
      <c r="BR119">
        <f>DEGREES(ACOS((23.7911754328639^2+24.994303561511^2-3.03634631392962^2)/(2*23.7911754328639*24.994303561511)))</f>
        <v>6.5538129425178608</v>
      </c>
      <c r="BS119">
        <f>DEGREES(ACOS((2.6093496562707^2+24.4389752217853^2-23.7911754328639^2)/(2*2.6093496562707*24.4389752217853)))</f>
        <v>72.641129875135221</v>
      </c>
      <c r="BU119">
        <v>17</v>
      </c>
      <c r="BV119">
        <v>10</v>
      </c>
      <c r="BW119">
        <v>9</v>
      </c>
      <c r="BX119">
        <v>8</v>
      </c>
      <c r="BY119">
        <v>14</v>
      </c>
      <c r="BZ119">
        <v>10</v>
      </c>
      <c r="CA119">
        <v>6</v>
      </c>
      <c r="CB119">
        <v>5</v>
      </c>
      <c r="CC119">
        <v>16</v>
      </c>
      <c r="CD119">
        <v>8</v>
      </c>
      <c r="CE119">
        <v>7</v>
      </c>
      <c r="CF119">
        <v>15</v>
      </c>
      <c r="CG119">
        <v>15</v>
      </c>
      <c r="CH119">
        <v>8</v>
      </c>
      <c r="CI119">
        <v>6</v>
      </c>
      <c r="CJ119">
        <v>15</v>
      </c>
      <c r="CL119">
        <v>8</v>
      </c>
      <c r="CM119">
        <v>4</v>
      </c>
      <c r="CN119">
        <v>0</v>
      </c>
      <c r="CO119">
        <v>0</v>
      </c>
      <c r="CP119">
        <v>8</v>
      </c>
      <c r="CQ119">
        <v>4</v>
      </c>
      <c r="CR119">
        <v>0</v>
      </c>
      <c r="CS119">
        <v>0</v>
      </c>
      <c r="CT119">
        <v>8</v>
      </c>
      <c r="CU119">
        <v>0</v>
      </c>
      <c r="CV119">
        <v>0</v>
      </c>
      <c r="CW119">
        <v>8</v>
      </c>
      <c r="CX119">
        <v>9</v>
      </c>
      <c r="CY119">
        <v>0</v>
      </c>
      <c r="CZ119">
        <v>0</v>
      </c>
      <c r="DA119">
        <v>8</v>
      </c>
      <c r="DC119">
        <f>((10/17)*100)</f>
        <v>58.82352941176471</v>
      </c>
      <c r="DD119">
        <f>((9/17)*100)</f>
        <v>52.941176470588239</v>
      </c>
      <c r="DE119">
        <f>((8/17)*100)</f>
        <v>47.058823529411761</v>
      </c>
      <c r="DF119">
        <f>((10/14)*100)</f>
        <v>71.428571428571431</v>
      </c>
      <c r="DG119">
        <f>((6/14)*100)</f>
        <v>42.857142857142854</v>
      </c>
      <c r="DH119">
        <f>((5/14)*100)</f>
        <v>35.714285714285715</v>
      </c>
      <c r="DI119">
        <f>((8/16)*100)</f>
        <v>50</v>
      </c>
      <c r="DJ119">
        <f>((7/16)*100)</f>
        <v>43.75</v>
      </c>
      <c r="DK119">
        <f>((15/16)*100)</f>
        <v>93.75</v>
      </c>
      <c r="DL119">
        <f>((8/15)*100)</f>
        <v>53.333333333333336</v>
      </c>
      <c r="DM119">
        <f>((6/15)*100)</f>
        <v>40</v>
      </c>
      <c r="DN119">
        <f>((15/15)*100)</f>
        <v>100</v>
      </c>
      <c r="DP119">
        <f>((4/8)*100)</f>
        <v>50</v>
      </c>
      <c r="DQ119">
        <f>((0/8)*100)</f>
        <v>0</v>
      </c>
      <c r="DR119">
        <f>((0/8)*100)</f>
        <v>0</v>
      </c>
      <c r="DS119">
        <f>((4/8)*100)</f>
        <v>50</v>
      </c>
      <c r="DT119">
        <f>((0/8)*100)</f>
        <v>0</v>
      </c>
      <c r="DU119">
        <f>((0/8)*100)</f>
        <v>0</v>
      </c>
      <c r="DV119">
        <f>((0/8)*100)</f>
        <v>0</v>
      </c>
      <c r="DW119">
        <f>((0/8)*100)</f>
        <v>0</v>
      </c>
      <c r="DX119">
        <f>((8/8)*100)</f>
        <v>100</v>
      </c>
      <c r="DY119">
        <f>((0/9)*100)</f>
        <v>0</v>
      </c>
      <c r="DZ119">
        <f>((0/9)*100)</f>
        <v>0</v>
      </c>
      <c r="EA119">
        <f>((8/9)*100)</f>
        <v>88.888888888888886</v>
      </c>
    </row>
    <row r="120" spans="1:131" x14ac:dyDescent="0.25">
      <c r="A120">
        <v>74.066262000000009</v>
      </c>
      <c r="B120">
        <v>8.9585860000000004</v>
      </c>
      <c r="C120">
        <v>79.415656000000013</v>
      </c>
      <c r="D120">
        <v>9.5441920000000007</v>
      </c>
      <c r="E120">
        <v>73.17464600000001</v>
      </c>
      <c r="F120">
        <v>8.2184849999999994</v>
      </c>
      <c r="G120">
        <v>74.529091000000008</v>
      </c>
      <c r="H120">
        <v>10.684191999999999</v>
      </c>
      <c r="K120">
        <f>(17/200)</f>
        <v>8.5000000000000006E-2</v>
      </c>
      <c r="L120">
        <f>(16/200)</f>
        <v>0.08</v>
      </c>
      <c r="M120">
        <f>(18/200)</f>
        <v>0.09</v>
      </c>
      <c r="N120">
        <f>(15/200)</f>
        <v>7.4999999999999997E-2</v>
      </c>
      <c r="P120">
        <f>(8/200)</f>
        <v>0.04</v>
      </c>
      <c r="Q120">
        <f>(9/200)</f>
        <v>4.4999999999999998E-2</v>
      </c>
      <c r="R120">
        <f>(9/200)</f>
        <v>4.4999999999999998E-2</v>
      </c>
      <c r="S120">
        <f>(9/200)</f>
        <v>4.4999999999999998E-2</v>
      </c>
      <c r="U120">
        <f>0.085+0.04</f>
        <v>0.125</v>
      </c>
      <c r="V120">
        <f>0.08+0.045</f>
        <v>0.125</v>
      </c>
      <c r="W120">
        <f>0.09+0.045</f>
        <v>0.13500000000000001</v>
      </c>
      <c r="X120">
        <f>0.075+0.045</f>
        <v>0.12</v>
      </c>
      <c r="Z120">
        <f>SQRT((ABS($A$121-$A$120)^2+(ABS($B$121-$B$120)^2)))</f>
        <v>27.873654715988007</v>
      </c>
      <c r="AA120">
        <f>SQRT((ABS($C$121-$C$120)^2+(ABS($D$121-$D$120)^2)))</f>
        <v>25.834287982292462</v>
      </c>
      <c r="AB120">
        <f>SQRT((ABS($E$121-$E$120)^2+(ABS($F$121-$F$120)^2)))</f>
        <v>29.10646383192411</v>
      </c>
      <c r="AC120">
        <f>SQRT((ABS($G$121-$G$120)^2+(ABS($H$121-$H$120)^2)))</f>
        <v>26.663766751281138</v>
      </c>
      <c r="AJ120">
        <f>1/0.125</f>
        <v>8</v>
      </c>
      <c r="AK120">
        <f>1/0.125</f>
        <v>8</v>
      </c>
      <c r="AL120">
        <f>1/0.135</f>
        <v>7.4074074074074066</v>
      </c>
      <c r="AM120">
        <f>1/0.12</f>
        <v>8.3333333333333339</v>
      </c>
      <c r="AO120">
        <f>$Z120/$U120</f>
        <v>222.98923772790405</v>
      </c>
      <c r="AP120">
        <f>$AA120/$V120</f>
        <v>206.6743038583397</v>
      </c>
      <c r="AQ120">
        <f>$AB120/$W120</f>
        <v>215.60343579203044</v>
      </c>
      <c r="AR120">
        <f>$AC120/$X120</f>
        <v>222.19805626067617</v>
      </c>
      <c r="AV120">
        <f>((0.085/0.125)*100)</f>
        <v>68</v>
      </c>
      <c r="AW120">
        <f>((0.08/0.125)*100)</f>
        <v>64</v>
      </c>
      <c r="AX120">
        <f>((0.09/0.135)*100)</f>
        <v>66.666666666666657</v>
      </c>
      <c r="AY120">
        <f>((0.075/0.12)*100)</f>
        <v>62.5</v>
      </c>
      <c r="BA120">
        <f>((0.04/0.125)*100)</f>
        <v>32</v>
      </c>
      <c r="BB120">
        <f>((0.045/0.125)*100)</f>
        <v>36</v>
      </c>
      <c r="BC120">
        <f>((0.045/0.135)*100)</f>
        <v>33.333333333333329</v>
      </c>
      <c r="BD120">
        <f>((0.045/0.12)*100)</f>
        <v>37.5</v>
      </c>
      <c r="BF120">
        <f>ABS($B$120-$D$120)</f>
        <v>0.58560600000000029</v>
      </c>
      <c r="BG120">
        <f>ABS($F$120-$H$120)</f>
        <v>2.4657070000000001</v>
      </c>
      <c r="BL120">
        <f>SQRT((ABS($A$120-$E$120)^2+(ABS($B$120-$F$120)^2)))</f>
        <v>1.1587616586930203</v>
      </c>
      <c r="BM120">
        <f>SQRT((ABS($C$120-$G$120)^2+(ABS($D$120-$H$120)^2)))</f>
        <v>5.0177801365967643</v>
      </c>
      <c r="BO120">
        <f>SQRT((ABS($A$120-$G$120)^2+(ABS($B$120-$H$120)^2)))</f>
        <v>1.7865964151080669</v>
      </c>
      <c r="BP120">
        <f>SQRT((ABS($C$120-$E$120)^2+(ABS($D$120-$F$120)^2)))</f>
        <v>6.38025899709009</v>
      </c>
      <c r="BR120">
        <f>DEGREES(ACOS((24.6383580786515^2+27.3159896439792^2-3.76411217900011^2)/(2*24.6383580786515*27.3159896439792)))</f>
        <v>5.8453342791312322</v>
      </c>
      <c r="BS120">
        <f>DEGREES(ACOS((3.03634631392962^2+25.7548260016519^2-24.6383580786515^2)/(2*3.03634631392962*25.7548260016519)))</f>
        <v>65.248825537956222</v>
      </c>
      <c r="BU120">
        <v>17</v>
      </c>
      <c r="BV120">
        <v>10</v>
      </c>
      <c r="BW120">
        <v>8</v>
      </c>
      <c r="BX120">
        <v>9</v>
      </c>
      <c r="BY120">
        <v>16</v>
      </c>
      <c r="BZ120">
        <v>10</v>
      </c>
      <c r="CA120">
        <v>7</v>
      </c>
      <c r="CB120">
        <v>7</v>
      </c>
      <c r="CC120">
        <v>18</v>
      </c>
      <c r="CD120">
        <v>10</v>
      </c>
      <c r="CE120">
        <v>9</v>
      </c>
      <c r="CF120">
        <v>14</v>
      </c>
      <c r="CG120">
        <v>15</v>
      </c>
      <c r="CH120">
        <v>9</v>
      </c>
      <c r="CI120">
        <v>6</v>
      </c>
      <c r="CJ120">
        <v>14</v>
      </c>
      <c r="CL120">
        <v>8</v>
      </c>
      <c r="CM120">
        <v>2</v>
      </c>
      <c r="CN120">
        <v>0</v>
      </c>
      <c r="CO120">
        <v>1</v>
      </c>
      <c r="CP120">
        <v>9</v>
      </c>
      <c r="CQ120">
        <v>2</v>
      </c>
      <c r="CR120">
        <v>0</v>
      </c>
      <c r="CS120">
        <v>0</v>
      </c>
      <c r="CT120">
        <v>9</v>
      </c>
      <c r="CU120">
        <v>0</v>
      </c>
      <c r="CV120">
        <v>0</v>
      </c>
      <c r="CW120">
        <v>8</v>
      </c>
      <c r="CX120">
        <v>9</v>
      </c>
      <c r="CY120">
        <v>1</v>
      </c>
      <c r="CZ120">
        <v>0</v>
      </c>
      <c r="DA120">
        <v>8</v>
      </c>
      <c r="DC120">
        <f>((10/17)*100)</f>
        <v>58.82352941176471</v>
      </c>
      <c r="DD120">
        <f>((8/17)*100)</f>
        <v>47.058823529411761</v>
      </c>
      <c r="DE120">
        <f>((9/17)*100)</f>
        <v>52.941176470588239</v>
      </c>
      <c r="DF120">
        <f>((10/16)*100)</f>
        <v>62.5</v>
      </c>
      <c r="DG120">
        <f>((7/16)*100)</f>
        <v>43.75</v>
      </c>
      <c r="DH120">
        <f>((7/16)*100)</f>
        <v>43.75</v>
      </c>
      <c r="DI120">
        <f>((10/18)*100)</f>
        <v>55.555555555555557</v>
      </c>
      <c r="DJ120">
        <f>((9/18)*100)</f>
        <v>50</v>
      </c>
      <c r="DK120">
        <f>((14/18)*100)</f>
        <v>77.777777777777786</v>
      </c>
      <c r="DL120">
        <f>((9/15)*100)</f>
        <v>60</v>
      </c>
      <c r="DM120">
        <f>((6/15)*100)</f>
        <v>40</v>
      </c>
      <c r="DN120">
        <f>((14/15)*100)</f>
        <v>93.333333333333329</v>
      </c>
      <c r="DP120">
        <f>((2/8)*100)</f>
        <v>25</v>
      </c>
      <c r="DQ120">
        <f>((0/8)*100)</f>
        <v>0</v>
      </c>
      <c r="DR120">
        <f>((1/8)*100)</f>
        <v>12.5</v>
      </c>
      <c r="DS120">
        <f>((2/9)*100)</f>
        <v>22.222222222222221</v>
      </c>
      <c r="DT120">
        <f>((0/9)*100)</f>
        <v>0</v>
      </c>
      <c r="DU120">
        <f>((0/9)*100)</f>
        <v>0</v>
      </c>
      <c r="DV120">
        <f>((0/9)*100)</f>
        <v>0</v>
      </c>
      <c r="DW120">
        <f>((0/9)*100)</f>
        <v>0</v>
      </c>
      <c r="DX120">
        <f>((8/9)*100)</f>
        <v>88.888888888888886</v>
      </c>
      <c r="DY120">
        <f>((1/9)*100)</f>
        <v>11.111111111111111</v>
      </c>
      <c r="DZ120">
        <f>((0/9)*100)</f>
        <v>0</v>
      </c>
      <c r="EA120">
        <f>((8/9)*100)</f>
        <v>88.888888888888886</v>
      </c>
    </row>
    <row r="121" spans="1:131" x14ac:dyDescent="0.25">
      <c r="A121">
        <v>46.192920000000001</v>
      </c>
      <c r="B121">
        <v>8.8265519999999995</v>
      </c>
      <c r="C121">
        <v>53.584811999999999</v>
      </c>
      <c r="D121">
        <v>9.1223700000000001</v>
      </c>
      <c r="E121">
        <v>44.071941000000002</v>
      </c>
      <c r="F121">
        <v>7.7507260000000002</v>
      </c>
      <c r="G121">
        <v>47.865901000000001</v>
      </c>
      <c r="H121">
        <v>10.859567</v>
      </c>
      <c r="K121">
        <f>(16/200)</f>
        <v>0.08</v>
      </c>
      <c r="L121">
        <f>(13/200)</f>
        <v>6.5000000000000002E-2</v>
      </c>
      <c r="M121">
        <f>(14/200)</f>
        <v>7.0000000000000007E-2</v>
      </c>
      <c r="N121">
        <f>(13/200)</f>
        <v>6.5000000000000002E-2</v>
      </c>
      <c r="P121">
        <f>(8/200)</f>
        <v>0.04</v>
      </c>
      <c r="Q121">
        <f>(9/200)</f>
        <v>4.4999999999999998E-2</v>
      </c>
      <c r="R121">
        <f>(12/200)</f>
        <v>0.06</v>
      </c>
      <c r="S121">
        <f>(12/200)</f>
        <v>0.06</v>
      </c>
      <c r="U121">
        <f>0.08+0.04</f>
        <v>0.12</v>
      </c>
      <c r="V121">
        <f>0.065+0.045</f>
        <v>0.11</v>
      </c>
      <c r="W121">
        <f>0.07+0.06</f>
        <v>0.13</v>
      </c>
      <c r="X121">
        <f>0.065+0.06</f>
        <v>0.125</v>
      </c>
      <c r="Z121">
        <f>SQRT((ABS($A$122-$A$121)^2+(ABS($B$122-$B$121)^2)))</f>
        <v>22.786897011841894</v>
      </c>
      <c r="AA121">
        <f>SQRT((ABS($C$122-$C$121)^2+(ABS($D$122-$D$121)^2)))</f>
        <v>24.102919168391214</v>
      </c>
      <c r="AB121">
        <f>SQRT((ABS($E$122-$E$121)^2+(ABS($F$122-$F$121)^2)))</f>
        <v>19.990623381761885</v>
      </c>
      <c r="AC121">
        <f>SQRT((ABS($G$122-$G$121)^2+(ABS($H$122-$H$121)^2)))</f>
        <v>19.772378085252086</v>
      </c>
      <c r="AJ121">
        <f>1/0.12</f>
        <v>8.3333333333333339</v>
      </c>
      <c r="AK121">
        <f>1/0.11</f>
        <v>9.0909090909090917</v>
      </c>
      <c r="AL121">
        <f>1/0.13</f>
        <v>7.6923076923076916</v>
      </c>
      <c r="AM121">
        <f>1/0.125</f>
        <v>8</v>
      </c>
      <c r="AO121">
        <f>$Z121/$U121</f>
        <v>189.8908084320158</v>
      </c>
      <c r="AP121">
        <f>$AA121/$V121</f>
        <v>219.11744698537467</v>
      </c>
      <c r="AQ121">
        <f>$AB121/$W121</f>
        <v>153.77402601355297</v>
      </c>
      <c r="AR121">
        <f>$AC121/$X121</f>
        <v>158.17902468201669</v>
      </c>
      <c r="AV121">
        <f>((0.08/0.12)*100)</f>
        <v>66.666666666666671</v>
      </c>
      <c r="AW121">
        <f>((0.065/0.11)*100)</f>
        <v>59.090909090909093</v>
      </c>
      <c r="AX121">
        <f>((0.07/0.13)*100)</f>
        <v>53.846153846153854</v>
      </c>
      <c r="AY121">
        <f>((0.065/0.125)*100)</f>
        <v>52</v>
      </c>
      <c r="BA121">
        <f>((0.04/0.12)*100)</f>
        <v>33.333333333333336</v>
      </c>
      <c r="BB121">
        <f>((0.045/0.11)*100)</f>
        <v>40.909090909090907</v>
      </c>
      <c r="BC121">
        <f>((0.06/0.13)*100)</f>
        <v>46.153846153846153</v>
      </c>
      <c r="BD121">
        <f>((0.06/0.125)*100)</f>
        <v>48</v>
      </c>
      <c r="BF121">
        <f>ABS($B$121-$D$121)</f>
        <v>0.29581800000000058</v>
      </c>
      <c r="BG121">
        <f>ABS($F$121-$H$121)</f>
        <v>3.108841</v>
      </c>
      <c r="BL121">
        <f>SQRT((ABS($A$121-$E$121)^2+(ABS($B$121-$F$121)^2)))</f>
        <v>2.3782248633627963</v>
      </c>
      <c r="BM121">
        <f>SQRT((ABS($C$121-$G$121)^2+(ABS($D$121-$H$121)^2)))</f>
        <v>5.9769387183348277</v>
      </c>
      <c r="BO121">
        <f>SQRT((ABS($A$121-$G$121)^2+(ABS($B$121-$H$121)^2)))</f>
        <v>2.6328720851165563</v>
      </c>
      <c r="BP121">
        <f>SQRT((ABS($C$121-$E$121)^2+(ABS($D$121-$F$121)^2)))</f>
        <v>9.611249758765867</v>
      </c>
      <c r="BU121">
        <v>16</v>
      </c>
      <c r="BV121">
        <v>7</v>
      </c>
      <c r="BW121">
        <v>4</v>
      </c>
      <c r="BX121">
        <v>6</v>
      </c>
      <c r="BY121">
        <v>13</v>
      </c>
      <c r="BZ121">
        <v>7</v>
      </c>
      <c r="CA121">
        <v>8</v>
      </c>
      <c r="CB121">
        <v>4</v>
      </c>
      <c r="CC121">
        <v>14</v>
      </c>
      <c r="CD121">
        <v>2</v>
      </c>
      <c r="CE121">
        <v>7</v>
      </c>
      <c r="CF121">
        <v>9</v>
      </c>
      <c r="CG121">
        <v>13</v>
      </c>
      <c r="CH121">
        <v>6</v>
      </c>
      <c r="CI121">
        <v>2</v>
      </c>
      <c r="CJ121">
        <v>9</v>
      </c>
      <c r="CL121">
        <v>8</v>
      </c>
      <c r="CM121">
        <v>2</v>
      </c>
      <c r="CN121">
        <v>0</v>
      </c>
      <c r="CO121">
        <v>2</v>
      </c>
      <c r="CP121">
        <v>9</v>
      </c>
      <c r="CQ121">
        <v>2</v>
      </c>
      <c r="CR121">
        <v>0</v>
      </c>
      <c r="CS121">
        <v>0</v>
      </c>
      <c r="CT121">
        <v>12</v>
      </c>
      <c r="CU121">
        <v>0</v>
      </c>
      <c r="CV121">
        <v>7</v>
      </c>
      <c r="CW121">
        <v>8</v>
      </c>
      <c r="CX121">
        <v>12</v>
      </c>
      <c r="CY121">
        <v>2</v>
      </c>
      <c r="CZ121">
        <v>3</v>
      </c>
      <c r="DA121">
        <v>8</v>
      </c>
      <c r="DC121">
        <f>((7/16)*100)</f>
        <v>43.75</v>
      </c>
      <c r="DD121">
        <f>((4/16)*100)</f>
        <v>25</v>
      </c>
      <c r="DE121">
        <f>((6/16)*100)</f>
        <v>37.5</v>
      </c>
      <c r="DF121">
        <f>((7/13)*100)</f>
        <v>53.846153846153847</v>
      </c>
      <c r="DG121">
        <f>((8/13)*100)</f>
        <v>61.53846153846154</v>
      </c>
      <c r="DH121">
        <f>((4/13)*100)</f>
        <v>30.76923076923077</v>
      </c>
      <c r="DI121">
        <f>((2/14)*100)</f>
        <v>14.285714285714285</v>
      </c>
      <c r="DJ121">
        <f>((7/14)*100)</f>
        <v>50</v>
      </c>
      <c r="DK121">
        <f>((9/14)*100)</f>
        <v>64.285714285714292</v>
      </c>
      <c r="DL121">
        <f>((6/13)*100)</f>
        <v>46.153846153846153</v>
      </c>
      <c r="DM121">
        <f>((2/13)*100)</f>
        <v>15.384615384615385</v>
      </c>
      <c r="DN121">
        <f>((9/13)*100)</f>
        <v>69.230769230769226</v>
      </c>
      <c r="DP121">
        <f>((2/8)*100)</f>
        <v>25</v>
      </c>
      <c r="DQ121">
        <f>((0/8)*100)</f>
        <v>0</v>
      </c>
      <c r="DR121">
        <f>((2/8)*100)</f>
        <v>25</v>
      </c>
      <c r="DS121">
        <f>((2/9)*100)</f>
        <v>22.222222222222221</v>
      </c>
      <c r="DT121">
        <f>((0/9)*100)</f>
        <v>0</v>
      </c>
      <c r="DU121">
        <f>((0/9)*100)</f>
        <v>0</v>
      </c>
      <c r="DV121">
        <f>((0/12)*100)</f>
        <v>0</v>
      </c>
      <c r="DW121">
        <f>((7/12)*100)</f>
        <v>58.333333333333336</v>
      </c>
      <c r="DX121">
        <f>((8/12)*100)</f>
        <v>66.666666666666657</v>
      </c>
      <c r="DY121">
        <f>((2/12)*100)</f>
        <v>16.666666666666664</v>
      </c>
      <c r="DZ121">
        <f>((3/12)*100)</f>
        <v>25</v>
      </c>
      <c r="EA121">
        <f>((8/12)*100)</f>
        <v>66.666666666666657</v>
      </c>
    </row>
    <row r="122" spans="1:131" x14ac:dyDescent="0.25">
      <c r="A122">
        <v>23.406812000000002</v>
      </c>
      <c r="B122">
        <v>8.636927</v>
      </c>
      <c r="C122">
        <v>29.494712000000007</v>
      </c>
      <c r="D122">
        <v>9.9083690000000004</v>
      </c>
      <c r="E122">
        <v>24.084327000000002</v>
      </c>
      <c r="F122">
        <v>7.4038690000000003</v>
      </c>
      <c r="G122">
        <v>28.096975</v>
      </c>
      <c r="H122">
        <v>10.490107999999999</v>
      </c>
      <c r="P122">
        <f>(14/200)</f>
        <v>7.0000000000000007E-2</v>
      </c>
      <c r="Q122">
        <f>(14/200)</f>
        <v>7.0000000000000007E-2</v>
      </c>
      <c r="BF122">
        <f>ABS($B$122-$D$122)</f>
        <v>1.2714420000000004</v>
      </c>
      <c r="BG122">
        <f>ABS($F$122-$H$122)</f>
        <v>3.0862389999999991</v>
      </c>
      <c r="BI122">
        <v>1.7211969999999996</v>
      </c>
      <c r="BJ122">
        <v>1.4952555000000003</v>
      </c>
      <c r="BO122">
        <f>SQRT((ABS($A$122-$G$122)^2+(ABS($B$122-$H$122)^2)))</f>
        <v>5.0430059275525334</v>
      </c>
      <c r="BP122">
        <f>SQRT((ABS($C$122-$E$122)^2+(ABS($D$122-$F$122)^2)))</f>
        <v>5.9619448251577314</v>
      </c>
      <c r="CL122">
        <v>14</v>
      </c>
      <c r="CM122">
        <v>5</v>
      </c>
      <c r="CN122">
        <v>2</v>
      </c>
      <c r="CO122">
        <v>7</v>
      </c>
      <c r="CP122">
        <v>14</v>
      </c>
      <c r="CQ122">
        <v>5</v>
      </c>
      <c r="CR122">
        <v>7</v>
      </c>
      <c r="CS122">
        <v>3</v>
      </c>
      <c r="DP122">
        <f>((5/14)*100)</f>
        <v>35.714285714285715</v>
      </c>
      <c r="DQ122">
        <f>((2/14)*100)</f>
        <v>14.285714285714285</v>
      </c>
      <c r="DR122">
        <f>((7/14)*100)</f>
        <v>50</v>
      </c>
      <c r="DS122">
        <f>((5/14)*100)</f>
        <v>35.714285714285715</v>
      </c>
      <c r="DT122">
        <f>((7/14)*100)</f>
        <v>50</v>
      </c>
      <c r="DU122">
        <f>((3/14)*100)</f>
        <v>21.428571428571427</v>
      </c>
    </row>
    <row r="123" spans="1:131" x14ac:dyDescent="0.25">
      <c r="A123" t="s">
        <v>22</v>
      </c>
      <c r="B123" t="s">
        <v>22</v>
      </c>
      <c r="C123" t="s">
        <v>22</v>
      </c>
      <c r="D123" t="s">
        <v>22</v>
      </c>
      <c r="E123" t="s">
        <v>22</v>
      </c>
      <c r="F123" t="s">
        <v>22</v>
      </c>
      <c r="G123" t="s">
        <v>22</v>
      </c>
      <c r="H123" t="s">
        <v>22</v>
      </c>
      <c r="BR123">
        <f>DEGREES(ACOS((2.74300821752032^2+27.3288250245326^2-27.0448010319064^2)/(2*2.74300821752032*27.3288250245326)))</f>
        <v>81.188052224362963</v>
      </c>
      <c r="BS123">
        <f>DEGREES(ACOS((25.9926903878179^2+26.0482941164441^2-2.74300821752032^2)/(2*25.9926903878179*26.0482941164441)))</f>
        <v>6.0415232102813654</v>
      </c>
    </row>
    <row r="124" spans="1:131" x14ac:dyDescent="0.25">
      <c r="A124">
        <v>51.311675000000015</v>
      </c>
      <c r="B124">
        <v>7.1374040000000001</v>
      </c>
      <c r="C124">
        <v>63.568652000000014</v>
      </c>
      <c r="D124">
        <v>6.4752749999999999</v>
      </c>
      <c r="E124">
        <v>51.990093000000009</v>
      </c>
      <c r="F124">
        <v>7.7680400000000001</v>
      </c>
      <c r="G124">
        <v>39.001762000000014</v>
      </c>
      <c r="H124">
        <v>5.4824400000000004</v>
      </c>
      <c r="K124">
        <f>(14/200)</f>
        <v>7.0000000000000007E-2</v>
      </c>
      <c r="L124">
        <f>(17/200)</f>
        <v>8.5000000000000006E-2</v>
      </c>
      <c r="M124">
        <f>(14/200)</f>
        <v>7.0000000000000007E-2</v>
      </c>
      <c r="N124">
        <f>(20/200)</f>
        <v>0.1</v>
      </c>
      <c r="P124">
        <f>(13/200)</f>
        <v>6.5000000000000002E-2</v>
      </c>
      <c r="Q124">
        <f>(10/200)</f>
        <v>0.05</v>
      </c>
      <c r="R124">
        <f>(11/200)</f>
        <v>5.5E-2</v>
      </c>
      <c r="S124">
        <f>(11/200)</f>
        <v>5.5E-2</v>
      </c>
      <c r="U124">
        <f>0.07+0.065</f>
        <v>0.13500000000000001</v>
      </c>
      <c r="V124">
        <f>0.085+0.05</f>
        <v>0.13500000000000001</v>
      </c>
      <c r="W124">
        <f>0.07+0.055</f>
        <v>0.125</v>
      </c>
      <c r="X124">
        <f>0.1+0.055</f>
        <v>0.155</v>
      </c>
      <c r="Z124">
        <f>SQRT((ABS($A$125-$A$124)^2+(ABS($B$125-$B$124)^2)))</f>
        <v>23.356500898267374</v>
      </c>
      <c r="AA124">
        <f>SQRT((ABS($C$125-$C$124)^2+(ABS($D$125-$D$124)^2)))</f>
        <v>23.659531838414807</v>
      </c>
      <c r="AB124">
        <f>SQRT((ABS($E$125-$E$124)^2+(ABS($F$125-$F$124)^2)))</f>
        <v>23.235573618198476</v>
      </c>
      <c r="AC124">
        <f>SQRT((ABS($G$125-$G$124)^2+(ABS($H$125-$H$124)^2)))</f>
        <v>26.928656359551585</v>
      </c>
      <c r="AJ124">
        <f>1/0.135</f>
        <v>7.4074074074074066</v>
      </c>
      <c r="AK124">
        <f>1/0.135</f>
        <v>7.4074074074074066</v>
      </c>
      <c r="AL124">
        <f>1/0.125</f>
        <v>8</v>
      </c>
      <c r="AM124">
        <f>1/0.155</f>
        <v>6.4516129032258069</v>
      </c>
      <c r="AO124">
        <f>$Z124/$U124</f>
        <v>173.01111776494349</v>
      </c>
      <c r="AP124">
        <f>$AA124/$V124</f>
        <v>175.25579139566523</v>
      </c>
      <c r="AQ124">
        <f>$AB124/$W124</f>
        <v>185.88458894558781</v>
      </c>
      <c r="AR124">
        <f>$AC124/$X124</f>
        <v>173.73326683581669</v>
      </c>
      <c r="AV124">
        <f>((0.07/0.135)*100)</f>
        <v>51.851851851851848</v>
      </c>
      <c r="AW124">
        <f>((0.085/0.135)*100)</f>
        <v>62.962962962962962</v>
      </c>
      <c r="AX124">
        <f>((0.07/0.125)*100)</f>
        <v>56.000000000000007</v>
      </c>
      <c r="AY124">
        <f>((0.1/0.155)*100)</f>
        <v>64.516129032258078</v>
      </c>
      <c r="BA124">
        <f>((0.065/0.135)*100)</f>
        <v>48.148148148148145</v>
      </c>
      <c r="BB124">
        <f>((0.05/0.135)*100)</f>
        <v>37.037037037037038</v>
      </c>
      <c r="BC124">
        <f>((0.055/0.125)*100)</f>
        <v>44</v>
      </c>
      <c r="BD124">
        <f>((0.055/0.155)*100)</f>
        <v>35.483870967741936</v>
      </c>
      <c r="BF124">
        <f>ABS($B$124-$D$124)</f>
        <v>0.66212900000000019</v>
      </c>
      <c r="BG124">
        <f>ABS($F$124-$H$124)</f>
        <v>2.2855999999999996</v>
      </c>
      <c r="BL124">
        <f>SQRT((ABS($A$124-$E$124)^2+(ABS($B$124-$F$124)^2)))</f>
        <v>0.92625738713383077</v>
      </c>
      <c r="BM124">
        <f>SQRT((ABS($C$124-$G$125)^2+(ABS($D$124-$H$125)^2)))</f>
        <v>2.4089761472652644</v>
      </c>
      <c r="BO124">
        <f>SQRT((ABS($A$124-$G$124)^2+(ABS($B$124-$H$124)^2)))</f>
        <v>12.420662780579185</v>
      </c>
      <c r="BP124">
        <f>SQRT((ABS($C$124-$E$125)^2+(ABS($D$124-$F$125)^2)))</f>
        <v>11.788317619063578</v>
      </c>
      <c r="BR124">
        <f>DEGREES(ACOS((3.22728844408693^2+29.2435704025801^2-29.002266031053^2)/(2*3.22728844408693*29.2435704025801)))</f>
        <v>82.551153926361451</v>
      </c>
      <c r="BS124">
        <f>DEGREES(ACOS((27.0448010319064^2+27.2811573259571^2-3.22728844408693^2)/(2*27.0448010319064*27.2811573259571)))</f>
        <v>6.7931890063334501</v>
      </c>
      <c r="BU124">
        <v>14</v>
      </c>
      <c r="BV124">
        <v>4</v>
      </c>
      <c r="BW124">
        <v>3</v>
      </c>
      <c r="BX124">
        <v>14</v>
      </c>
      <c r="BY124">
        <v>17</v>
      </c>
      <c r="BZ124">
        <v>5</v>
      </c>
      <c r="CA124">
        <v>14</v>
      </c>
      <c r="CB124">
        <v>7</v>
      </c>
      <c r="CC124">
        <v>14</v>
      </c>
      <c r="CD124">
        <v>2</v>
      </c>
      <c r="CE124">
        <v>14</v>
      </c>
      <c r="CF124">
        <v>5</v>
      </c>
      <c r="CG124">
        <v>20</v>
      </c>
      <c r="CH124">
        <v>14</v>
      </c>
      <c r="CI124">
        <v>10</v>
      </c>
      <c r="CJ124">
        <v>9</v>
      </c>
      <c r="CL124">
        <v>13</v>
      </c>
      <c r="CM124">
        <v>0</v>
      </c>
      <c r="CN124">
        <v>0</v>
      </c>
      <c r="CO124">
        <v>11</v>
      </c>
      <c r="CP124">
        <v>10</v>
      </c>
      <c r="CQ124">
        <v>0</v>
      </c>
      <c r="CR124">
        <v>10</v>
      </c>
      <c r="CS124">
        <v>0</v>
      </c>
      <c r="CT124">
        <v>11</v>
      </c>
      <c r="CU124">
        <v>0</v>
      </c>
      <c r="CV124">
        <v>10</v>
      </c>
      <c r="CW124">
        <v>0</v>
      </c>
      <c r="CX124">
        <v>11</v>
      </c>
      <c r="CY124">
        <v>11</v>
      </c>
      <c r="CZ124">
        <v>0</v>
      </c>
      <c r="DA124">
        <v>0</v>
      </c>
      <c r="DC124">
        <f>((4/14)*100)</f>
        <v>28.571428571428569</v>
      </c>
      <c r="DD124">
        <f>((3/14)*100)</f>
        <v>21.428571428571427</v>
      </c>
      <c r="DE124">
        <f>((14/14)*100)</f>
        <v>100</v>
      </c>
      <c r="DF124">
        <f>((5/17)*100)</f>
        <v>29.411764705882355</v>
      </c>
      <c r="DG124">
        <f>((14/17)*100)</f>
        <v>82.35294117647058</v>
      </c>
      <c r="DH124">
        <f>((7/17)*100)</f>
        <v>41.17647058823529</v>
      </c>
      <c r="DI124">
        <f>((2/14)*100)</f>
        <v>14.285714285714285</v>
      </c>
      <c r="DJ124">
        <f>((14/14)*100)</f>
        <v>100</v>
      </c>
      <c r="DK124">
        <f>((5/14)*100)</f>
        <v>35.714285714285715</v>
      </c>
      <c r="DL124">
        <f>((14/20)*100)</f>
        <v>70</v>
      </c>
      <c r="DM124">
        <f>((10/20)*100)</f>
        <v>50</v>
      </c>
      <c r="DN124">
        <f>((9/20)*100)</f>
        <v>45</v>
      </c>
      <c r="DP124">
        <f>((0/13)*100)</f>
        <v>0</v>
      </c>
      <c r="DQ124">
        <f>((0/13)*100)</f>
        <v>0</v>
      </c>
      <c r="DR124">
        <f>((11/13)*100)</f>
        <v>84.615384615384613</v>
      </c>
      <c r="DS124">
        <f>((0/10)*100)</f>
        <v>0</v>
      </c>
      <c r="DT124">
        <f>((10/10)*100)</f>
        <v>100</v>
      </c>
      <c r="DU124">
        <f>((0/10)*100)</f>
        <v>0</v>
      </c>
      <c r="DV124">
        <f>((0/11)*100)</f>
        <v>0</v>
      </c>
      <c r="DW124">
        <f>((10/11)*100)</f>
        <v>90.909090909090907</v>
      </c>
      <c r="DX124">
        <f>((0/11)*100)</f>
        <v>0</v>
      </c>
      <c r="DY124">
        <f>((11/11)*100)</f>
        <v>100</v>
      </c>
      <c r="DZ124">
        <f>((0/11)*100)</f>
        <v>0</v>
      </c>
      <c r="EA124">
        <f>((0/11)*100)</f>
        <v>0</v>
      </c>
    </row>
    <row r="125" spans="1:131" x14ac:dyDescent="0.25">
      <c r="A125">
        <v>74.627704000000008</v>
      </c>
      <c r="B125">
        <v>8.5117860000000007</v>
      </c>
      <c r="C125">
        <v>87.228060000000013</v>
      </c>
      <c r="D125">
        <v>6.3987249999999998</v>
      </c>
      <c r="E125">
        <v>75.220357000000007</v>
      </c>
      <c r="F125">
        <v>8.2647449999999996</v>
      </c>
      <c r="G125">
        <v>65.925849000000014</v>
      </c>
      <c r="H125">
        <v>5.978497</v>
      </c>
      <c r="K125">
        <f>(13/200)</f>
        <v>6.5000000000000002E-2</v>
      </c>
      <c r="L125">
        <f>(13/200)</f>
        <v>6.5000000000000002E-2</v>
      </c>
      <c r="M125">
        <f>(13/200)</f>
        <v>6.5000000000000002E-2</v>
      </c>
      <c r="N125">
        <f>(16/200)</f>
        <v>0.08</v>
      </c>
      <c r="P125">
        <f>(12/200)</f>
        <v>0.06</v>
      </c>
      <c r="Q125">
        <f>(11/200)</f>
        <v>5.5E-2</v>
      </c>
      <c r="R125">
        <f>(9/200)</f>
        <v>4.4999999999999998E-2</v>
      </c>
      <c r="S125">
        <f>(10/200)</f>
        <v>0.05</v>
      </c>
      <c r="U125">
        <f>0.065+0.06</f>
        <v>0.125</v>
      </c>
      <c r="V125">
        <f>0.065+0.055</f>
        <v>0.12</v>
      </c>
      <c r="W125">
        <f>0.065+0.045</f>
        <v>0.11</v>
      </c>
      <c r="X125">
        <f>0.08+0.05</f>
        <v>0.13</v>
      </c>
      <c r="Z125">
        <f>SQRT((ABS($A$126-$A$125)^2+(ABS($B$126-$B$125)^2)))</f>
        <v>21.86230326248376</v>
      </c>
      <c r="AA125">
        <f>SQRT((ABS($C$126-$C$125)^2+(ABS($D$126-$D$125)^2)))</f>
        <v>27.703641688180426</v>
      </c>
      <c r="AB125">
        <f>SQRT((ABS($E$126-$E$125)^2+(ABS($F$126-$F$125)^2)))</f>
        <v>21.49175498959741</v>
      </c>
      <c r="AC125">
        <f>SQRT((ABS($G$126-$G$125)^2+(ABS($H$126-$H$125)^2)))</f>
        <v>25.265438170180396</v>
      </c>
      <c r="AJ125">
        <f>1/0.125</f>
        <v>8</v>
      </c>
      <c r="AK125">
        <f>1/0.12</f>
        <v>8.3333333333333339</v>
      </c>
      <c r="AL125">
        <f>1/0.11</f>
        <v>9.0909090909090917</v>
      </c>
      <c r="AM125">
        <f>1/0.13</f>
        <v>7.6923076923076916</v>
      </c>
      <c r="AO125">
        <f>$Z125/$U125</f>
        <v>174.89842609987008</v>
      </c>
      <c r="AP125">
        <f>$AA125/$V125</f>
        <v>230.86368073483689</v>
      </c>
      <c r="AQ125">
        <f>$AB125/$W125</f>
        <v>195.37959081452192</v>
      </c>
      <c r="AR125">
        <f>$AC125/$X125</f>
        <v>194.34952438600303</v>
      </c>
      <c r="AV125">
        <f>((0.065/0.125)*100)</f>
        <v>52</v>
      </c>
      <c r="AW125">
        <f>((0.065/0.12)*100)</f>
        <v>54.166666666666671</v>
      </c>
      <c r="AX125">
        <f>((0.065/0.11)*100)</f>
        <v>59.090909090909093</v>
      </c>
      <c r="AY125">
        <f>((0.08/0.13)*100)</f>
        <v>61.53846153846154</v>
      </c>
      <c r="BA125">
        <f>((0.06/0.125)*100)</f>
        <v>48</v>
      </c>
      <c r="BB125">
        <f>((0.055/0.12)*100)</f>
        <v>45.833333333333336</v>
      </c>
      <c r="BC125">
        <f>((0.045/0.11)*100)</f>
        <v>40.909090909090907</v>
      </c>
      <c r="BD125">
        <f>((0.05/0.13)*100)</f>
        <v>38.461538461538467</v>
      </c>
      <c r="BF125">
        <f>ABS($B$125-$D$125)</f>
        <v>2.113061000000001</v>
      </c>
      <c r="BG125">
        <f>ABS($F$125-$H$125)</f>
        <v>2.2862479999999996</v>
      </c>
      <c r="BL125">
        <f>SQRT((ABS($A$125-$E$125)^2+(ABS($B$125-$F$125)^2)))</f>
        <v>0.64208008386026028</v>
      </c>
      <c r="BM125">
        <f>SQRT((ABS($C$125-$G$126)^2+(ABS($D$125-$H$126)^2)))</f>
        <v>4.0794149176272745</v>
      </c>
      <c r="BO125">
        <f>SQRT((ABS($A$125-$G$125)^2+(ABS($B$125-$H$125)^2)))</f>
        <v>9.063102868143222</v>
      </c>
      <c r="BP125">
        <f>SQRT((ABS($C$125-$E$126)^2+(ABS($D$125-$F$126)^2)))</f>
        <v>9.5793626845835611</v>
      </c>
      <c r="BR125">
        <f>DEGREES(ACOS((3.2975153326808^2+30.9492833543613^2-30.0763233059894^2)/(2*3.2975153326808*30.9492833543613)))</f>
        <v>71.683128372340079</v>
      </c>
      <c r="BS125">
        <f>DEGREES(ACOS((30.0763233059894^2+31.014303944782^2-2.815633485017^2)/(2*30.0763233059894*31.014303944782)))</f>
        <v>4.981940355512779</v>
      </c>
      <c r="BU125">
        <v>13</v>
      </c>
      <c r="BV125">
        <v>4</v>
      </c>
      <c r="BW125">
        <v>4</v>
      </c>
      <c r="BX125">
        <v>11</v>
      </c>
      <c r="BY125">
        <v>13</v>
      </c>
      <c r="BZ125">
        <v>7</v>
      </c>
      <c r="CA125">
        <v>8</v>
      </c>
      <c r="CB125">
        <v>3</v>
      </c>
      <c r="CC125">
        <v>13</v>
      </c>
      <c r="CD125">
        <v>5</v>
      </c>
      <c r="CE125">
        <v>8</v>
      </c>
      <c r="CF125">
        <v>8</v>
      </c>
      <c r="CG125">
        <v>16</v>
      </c>
      <c r="CH125">
        <v>11</v>
      </c>
      <c r="CI125">
        <v>5</v>
      </c>
      <c r="CJ125">
        <v>8</v>
      </c>
      <c r="CL125">
        <v>12</v>
      </c>
      <c r="CM125">
        <v>0</v>
      </c>
      <c r="CN125">
        <v>0</v>
      </c>
      <c r="CO125">
        <v>8</v>
      </c>
      <c r="CP125">
        <v>11</v>
      </c>
      <c r="CQ125">
        <v>2</v>
      </c>
      <c r="CR125">
        <v>6</v>
      </c>
      <c r="CS125">
        <v>0</v>
      </c>
      <c r="CT125">
        <v>9</v>
      </c>
      <c r="CU125">
        <v>0</v>
      </c>
      <c r="CV125">
        <v>6</v>
      </c>
      <c r="CW125">
        <v>1</v>
      </c>
      <c r="CX125">
        <v>10</v>
      </c>
      <c r="CY125">
        <v>8</v>
      </c>
      <c r="CZ125">
        <v>0</v>
      </c>
      <c r="DA125">
        <v>1</v>
      </c>
      <c r="DC125">
        <f>((4/13)*100)</f>
        <v>30.76923076923077</v>
      </c>
      <c r="DD125">
        <f>((4/13)*100)</f>
        <v>30.76923076923077</v>
      </c>
      <c r="DE125">
        <f>((11/13)*100)</f>
        <v>84.615384615384613</v>
      </c>
      <c r="DF125">
        <f>((7/13)*100)</f>
        <v>53.846153846153847</v>
      </c>
      <c r="DG125">
        <f>((8/13)*100)</f>
        <v>61.53846153846154</v>
      </c>
      <c r="DH125">
        <f>((3/13)*100)</f>
        <v>23.076923076923077</v>
      </c>
      <c r="DI125">
        <f>((5/13)*100)</f>
        <v>38.461538461538467</v>
      </c>
      <c r="DJ125">
        <f>((8/13)*100)</f>
        <v>61.53846153846154</v>
      </c>
      <c r="DK125">
        <f>((8/13)*100)</f>
        <v>61.53846153846154</v>
      </c>
      <c r="DL125">
        <f>((11/16)*100)</f>
        <v>68.75</v>
      </c>
      <c r="DM125">
        <f>((5/16)*100)</f>
        <v>31.25</v>
      </c>
      <c r="DN125">
        <f>((8/16)*100)</f>
        <v>50</v>
      </c>
      <c r="DP125">
        <f>((0/12)*100)</f>
        <v>0</v>
      </c>
      <c r="DQ125">
        <f>((0/12)*100)</f>
        <v>0</v>
      </c>
      <c r="DR125">
        <f>((8/12)*100)</f>
        <v>66.666666666666657</v>
      </c>
      <c r="DS125">
        <f>((2/11)*100)</f>
        <v>18.181818181818183</v>
      </c>
      <c r="DT125">
        <f>((6/11)*100)</f>
        <v>54.54545454545454</v>
      </c>
      <c r="DU125">
        <f>((0/11)*100)</f>
        <v>0</v>
      </c>
      <c r="DV125">
        <f>((0/9)*100)</f>
        <v>0</v>
      </c>
      <c r="DW125">
        <f>((6/9)*100)</f>
        <v>66.666666666666657</v>
      </c>
      <c r="DX125">
        <f>((1/9)*100)</f>
        <v>11.111111111111111</v>
      </c>
      <c r="DY125">
        <f>((8/10)*100)</f>
        <v>80</v>
      </c>
      <c r="DZ125">
        <f>((0/10)*100)</f>
        <v>0</v>
      </c>
      <c r="EA125">
        <f>((1/10)*100)</f>
        <v>10</v>
      </c>
    </row>
    <row r="126" spans="1:131" x14ac:dyDescent="0.25">
      <c r="A126">
        <v>96.457602000000009</v>
      </c>
      <c r="B126">
        <v>7.3218880000000004</v>
      </c>
      <c r="C126">
        <v>114.931685</v>
      </c>
      <c r="D126">
        <v>6.4291330000000002</v>
      </c>
      <c r="E126">
        <v>96.706734000000012</v>
      </c>
      <c r="F126">
        <v>7.7839790000000004</v>
      </c>
      <c r="G126">
        <v>91.184796000000006</v>
      </c>
      <c r="H126">
        <v>5.4058169999999999</v>
      </c>
      <c r="K126">
        <f>(15/200)</f>
        <v>7.4999999999999997E-2</v>
      </c>
      <c r="L126">
        <f>(13/200)</f>
        <v>6.5000000000000002E-2</v>
      </c>
      <c r="M126">
        <f>(13/200)</f>
        <v>6.5000000000000002E-2</v>
      </c>
      <c r="N126">
        <f>(15/200)</f>
        <v>7.4999999999999997E-2</v>
      </c>
      <c r="P126">
        <f>(8/200)</f>
        <v>0.04</v>
      </c>
      <c r="Q126">
        <f>(10/200)</f>
        <v>0.05</v>
      </c>
      <c r="R126">
        <f>(8/200)</f>
        <v>0.04</v>
      </c>
      <c r="S126">
        <f>(10/200)</f>
        <v>0.05</v>
      </c>
      <c r="U126">
        <f>0.075+0.04</f>
        <v>0.11499999999999999</v>
      </c>
      <c r="V126">
        <f>0.065+0.05</f>
        <v>0.115</v>
      </c>
      <c r="W126">
        <f>0.065+0.04</f>
        <v>0.10500000000000001</v>
      </c>
      <c r="X126">
        <f>0.075+0.05</f>
        <v>0.125</v>
      </c>
      <c r="Z126">
        <f>SQRT((ABS($A$127-$A$126)^2+(ABS($B$127-$B$126)^2)))</f>
        <v>26.91883275016464</v>
      </c>
      <c r="AA126">
        <f>SQRT((ABS($C$127-$C$126)^2+(ABS($D$127-$D$126)^2)))</f>
        <v>36.009635753911454</v>
      </c>
      <c r="AB126">
        <f>SQRT((ABS($E$127-$E$126)^2+(ABS($F$127-$F$126)^2)))</f>
        <v>27.744240909691367</v>
      </c>
      <c r="AC126">
        <f>SQRT((ABS($G$127-$G$126)^2+(ABS($H$127-$H$126)^2)))</f>
        <v>30.945262298870954</v>
      </c>
      <c r="AJ126">
        <f>1/0.115</f>
        <v>8.695652173913043</v>
      </c>
      <c r="AK126">
        <f>1/0.115</f>
        <v>8.695652173913043</v>
      </c>
      <c r="AL126">
        <f>1/0.105</f>
        <v>9.5238095238095237</v>
      </c>
      <c r="AM126">
        <f>1/0.125</f>
        <v>8</v>
      </c>
      <c r="AO126">
        <f>$Z126/$U126</f>
        <v>234.0768065231708</v>
      </c>
      <c r="AP126">
        <f>$AA126/$V126</f>
        <v>313.12726742531697</v>
      </c>
      <c r="AQ126">
        <f>$AB126/$W126</f>
        <v>264.2308658065844</v>
      </c>
      <c r="AR126">
        <f>$AC126/$X126</f>
        <v>247.56209839096763</v>
      </c>
      <c r="AV126">
        <f>((0.075/0.115)*100)</f>
        <v>65.217391304347814</v>
      </c>
      <c r="AW126">
        <f>((0.065/0.115)*100)</f>
        <v>56.521739130434781</v>
      </c>
      <c r="AX126">
        <f>((0.065/0.105)*100)</f>
        <v>61.904761904761905</v>
      </c>
      <c r="AY126">
        <f>((0.075/0.125)*100)</f>
        <v>60</v>
      </c>
      <c r="BA126">
        <f>((0.04/0.115)*100)</f>
        <v>34.782608695652172</v>
      </c>
      <c r="BB126">
        <f>((0.05/0.115)*100)</f>
        <v>43.478260869565219</v>
      </c>
      <c r="BC126">
        <f>((0.04/0.105)*100)</f>
        <v>38.095238095238102</v>
      </c>
      <c r="BD126">
        <f>((0.05/0.125)*100)</f>
        <v>40</v>
      </c>
      <c r="BF126">
        <f>ABS($B$126-$D$126)</f>
        <v>0.89275500000000019</v>
      </c>
      <c r="BG126">
        <f>ABS($F$126-$H$126)</f>
        <v>2.3781620000000006</v>
      </c>
      <c r="BL126">
        <f>SQRT((ABS($A$126-$E$126)^2+(ABS($B$126-$F$126)^2)))</f>
        <v>0.52497128083829647</v>
      </c>
      <c r="BM126">
        <f>SQRT((ABS($C$126-$G$127)^2+(ABS($D$126-$H$127)^2)))</f>
        <v>7.2828367344034994</v>
      </c>
      <c r="BO126">
        <f>SQRT((ABS($A$126-$G$126)^2+(ABS($B$126-$H$126)^2)))</f>
        <v>5.6101525104650261</v>
      </c>
      <c r="BP126">
        <f>SQRT((ABS($C$126-$E$127)^2+(ABS($D$126-$F$127)^2)))</f>
        <v>9.6359414342237049</v>
      </c>
      <c r="BR126">
        <f>DEGREES(ACOS((2.815633485017^2+27.6888789542006^2-26.7364997676896^2)/(2*2.815633485017*27.6888789542006)))</f>
        <v>67.463378964002203</v>
      </c>
      <c r="BS126">
        <f>DEGREES(ACOS((26.7364997676896^2+27.3107965909393^2-2.67971408356208^2)/(2*26.7364997676896*27.3107965909393)))</f>
        <v>5.5520285792082449</v>
      </c>
      <c r="BU126">
        <v>15</v>
      </c>
      <c r="BV126">
        <v>7</v>
      </c>
      <c r="BW126">
        <v>7</v>
      </c>
      <c r="BX126">
        <v>8</v>
      </c>
      <c r="BY126">
        <v>13</v>
      </c>
      <c r="BZ126">
        <v>7</v>
      </c>
      <c r="CA126">
        <v>6</v>
      </c>
      <c r="CB126">
        <v>5</v>
      </c>
      <c r="CC126">
        <v>13</v>
      </c>
      <c r="CD126">
        <v>5</v>
      </c>
      <c r="CE126">
        <v>6</v>
      </c>
      <c r="CF126">
        <v>12</v>
      </c>
      <c r="CG126">
        <v>15</v>
      </c>
      <c r="CH126">
        <v>8</v>
      </c>
      <c r="CI126">
        <v>5</v>
      </c>
      <c r="CJ126">
        <v>12</v>
      </c>
      <c r="CL126">
        <v>8</v>
      </c>
      <c r="CM126">
        <v>2</v>
      </c>
      <c r="CN126">
        <v>0</v>
      </c>
      <c r="CO126">
        <v>3</v>
      </c>
      <c r="CP126">
        <v>10</v>
      </c>
      <c r="CQ126">
        <v>2</v>
      </c>
      <c r="CR126">
        <v>3</v>
      </c>
      <c r="CS126">
        <v>0</v>
      </c>
      <c r="CT126">
        <v>8</v>
      </c>
      <c r="CU126">
        <v>0</v>
      </c>
      <c r="CV126">
        <v>3</v>
      </c>
      <c r="CW126">
        <v>5</v>
      </c>
      <c r="CX126">
        <v>10</v>
      </c>
      <c r="CY126">
        <v>3</v>
      </c>
      <c r="CZ126">
        <v>0</v>
      </c>
      <c r="DA126">
        <v>5</v>
      </c>
      <c r="DC126">
        <f>((7/15)*100)</f>
        <v>46.666666666666664</v>
      </c>
      <c r="DD126">
        <f>((7/15)*100)</f>
        <v>46.666666666666664</v>
      </c>
      <c r="DE126">
        <f>((8/15)*100)</f>
        <v>53.333333333333336</v>
      </c>
      <c r="DF126">
        <f>((7/13)*100)</f>
        <v>53.846153846153847</v>
      </c>
      <c r="DG126">
        <f>((6/13)*100)</f>
        <v>46.153846153846153</v>
      </c>
      <c r="DH126">
        <f>((5/13)*100)</f>
        <v>38.461538461538467</v>
      </c>
      <c r="DI126">
        <f>((5/13)*100)</f>
        <v>38.461538461538467</v>
      </c>
      <c r="DJ126">
        <f>((6/13)*100)</f>
        <v>46.153846153846153</v>
      </c>
      <c r="DK126">
        <f>((12/13)*100)</f>
        <v>92.307692307692307</v>
      </c>
      <c r="DL126">
        <f>((8/15)*100)</f>
        <v>53.333333333333336</v>
      </c>
      <c r="DM126">
        <f>((5/15)*100)</f>
        <v>33.333333333333329</v>
      </c>
      <c r="DN126">
        <f>((12/15)*100)</f>
        <v>80</v>
      </c>
      <c r="DP126">
        <f>((2/8)*100)</f>
        <v>25</v>
      </c>
      <c r="DQ126">
        <f>((0/8)*100)</f>
        <v>0</v>
      </c>
      <c r="DR126">
        <f>((3/8)*100)</f>
        <v>37.5</v>
      </c>
      <c r="DS126">
        <f>((2/10)*100)</f>
        <v>20</v>
      </c>
      <c r="DT126">
        <f>((3/10)*100)</f>
        <v>30</v>
      </c>
      <c r="DU126">
        <f>((0/10)*100)</f>
        <v>0</v>
      </c>
      <c r="DV126">
        <f>((0/8)*100)</f>
        <v>0</v>
      </c>
      <c r="DW126">
        <f>((3/8)*100)</f>
        <v>37.5</v>
      </c>
      <c r="DX126">
        <f>((5/8)*100)</f>
        <v>62.5</v>
      </c>
      <c r="DY126">
        <f>((3/10)*100)</f>
        <v>30</v>
      </c>
      <c r="DZ126">
        <f>((0/10)*100)</f>
        <v>0</v>
      </c>
      <c r="EA126">
        <f>((5/10)*100)</f>
        <v>50</v>
      </c>
    </row>
    <row r="127" spans="1:131" x14ac:dyDescent="0.25">
      <c r="A127">
        <v>123.37520800000001</v>
      </c>
      <c r="B127">
        <v>7.0648980000000003</v>
      </c>
      <c r="C127">
        <v>150.93768600000001</v>
      </c>
      <c r="D127">
        <v>6.9407569999999996</v>
      </c>
      <c r="E127">
        <v>124.45061000000001</v>
      </c>
      <c r="F127">
        <v>7.9262750000000004</v>
      </c>
      <c r="G127">
        <v>122.129946</v>
      </c>
      <c r="H127">
        <v>5.3224489999999998</v>
      </c>
      <c r="K127">
        <f>(13/200)</f>
        <v>6.5000000000000002E-2</v>
      </c>
      <c r="L127">
        <f>(16/200)</f>
        <v>0.08</v>
      </c>
      <c r="M127">
        <f>(13/200)</f>
        <v>6.5000000000000002E-2</v>
      </c>
      <c r="N127">
        <f>(13/200)</f>
        <v>6.5000000000000002E-2</v>
      </c>
      <c r="P127">
        <f>(8/200)</f>
        <v>0.04</v>
      </c>
      <c r="Q127">
        <f>(9/200)</f>
        <v>4.4999999999999998E-2</v>
      </c>
      <c r="R127">
        <f>(9/200)</f>
        <v>4.4999999999999998E-2</v>
      </c>
      <c r="S127">
        <f>(9/200)</f>
        <v>4.4999999999999998E-2</v>
      </c>
      <c r="U127">
        <f>0.065+0.04</f>
        <v>0.10500000000000001</v>
      </c>
      <c r="V127">
        <f>0.08+0.045</f>
        <v>0.125</v>
      </c>
      <c r="W127">
        <f>0.065+0.045</f>
        <v>0.11</v>
      </c>
      <c r="X127">
        <f>0.065+0.045</f>
        <v>0.11</v>
      </c>
      <c r="Z127">
        <f>SQRT((ABS($A$128-$A$127)^2+(ABS($B$128-$B$127)^2)))</f>
        <v>32.162748204133166</v>
      </c>
      <c r="AA127">
        <f>SQRT((ABS($C$128-$C$127)^2+(ABS($D$128-$D$127)^2)))</f>
        <v>22.965448006561846</v>
      </c>
      <c r="AB127">
        <f>SQRT((ABS($E$128-$E$127)^2+(ABS($F$128-$F$127)^2)))</f>
        <v>32.252859072818467</v>
      </c>
      <c r="AC127">
        <f>SQRT((ABS($G$128-$G$127)^2+(ABS($H$128-$H$127)^2)))</f>
        <v>32.696556369147366</v>
      </c>
      <c r="AJ127">
        <f>1/0.105</f>
        <v>9.5238095238095237</v>
      </c>
      <c r="AK127">
        <f>1/0.125</f>
        <v>8</v>
      </c>
      <c r="AL127">
        <f>1/0.11</f>
        <v>9.0909090909090917</v>
      </c>
      <c r="AM127">
        <f>1/0.11</f>
        <v>9.0909090909090917</v>
      </c>
      <c r="AO127">
        <f>$Z127/$U127</f>
        <v>306.31188765841108</v>
      </c>
      <c r="AP127">
        <f>$AA127/$V127</f>
        <v>183.72358405249477</v>
      </c>
      <c r="AQ127">
        <f>$AB127/$W127</f>
        <v>293.20780975289517</v>
      </c>
      <c r="AR127">
        <f>$AC127/$X127</f>
        <v>297.24142153770333</v>
      </c>
      <c r="AV127">
        <f>((0.065/0.105)*100)</f>
        <v>61.904761904761905</v>
      </c>
      <c r="AW127">
        <f>((0.08/0.125)*100)</f>
        <v>64</v>
      </c>
      <c r="AX127">
        <f>((0.065/0.11)*100)</f>
        <v>59.090909090909093</v>
      </c>
      <c r="AY127">
        <f>((0.065/0.11)*100)</f>
        <v>59.090909090909093</v>
      </c>
      <c r="BA127">
        <f>((0.04/0.105)*100)</f>
        <v>38.095238095238102</v>
      </c>
      <c r="BB127">
        <f>((0.045/0.125)*100)</f>
        <v>36</v>
      </c>
      <c r="BC127">
        <f>((0.045/0.11)*100)</f>
        <v>40.909090909090907</v>
      </c>
      <c r="BD127">
        <f>((0.045/0.11)*100)</f>
        <v>40.909090909090907</v>
      </c>
      <c r="BF127">
        <f>ABS($B$127-$D$127)</f>
        <v>0.12414100000000072</v>
      </c>
      <c r="BG127">
        <f>ABS($F$127-$H$127)</f>
        <v>2.6038260000000006</v>
      </c>
      <c r="BL127">
        <f>SQRT((ABS($A$127-$E$127)^2+(ABS($B$127-$F$127)^2)))</f>
        <v>1.3778460718574457</v>
      </c>
      <c r="BM127">
        <f>SQRT((ABS($C$127-$G$128)^2+(ABS($D$127-$H$128)^2)))</f>
        <v>3.9041145264553712</v>
      </c>
      <c r="BO127">
        <f>SQRT((ABS($A$127-$G$127)^2+(ABS($B$127-$H$127)^2)))</f>
        <v>2.1416829751961495</v>
      </c>
      <c r="BP127">
        <f>SQRT((ABS($C$127-$E$128)^2+(ABS($D$127-$F$128)^2)))</f>
        <v>6.0698302873055718</v>
      </c>
      <c r="BR127">
        <f>DEGREES(ACOS((2.67971408356208^2+25.8638745319464^2-25.3830761419689^2)/(2*2.67971408356208*25.8638745319464)))</f>
        <v>76.728947466810041</v>
      </c>
      <c r="BS127">
        <f>DEGREES(ACOS((25.3830761419689^2+26.4495033758443^2-2.94500088078765^2)/(2*25.3830761419689*26.4495033758443)))</f>
        <v>6.0730756032861999</v>
      </c>
      <c r="BU127">
        <v>13</v>
      </c>
      <c r="BV127">
        <v>7</v>
      </c>
      <c r="BW127">
        <v>4</v>
      </c>
      <c r="BX127">
        <v>5</v>
      </c>
      <c r="BY127">
        <v>16</v>
      </c>
      <c r="BZ127">
        <v>10</v>
      </c>
      <c r="CA127">
        <v>6</v>
      </c>
      <c r="CB127">
        <v>7</v>
      </c>
      <c r="CC127">
        <v>13</v>
      </c>
      <c r="CD127">
        <v>4</v>
      </c>
      <c r="CE127">
        <v>6</v>
      </c>
      <c r="CF127">
        <v>12</v>
      </c>
      <c r="CG127">
        <v>13</v>
      </c>
      <c r="CH127">
        <v>5</v>
      </c>
      <c r="CI127">
        <v>5</v>
      </c>
      <c r="CJ127">
        <v>12</v>
      </c>
      <c r="CL127">
        <v>8</v>
      </c>
      <c r="CM127">
        <v>2</v>
      </c>
      <c r="CN127">
        <v>0</v>
      </c>
      <c r="CO127">
        <v>1</v>
      </c>
      <c r="CP127">
        <v>9</v>
      </c>
      <c r="CQ127">
        <v>3</v>
      </c>
      <c r="CR127">
        <v>2</v>
      </c>
      <c r="CS127">
        <v>1</v>
      </c>
      <c r="CT127">
        <v>9</v>
      </c>
      <c r="CU127">
        <v>0</v>
      </c>
      <c r="CV127">
        <v>2</v>
      </c>
      <c r="CW127">
        <v>8</v>
      </c>
      <c r="CX127">
        <v>9</v>
      </c>
      <c r="CY127">
        <v>1</v>
      </c>
      <c r="CZ127">
        <v>1</v>
      </c>
      <c r="DA127">
        <v>8</v>
      </c>
      <c r="DC127">
        <f>((7/13)*100)</f>
        <v>53.846153846153847</v>
      </c>
      <c r="DD127">
        <f>((4/13)*100)</f>
        <v>30.76923076923077</v>
      </c>
      <c r="DE127">
        <f>((5/13)*100)</f>
        <v>38.461538461538467</v>
      </c>
      <c r="DF127">
        <f>((10/16)*100)</f>
        <v>62.5</v>
      </c>
      <c r="DG127">
        <f>((6/16)*100)</f>
        <v>37.5</v>
      </c>
      <c r="DH127">
        <f>((7/16)*100)</f>
        <v>43.75</v>
      </c>
      <c r="DI127">
        <f>((4/13)*100)</f>
        <v>30.76923076923077</v>
      </c>
      <c r="DJ127">
        <f>((6/13)*100)</f>
        <v>46.153846153846153</v>
      </c>
      <c r="DK127">
        <f>((12/13)*100)</f>
        <v>92.307692307692307</v>
      </c>
      <c r="DL127">
        <f>((5/13)*100)</f>
        <v>38.461538461538467</v>
      </c>
      <c r="DM127">
        <f>((5/13)*100)</f>
        <v>38.461538461538467</v>
      </c>
      <c r="DN127">
        <f>((12/13)*100)</f>
        <v>92.307692307692307</v>
      </c>
      <c r="DP127">
        <f>((2/8)*100)</f>
        <v>25</v>
      </c>
      <c r="DQ127">
        <f>((0/8)*100)</f>
        <v>0</v>
      </c>
      <c r="DR127">
        <f>((1/8)*100)</f>
        <v>12.5</v>
      </c>
      <c r="DS127">
        <f>((3/9)*100)</f>
        <v>33.333333333333329</v>
      </c>
      <c r="DT127">
        <f>((2/9)*100)</f>
        <v>22.222222222222221</v>
      </c>
      <c r="DU127">
        <f>((1/9)*100)</f>
        <v>11.111111111111111</v>
      </c>
      <c r="DV127">
        <f>((0/9)*100)</f>
        <v>0</v>
      </c>
      <c r="DW127">
        <f>((2/9)*100)</f>
        <v>22.222222222222221</v>
      </c>
      <c r="DX127">
        <f>((8/9)*100)</f>
        <v>88.888888888888886</v>
      </c>
      <c r="DY127">
        <f>((1/9)*100)</f>
        <v>11.111111111111111</v>
      </c>
      <c r="DZ127">
        <f>((1/9)*100)</f>
        <v>11.111111111111111</v>
      </c>
      <c r="EA127">
        <f>((8/9)*100)</f>
        <v>88.888888888888886</v>
      </c>
    </row>
    <row r="128" spans="1:131" x14ac:dyDescent="0.25">
      <c r="A128">
        <v>155.53033099999999</v>
      </c>
      <c r="B128">
        <v>7.7652099999999997</v>
      </c>
      <c r="C128">
        <v>173.897322</v>
      </c>
      <c r="D128">
        <v>7.4573970000000003</v>
      </c>
      <c r="E128">
        <v>156.68936200000002</v>
      </c>
      <c r="F128">
        <v>8.8801030000000001</v>
      </c>
      <c r="G128">
        <v>154.80784199999999</v>
      </c>
      <c r="H128">
        <v>6.4269449999999999</v>
      </c>
      <c r="K128">
        <f>(15/200)</f>
        <v>7.4999999999999997E-2</v>
      </c>
      <c r="L128">
        <f>(14/200)</f>
        <v>7.0000000000000007E-2</v>
      </c>
      <c r="M128">
        <f>(15/200)</f>
        <v>7.4999999999999997E-2</v>
      </c>
      <c r="N128">
        <f>(15/200)</f>
        <v>7.4999999999999997E-2</v>
      </c>
      <c r="P128">
        <f>(9/200)</f>
        <v>4.4999999999999998E-2</v>
      </c>
      <c r="Q128">
        <f>(9/200)</f>
        <v>4.4999999999999998E-2</v>
      </c>
      <c r="R128">
        <f>(10/200)</f>
        <v>0.05</v>
      </c>
      <c r="S128">
        <f>(9/200)</f>
        <v>4.4999999999999998E-2</v>
      </c>
      <c r="U128">
        <f>0.075+0.045</f>
        <v>0.12</v>
      </c>
      <c r="V128">
        <f>0.07+0.045</f>
        <v>0.115</v>
      </c>
      <c r="W128">
        <f>0.075+0.05</f>
        <v>0.125</v>
      </c>
      <c r="X128">
        <f>0.075+0.045</f>
        <v>0.12</v>
      </c>
      <c r="Z128">
        <f>SQRT((ABS($A$129-$A$128)^2+(ABS($B$129-$B$128)^2)))</f>
        <v>25.012302431226708</v>
      </c>
      <c r="AA128">
        <f>SQRT((ABS($C$129-$C$128)^2+(ABS($D$129-$D$128)^2)))</f>
        <v>27.0886151747284</v>
      </c>
      <c r="AB128">
        <f>SQRT((ABS($E$129-$E$128)^2+(ABS($F$129-$F$128)^2)))</f>
        <v>25.090583287135416</v>
      </c>
      <c r="AC128">
        <f>SQRT((ABS($G$129-$G$128)^2+(ABS($H$129-$H$128)^2)))</f>
        <v>25.136806289221809</v>
      </c>
      <c r="AJ128">
        <f>1/0.12</f>
        <v>8.3333333333333339</v>
      </c>
      <c r="AK128">
        <f>1/0.115</f>
        <v>8.695652173913043</v>
      </c>
      <c r="AL128">
        <f>1/0.125</f>
        <v>8</v>
      </c>
      <c r="AM128">
        <f>1/0.12</f>
        <v>8.3333333333333339</v>
      </c>
      <c r="AO128">
        <f>$Z128/$U128</f>
        <v>208.43585359355592</v>
      </c>
      <c r="AP128">
        <f>$AA128/$V128</f>
        <v>235.55317543242086</v>
      </c>
      <c r="AQ128">
        <f>$AB128/$W128</f>
        <v>200.72466629708333</v>
      </c>
      <c r="AR128">
        <f>$AC128/$X128</f>
        <v>209.47338574351508</v>
      </c>
      <c r="AV128">
        <f>((0.075/0.12)*100)</f>
        <v>62.5</v>
      </c>
      <c r="AW128">
        <f>((0.07/0.115)*100)</f>
        <v>60.869565217391312</v>
      </c>
      <c r="AX128">
        <f>((0.075/0.125)*100)</f>
        <v>60</v>
      </c>
      <c r="AY128">
        <f>((0.075/0.12)*100)</f>
        <v>62.5</v>
      </c>
      <c r="BA128">
        <f>((0.045/0.12)*100)</f>
        <v>37.5</v>
      </c>
      <c r="BB128">
        <f>((0.045/0.115)*100)</f>
        <v>39.130434782608688</v>
      </c>
      <c r="BC128">
        <f>((0.05/0.125)*100)</f>
        <v>40</v>
      </c>
      <c r="BD128">
        <f>((0.045/0.12)*100)</f>
        <v>37.5</v>
      </c>
      <c r="BF128">
        <f>ABS($B$128-$D$128)</f>
        <v>0.30781299999999945</v>
      </c>
      <c r="BG128">
        <f>ABS($F$128-$H$128)</f>
        <v>2.4531580000000002</v>
      </c>
      <c r="BL128">
        <f>SQRT((ABS($A$128-$E$128)^2+(ABS($B$128-$F$128)^2)))</f>
        <v>1.6082099553261271</v>
      </c>
      <c r="BM128">
        <f>SQRT((ABS($C$128-$G$129)^2+(ABS($D$128-$H$129)^2)))</f>
        <v>6.1472093410929309</v>
      </c>
      <c r="BO128">
        <f>SQRT((ABS($A$128-$G$128)^2+(ABS($B$128-$H$128)^2)))</f>
        <v>1.5208364689689664</v>
      </c>
      <c r="BP128">
        <f>SQRT((ABS($C$128-$E$129)^2+(ABS($D$128-$F$129)^2)))</f>
        <v>8.0495952235915524</v>
      </c>
      <c r="BR128">
        <f>DEGREES(ACOS((2.94500088078765^2+18.2632088650399^2-17.1299762463305^2)/(2*2.94500088078765*18.2632088650399)))</f>
        <v>63.032375829126536</v>
      </c>
      <c r="BS128">
        <f>DEGREES(ACOS((17.1299762463305^2+19.508154142664^2-3.94269653179978^2)/(2*17.1299762463305*19.508154142664)))</f>
        <v>9.8685210352486763</v>
      </c>
      <c r="BU128">
        <v>15</v>
      </c>
      <c r="BV128">
        <v>10</v>
      </c>
      <c r="BW128">
        <v>5</v>
      </c>
      <c r="BX128">
        <v>7</v>
      </c>
      <c r="BY128">
        <v>14</v>
      </c>
      <c r="BZ128">
        <v>8</v>
      </c>
      <c r="CA128">
        <v>6</v>
      </c>
      <c r="CB128">
        <v>4</v>
      </c>
      <c r="CC128">
        <v>15</v>
      </c>
      <c r="CD128">
        <v>5</v>
      </c>
      <c r="CE128">
        <v>6</v>
      </c>
      <c r="CF128">
        <v>13</v>
      </c>
      <c r="CG128">
        <v>15</v>
      </c>
      <c r="CH128">
        <v>7</v>
      </c>
      <c r="CI128">
        <v>6</v>
      </c>
      <c r="CJ128">
        <v>13</v>
      </c>
      <c r="CL128">
        <v>9</v>
      </c>
      <c r="CM128">
        <v>3</v>
      </c>
      <c r="CN128">
        <v>0</v>
      </c>
      <c r="CO128">
        <v>1</v>
      </c>
      <c r="CP128">
        <v>9</v>
      </c>
      <c r="CQ128">
        <v>4</v>
      </c>
      <c r="CR128">
        <v>0</v>
      </c>
      <c r="CS128">
        <v>0</v>
      </c>
      <c r="CT128">
        <v>10</v>
      </c>
      <c r="CU128">
        <v>0</v>
      </c>
      <c r="CV128">
        <v>0</v>
      </c>
      <c r="CW128">
        <v>8</v>
      </c>
      <c r="CX128">
        <v>9</v>
      </c>
      <c r="CY128">
        <v>1</v>
      </c>
      <c r="CZ128">
        <v>0</v>
      </c>
      <c r="DA128">
        <v>8</v>
      </c>
      <c r="DC128">
        <f>((10/15)*100)</f>
        <v>66.666666666666657</v>
      </c>
      <c r="DD128">
        <f>((5/15)*100)</f>
        <v>33.333333333333329</v>
      </c>
      <c r="DE128">
        <f>((7/15)*100)</f>
        <v>46.666666666666664</v>
      </c>
      <c r="DF128">
        <f>((8/14)*100)</f>
        <v>57.142857142857139</v>
      </c>
      <c r="DG128">
        <f>((6/14)*100)</f>
        <v>42.857142857142854</v>
      </c>
      <c r="DH128">
        <f>((4/14)*100)</f>
        <v>28.571428571428569</v>
      </c>
      <c r="DI128">
        <f>((5/15)*100)</f>
        <v>33.333333333333329</v>
      </c>
      <c r="DJ128">
        <f>((6/15)*100)</f>
        <v>40</v>
      </c>
      <c r="DK128">
        <f>((13/15)*100)</f>
        <v>86.666666666666671</v>
      </c>
      <c r="DL128">
        <f>((7/15)*100)</f>
        <v>46.666666666666664</v>
      </c>
      <c r="DM128">
        <f>((6/15)*100)</f>
        <v>40</v>
      </c>
      <c r="DN128">
        <f>((13/15)*100)</f>
        <v>86.666666666666671</v>
      </c>
      <c r="DP128">
        <f>((3/9)*100)</f>
        <v>33.333333333333329</v>
      </c>
      <c r="DQ128">
        <f>((0/9)*100)</f>
        <v>0</v>
      </c>
      <c r="DR128">
        <f>((1/9)*100)</f>
        <v>11.111111111111111</v>
      </c>
      <c r="DS128">
        <f>((4/9)*100)</f>
        <v>44.444444444444443</v>
      </c>
      <c r="DT128">
        <f>((0/9)*100)</f>
        <v>0</v>
      </c>
      <c r="DU128">
        <f>((0/9)*100)</f>
        <v>0</v>
      </c>
      <c r="DV128">
        <f>((0/10)*100)</f>
        <v>0</v>
      </c>
      <c r="DW128">
        <f>((0/10)*100)</f>
        <v>0</v>
      </c>
      <c r="DX128">
        <f>((8/10)*100)</f>
        <v>80</v>
      </c>
      <c r="DY128">
        <f>((1/9)*100)</f>
        <v>11.111111111111111</v>
      </c>
      <c r="DZ128">
        <f>((0/9)*100)</f>
        <v>0</v>
      </c>
      <c r="EA128">
        <f>((8/9)*100)</f>
        <v>88.888888888888886</v>
      </c>
    </row>
    <row r="129" spans="1:131" x14ac:dyDescent="0.25">
      <c r="A129">
        <v>180.536024</v>
      </c>
      <c r="B129">
        <v>8.3401800000000001</v>
      </c>
      <c r="C129">
        <v>200.98457200000001</v>
      </c>
      <c r="D129">
        <v>7.1854420000000001</v>
      </c>
      <c r="E129">
        <v>181.779044</v>
      </c>
      <c r="F129">
        <v>9.0927690000000005</v>
      </c>
      <c r="G129">
        <v>179.94454000000002</v>
      </c>
      <c r="H129">
        <v>6.3531610000000001</v>
      </c>
      <c r="K129">
        <f>(15/200)</f>
        <v>7.4999999999999997E-2</v>
      </c>
      <c r="L129">
        <f>(13/200)</f>
        <v>6.5000000000000002E-2</v>
      </c>
      <c r="M129">
        <f>(14/200)</f>
        <v>7.0000000000000007E-2</v>
      </c>
      <c r="N129">
        <f>(13/200)</f>
        <v>6.5000000000000002E-2</v>
      </c>
      <c r="P129">
        <f>(10/200)</f>
        <v>0.05</v>
      </c>
      <c r="Q129">
        <f>(10/200)</f>
        <v>0.05</v>
      </c>
      <c r="R129">
        <f>(10/200)</f>
        <v>0.05</v>
      </c>
      <c r="S129">
        <f>(10/200)</f>
        <v>0.05</v>
      </c>
      <c r="U129">
        <f>0.075+0.05</f>
        <v>0.125</v>
      </c>
      <c r="V129">
        <f>0.065+0.05</f>
        <v>0.115</v>
      </c>
      <c r="W129">
        <f>0.07+0.05</f>
        <v>0.12000000000000001</v>
      </c>
      <c r="X129">
        <f>0.065+0.05</f>
        <v>0.115</v>
      </c>
      <c r="Z129">
        <f>SQRT((ABS($A$130-$A$129)^2+(ABS($B$130-$B$129)^2)))</f>
        <v>27.331369611955616</v>
      </c>
      <c r="AA129">
        <f>SQRT((ABS($C$130-$C$129)^2+(ABS($D$130-$D$129)^2)))</f>
        <v>23.46508180735659</v>
      </c>
      <c r="AB129">
        <f>SQRT((ABS($E$130-$E$129)^2+(ABS($F$130-$F$129)^2)))</f>
        <v>26.841989270940736</v>
      </c>
      <c r="AC129">
        <f>SQRT((ABS($G$130-$G$129)^2+(ABS($H$130-$H$129)^2)))</f>
        <v>26.289539958917192</v>
      </c>
      <c r="AJ129">
        <f>1/0.125</f>
        <v>8</v>
      </c>
      <c r="AK129">
        <f>1/0.115</f>
        <v>8.695652173913043</v>
      </c>
      <c r="AL129">
        <f>1/0.12</f>
        <v>8.3333333333333339</v>
      </c>
      <c r="AM129">
        <f>1/0.115</f>
        <v>8.695652173913043</v>
      </c>
      <c r="AO129">
        <f>$Z129/$U129</f>
        <v>218.65095689564492</v>
      </c>
      <c r="AP129">
        <f>$AA129/$V129</f>
        <v>204.04418962918774</v>
      </c>
      <c r="AQ129">
        <f>$AB129/$W129</f>
        <v>223.68324392450612</v>
      </c>
      <c r="AR129">
        <f>$AC129/$X129</f>
        <v>228.6046952949321</v>
      </c>
      <c r="AV129">
        <f>((0.075/0.125)*100)</f>
        <v>60</v>
      </c>
      <c r="AW129">
        <f>((0.065/0.115)*100)</f>
        <v>56.521739130434781</v>
      </c>
      <c r="AX129">
        <f>((0.07/0.12)*100)</f>
        <v>58.333333333333336</v>
      </c>
      <c r="AY129">
        <f>((0.065/0.115)*100)</f>
        <v>56.521739130434781</v>
      </c>
      <c r="BA129">
        <f>((0.05/0.125)*100)</f>
        <v>40</v>
      </c>
      <c r="BB129">
        <f>((0.05/0.115)*100)</f>
        <v>43.478260869565219</v>
      </c>
      <c r="BC129">
        <f>((0.05/0.12)*100)</f>
        <v>41.666666666666671</v>
      </c>
      <c r="BD129">
        <f>((0.05/0.115)*100)</f>
        <v>43.478260869565219</v>
      </c>
      <c r="BF129">
        <f>ABS($B$129-$D$129)</f>
        <v>1.154738</v>
      </c>
      <c r="BG129">
        <f>ABS($F$129-$H$129)</f>
        <v>2.7396080000000005</v>
      </c>
      <c r="BL129">
        <f>SQRT((ABS($A$129-$E$129)^2+(ABS($B$129-$F$129)^2)))</f>
        <v>1.4530963227952247</v>
      </c>
      <c r="BM129">
        <f>SQRT((ABS($C$129-$G$130)^2+(ABS($D$129-$H$130)^2)))</f>
        <v>5.4400077780409291</v>
      </c>
      <c r="BO129">
        <f>SQRT((ABS($A$129-$G$129)^2+(ABS($B$129-$H$129)^2)))</f>
        <v>2.0731854303503527</v>
      </c>
      <c r="BP129">
        <f>SQRT((ABS($C$129-$E$130)^2+(ABS($D$129-$F$130)^2)))</f>
        <v>7.6869782356087049</v>
      </c>
      <c r="BU129">
        <v>15</v>
      </c>
      <c r="BV129">
        <v>8</v>
      </c>
      <c r="BW129">
        <v>5</v>
      </c>
      <c r="BX129">
        <v>7</v>
      </c>
      <c r="BY129">
        <v>13</v>
      </c>
      <c r="BZ129">
        <v>7</v>
      </c>
      <c r="CA129">
        <v>6</v>
      </c>
      <c r="CB129">
        <v>3</v>
      </c>
      <c r="CC129">
        <v>14</v>
      </c>
      <c r="CD129">
        <v>5</v>
      </c>
      <c r="CE129">
        <v>6</v>
      </c>
      <c r="CF129">
        <v>11</v>
      </c>
      <c r="CG129">
        <v>13</v>
      </c>
      <c r="CH129">
        <v>7</v>
      </c>
      <c r="CI129">
        <v>3</v>
      </c>
      <c r="CJ129">
        <v>11</v>
      </c>
      <c r="CL129">
        <v>10</v>
      </c>
      <c r="CM129">
        <v>4</v>
      </c>
      <c r="CN129">
        <v>0</v>
      </c>
      <c r="CO129">
        <v>2</v>
      </c>
      <c r="CP129">
        <v>10</v>
      </c>
      <c r="CQ129">
        <v>3</v>
      </c>
      <c r="CR129">
        <v>2</v>
      </c>
      <c r="CS129">
        <v>0</v>
      </c>
      <c r="CT129">
        <v>10</v>
      </c>
      <c r="CU129">
        <v>0</v>
      </c>
      <c r="CV129">
        <v>2</v>
      </c>
      <c r="CW129">
        <v>8</v>
      </c>
      <c r="CX129">
        <v>10</v>
      </c>
      <c r="CY129">
        <v>2</v>
      </c>
      <c r="CZ129">
        <v>0</v>
      </c>
      <c r="DA129">
        <v>8</v>
      </c>
      <c r="DC129">
        <f>((8/15)*100)</f>
        <v>53.333333333333336</v>
      </c>
      <c r="DD129">
        <f>((5/15)*100)</f>
        <v>33.333333333333329</v>
      </c>
      <c r="DE129">
        <f>((7/15)*100)</f>
        <v>46.666666666666664</v>
      </c>
      <c r="DF129">
        <f>((7/13)*100)</f>
        <v>53.846153846153847</v>
      </c>
      <c r="DG129">
        <f>((6/13)*100)</f>
        <v>46.153846153846153</v>
      </c>
      <c r="DH129">
        <f>((3/13)*100)</f>
        <v>23.076923076923077</v>
      </c>
      <c r="DI129">
        <f>((5/14)*100)</f>
        <v>35.714285714285715</v>
      </c>
      <c r="DJ129">
        <f>((6/14)*100)</f>
        <v>42.857142857142854</v>
      </c>
      <c r="DK129">
        <f>((11/14)*100)</f>
        <v>78.571428571428569</v>
      </c>
      <c r="DL129">
        <f>((7/13)*100)</f>
        <v>53.846153846153847</v>
      </c>
      <c r="DM129">
        <f>((3/13)*100)</f>
        <v>23.076923076923077</v>
      </c>
      <c r="DN129">
        <f>((11/13)*100)</f>
        <v>84.615384615384613</v>
      </c>
      <c r="DP129">
        <f>((4/10)*100)</f>
        <v>40</v>
      </c>
      <c r="DQ129">
        <f>((0/10)*100)</f>
        <v>0</v>
      </c>
      <c r="DR129">
        <f>((2/10)*100)</f>
        <v>20</v>
      </c>
      <c r="DS129">
        <f>((3/10)*100)</f>
        <v>30</v>
      </c>
      <c r="DT129">
        <f>((2/10)*100)</f>
        <v>20</v>
      </c>
      <c r="DU129">
        <f>((0/10)*100)</f>
        <v>0</v>
      </c>
      <c r="DV129">
        <f>((0/10)*100)</f>
        <v>0</v>
      </c>
      <c r="DW129">
        <f>((2/10)*100)</f>
        <v>20</v>
      </c>
      <c r="DX129">
        <f>((8/10)*100)</f>
        <v>80</v>
      </c>
      <c r="DY129">
        <f>((2/10)*100)</f>
        <v>20</v>
      </c>
      <c r="DZ129">
        <f>((0/10)*100)</f>
        <v>0</v>
      </c>
      <c r="EA129">
        <f>((8/10)*100)</f>
        <v>80</v>
      </c>
    </row>
    <row r="130" spans="1:131" x14ac:dyDescent="0.25">
      <c r="A130">
        <v>207.85477700000001</v>
      </c>
      <c r="B130">
        <v>7.5098190000000002</v>
      </c>
      <c r="C130">
        <v>224.434935</v>
      </c>
      <c r="D130">
        <v>8.0164290000000005</v>
      </c>
      <c r="E130">
        <v>208.60580300000001</v>
      </c>
      <c r="F130">
        <v>8.1886729999999996</v>
      </c>
      <c r="G130">
        <v>206.226733</v>
      </c>
      <c r="H130">
        <v>5.7316770000000004</v>
      </c>
      <c r="K130">
        <f>(14/200)</f>
        <v>7.0000000000000007E-2</v>
      </c>
      <c r="L130">
        <f>(13/200)</f>
        <v>6.5000000000000002E-2</v>
      </c>
      <c r="M130">
        <f>(15/200)</f>
        <v>7.4999999999999997E-2</v>
      </c>
      <c r="N130">
        <f>(15/200)</f>
        <v>7.4999999999999997E-2</v>
      </c>
      <c r="P130">
        <f>(9/200)</f>
        <v>4.4999999999999998E-2</v>
      </c>
      <c r="Q130">
        <f>(10/200)</f>
        <v>0.05</v>
      </c>
      <c r="R130">
        <f>(9/200)</f>
        <v>4.4999999999999998E-2</v>
      </c>
      <c r="S130">
        <f>(10/200)</f>
        <v>0.05</v>
      </c>
      <c r="U130">
        <f>0.07+0.045</f>
        <v>0.115</v>
      </c>
      <c r="V130">
        <f>0.065+0.05</f>
        <v>0.115</v>
      </c>
      <c r="W130">
        <f>0.075+0.045</f>
        <v>0.12</v>
      </c>
      <c r="X130">
        <f>0.075+0.05</f>
        <v>0.125</v>
      </c>
      <c r="Z130">
        <f>SQRT((ABS($A$131-$A$130)^2+(ABS($B$131-$B$130)^2)))</f>
        <v>23.533758723465162</v>
      </c>
      <c r="AA130">
        <f>SQRT((ABS($C$131-$C$130)^2+(ABS($D$131-$D$130)^2)))</f>
        <v>24.99872200811464</v>
      </c>
      <c r="AB130">
        <f>SQRT((ABS($E$131-$E$130)^2+(ABS($F$131-$F$130)^2)))</f>
        <v>24.95514094438467</v>
      </c>
      <c r="AC130">
        <f>SQRT((ABS($G$131-$G$130)^2+(ABS($H$131-$H$130)^2)))</f>
        <v>24.747714685613214</v>
      </c>
      <c r="AJ130">
        <f>1/0.115</f>
        <v>8.695652173913043</v>
      </c>
      <c r="AK130">
        <f>1/0.115</f>
        <v>8.695652173913043</v>
      </c>
      <c r="AL130">
        <f>1/0.12</f>
        <v>8.3333333333333339</v>
      </c>
      <c r="AM130">
        <f>1/0.125</f>
        <v>8</v>
      </c>
      <c r="AO130">
        <f>$Z130/$U130</f>
        <v>204.64138020404488</v>
      </c>
      <c r="AP130">
        <f>$AA130/$V130</f>
        <v>217.38019137490991</v>
      </c>
      <c r="AQ130">
        <f>$AB130/$W130</f>
        <v>207.95950786987225</v>
      </c>
      <c r="AR130">
        <f>$AC130/$X130</f>
        <v>197.98171748490572</v>
      </c>
      <c r="AV130">
        <f>((0.07/0.115)*100)</f>
        <v>60.869565217391312</v>
      </c>
      <c r="AW130">
        <f>((0.065/0.115)*100)</f>
        <v>56.521739130434781</v>
      </c>
      <c r="AX130">
        <f>((0.075/0.12)*100)</f>
        <v>62.5</v>
      </c>
      <c r="AY130">
        <f>((0.075/0.125)*100)</f>
        <v>60</v>
      </c>
      <c r="BA130">
        <f>((0.045/0.115)*100)</f>
        <v>39.130434782608688</v>
      </c>
      <c r="BB130">
        <f>((0.05/0.115)*100)</f>
        <v>43.478260869565219</v>
      </c>
      <c r="BC130">
        <f>((0.045/0.12)*100)</f>
        <v>37.5</v>
      </c>
      <c r="BD130">
        <f>((0.05/0.125)*100)</f>
        <v>40</v>
      </c>
      <c r="BF130">
        <f>ABS($B$130-$D$130)</f>
        <v>0.50661000000000023</v>
      </c>
      <c r="BG130">
        <f>ABS($F$130-$H$130)</f>
        <v>2.4569959999999993</v>
      </c>
      <c r="BL130">
        <f>SQRT((ABS($A$130-$E$130)^2+(ABS($B$130-$F$130)^2)))</f>
        <v>1.0123649569162265</v>
      </c>
      <c r="BM130">
        <f>SQRT((ABS($C$130-$G$131)^2+(ABS($D$130-$H$131)^2)))</f>
        <v>6.5663192543281035</v>
      </c>
      <c r="BO130">
        <f>SQRT((ABS($A$130-$G$130)^2+(ABS($B$130-$H$130)^2)))</f>
        <v>2.4108745795043038</v>
      </c>
      <c r="BP130">
        <f>SQRT((ABS($C$130-$E$131)^2+(ABS($D$130-$F$131)^2)))</f>
        <v>9.2523612520100489</v>
      </c>
      <c r="BU130">
        <v>14</v>
      </c>
      <c r="BV130">
        <v>7</v>
      </c>
      <c r="BW130">
        <v>5</v>
      </c>
      <c r="BX130">
        <v>7</v>
      </c>
      <c r="BY130">
        <v>13</v>
      </c>
      <c r="BZ130">
        <v>6</v>
      </c>
      <c r="CA130">
        <v>7</v>
      </c>
      <c r="CB130">
        <v>5</v>
      </c>
      <c r="CC130">
        <v>15</v>
      </c>
      <c r="CD130">
        <v>5</v>
      </c>
      <c r="CE130">
        <v>7</v>
      </c>
      <c r="CF130">
        <v>13</v>
      </c>
      <c r="CG130">
        <v>15</v>
      </c>
      <c r="CH130">
        <v>7</v>
      </c>
      <c r="CI130">
        <v>5</v>
      </c>
      <c r="CJ130">
        <v>13</v>
      </c>
      <c r="CL130">
        <v>9</v>
      </c>
      <c r="CM130">
        <v>3</v>
      </c>
      <c r="CN130">
        <v>0</v>
      </c>
      <c r="CO130">
        <v>3</v>
      </c>
      <c r="CP130">
        <v>10</v>
      </c>
      <c r="CQ130">
        <v>3</v>
      </c>
      <c r="CR130">
        <v>2</v>
      </c>
      <c r="CS130">
        <v>0</v>
      </c>
      <c r="CT130">
        <v>9</v>
      </c>
      <c r="CU130">
        <v>0</v>
      </c>
      <c r="CV130">
        <v>2</v>
      </c>
      <c r="CW130">
        <v>7</v>
      </c>
      <c r="CX130">
        <v>10</v>
      </c>
      <c r="CY130">
        <v>3</v>
      </c>
      <c r="CZ130">
        <v>0</v>
      </c>
      <c r="DA130">
        <v>7</v>
      </c>
      <c r="DC130">
        <f>((7/14)*100)</f>
        <v>50</v>
      </c>
      <c r="DD130">
        <f>((5/14)*100)</f>
        <v>35.714285714285715</v>
      </c>
      <c r="DE130">
        <f>((7/14)*100)</f>
        <v>50</v>
      </c>
      <c r="DF130">
        <f>((6/13)*100)</f>
        <v>46.153846153846153</v>
      </c>
      <c r="DG130">
        <f>((7/13)*100)</f>
        <v>53.846153846153847</v>
      </c>
      <c r="DH130">
        <f>((5/13)*100)</f>
        <v>38.461538461538467</v>
      </c>
      <c r="DI130">
        <f>((5/15)*100)</f>
        <v>33.333333333333329</v>
      </c>
      <c r="DJ130">
        <f>((7/15)*100)</f>
        <v>46.666666666666664</v>
      </c>
      <c r="DK130">
        <f>((13/15)*100)</f>
        <v>86.666666666666671</v>
      </c>
      <c r="DL130">
        <f>((7/15)*100)</f>
        <v>46.666666666666664</v>
      </c>
      <c r="DM130">
        <f>((5/15)*100)</f>
        <v>33.333333333333329</v>
      </c>
      <c r="DN130">
        <f>((13/15)*100)</f>
        <v>86.666666666666671</v>
      </c>
      <c r="DP130">
        <f>((3/9)*100)</f>
        <v>33.333333333333329</v>
      </c>
      <c r="DQ130">
        <f>((0/9)*100)</f>
        <v>0</v>
      </c>
      <c r="DR130">
        <f>((3/9)*100)</f>
        <v>33.333333333333329</v>
      </c>
      <c r="DS130">
        <f>((3/10)*100)</f>
        <v>30</v>
      </c>
      <c r="DT130">
        <f>((2/10)*100)</f>
        <v>20</v>
      </c>
      <c r="DU130">
        <f>((0/10)*100)</f>
        <v>0</v>
      </c>
      <c r="DV130">
        <f>((0/9)*100)</f>
        <v>0</v>
      </c>
      <c r="DW130">
        <f>((2/9)*100)</f>
        <v>22.222222222222221</v>
      </c>
      <c r="DX130">
        <f>((7/9)*100)</f>
        <v>77.777777777777786</v>
      </c>
      <c r="DY130">
        <f>((3/10)*100)</f>
        <v>30</v>
      </c>
      <c r="DZ130">
        <f>((0/10)*100)</f>
        <v>0</v>
      </c>
      <c r="EA130">
        <f>((7/10)*100)</f>
        <v>70</v>
      </c>
    </row>
    <row r="131" spans="1:131" x14ac:dyDescent="0.25">
      <c r="A131">
        <v>231.35518500000001</v>
      </c>
      <c r="B131">
        <v>8.7622660000000003</v>
      </c>
      <c r="C131">
        <v>249.42829899999998</v>
      </c>
      <c r="D131">
        <v>7.4988789999999996</v>
      </c>
      <c r="E131">
        <v>233.50646399999999</v>
      </c>
      <c r="F131">
        <v>9.8367450000000005</v>
      </c>
      <c r="G131">
        <v>230.93670299999999</v>
      </c>
      <c r="H131">
        <v>7.0979729999999996</v>
      </c>
      <c r="K131">
        <f>(13/200)</f>
        <v>6.5000000000000002E-2</v>
      </c>
      <c r="L131">
        <f>(12/200)</f>
        <v>0.06</v>
      </c>
      <c r="M131">
        <f>(14/200)</f>
        <v>7.0000000000000007E-2</v>
      </c>
      <c r="N131">
        <f>(14/200)</f>
        <v>7.0000000000000007E-2</v>
      </c>
      <c r="P131">
        <f>(10/200)</f>
        <v>0.05</v>
      </c>
      <c r="Q131">
        <f>(10/200)</f>
        <v>0.05</v>
      </c>
      <c r="R131">
        <f>(11/200)</f>
        <v>5.5E-2</v>
      </c>
      <c r="S131">
        <f>(10/200)</f>
        <v>0.05</v>
      </c>
      <c r="U131">
        <f>0.065+0.05</f>
        <v>0.115</v>
      </c>
      <c r="V131">
        <f>0.06+0.05</f>
        <v>0.11</v>
      </c>
      <c r="W131">
        <f>0.07+0.055</f>
        <v>0.125</v>
      </c>
      <c r="X131">
        <f>0.07+0.05</f>
        <v>0.12000000000000001</v>
      </c>
      <c r="Z131">
        <f>SQRT((ABS($A$132-$A$131)^2+(ABS($B$132-$B$131)^2)))</f>
        <v>25.647464532810901</v>
      </c>
      <c r="AA131">
        <f>SQRT((ABS($C$132-$C$131)^2+(ABS($D$132-$D$131)^2)))</f>
        <v>19.818453019674035</v>
      </c>
      <c r="AB131">
        <f>SQRT((ABS($E$132-$E$131)^2+(ABS($F$132-$F$131)^2)))</f>
        <v>24.038144904970881</v>
      </c>
      <c r="AC131">
        <f>SQRT((ABS($G$132-$G$131)^2+(ABS($H$132-$H$131)^2)))</f>
        <v>23.568765881299097</v>
      </c>
      <c r="AJ131">
        <f>1/0.115</f>
        <v>8.695652173913043</v>
      </c>
      <c r="AK131">
        <f>1/0.11</f>
        <v>9.0909090909090917</v>
      </c>
      <c r="AL131">
        <f>1/0.125</f>
        <v>8</v>
      </c>
      <c r="AM131">
        <f>1/0.12</f>
        <v>8.3333333333333339</v>
      </c>
      <c r="AO131">
        <f>$Z131/$U131</f>
        <v>223.02143072009477</v>
      </c>
      <c r="AP131">
        <f>$AA131/$V131</f>
        <v>180.16775472430942</v>
      </c>
      <c r="AQ131">
        <f>$AB131/$W131</f>
        <v>192.30515923976705</v>
      </c>
      <c r="AR131">
        <f>$AC131/$X131</f>
        <v>196.40638234415911</v>
      </c>
      <c r="AV131">
        <f>((0.065/0.115)*100)</f>
        <v>56.521739130434781</v>
      </c>
      <c r="AW131">
        <f>((0.06/0.11)*100)</f>
        <v>54.54545454545454</v>
      </c>
      <c r="AX131">
        <f>((0.07/0.125)*100)</f>
        <v>56.000000000000007</v>
      </c>
      <c r="AY131">
        <f>((0.07/0.12)*100)</f>
        <v>58.333333333333336</v>
      </c>
      <c r="BA131">
        <f>((0.05/0.115)*100)</f>
        <v>43.478260869565219</v>
      </c>
      <c r="BB131">
        <f>((0.05/0.11)*100)</f>
        <v>45.45454545454546</v>
      </c>
      <c r="BC131">
        <f>((0.055/0.125)*100)</f>
        <v>44</v>
      </c>
      <c r="BD131">
        <f>((0.05/0.12)*100)</f>
        <v>41.666666666666671</v>
      </c>
      <c r="BF131">
        <f>ABS($B$131-$D$131)</f>
        <v>1.2633870000000007</v>
      </c>
      <c r="BG131">
        <f>ABS($F$131-$H$131)</f>
        <v>2.7387720000000009</v>
      </c>
      <c r="BL131">
        <f>SQRT((ABS($A$131-$E$131)^2+(ABS($B$131-$F$131)^2)))</f>
        <v>2.4046842739291057</v>
      </c>
      <c r="BM131">
        <f>SQRT((ABS($C$131-$G$132)^2+(ABS($D$131-$H$132)^2)))</f>
        <v>5.1405487056135373</v>
      </c>
      <c r="BO131">
        <f>SQRT((ABS($A$131-$G$131)^2+(ABS($B$131-$H$131)^2)))</f>
        <v>1.7160997564748421</v>
      </c>
      <c r="BP131">
        <f>SQRT((ABS($C$131-$E$132)^2+(ABS($D$131-$F$132)^2)))</f>
        <v>8.5023366368012638</v>
      </c>
      <c r="BR131">
        <f>DEGREES(ACOS((6.68951105753252^2+25.9808501577517^2-20.2220325648458^2)/(2*6.68951105753252*25.9808501577517)))</f>
        <v>26.5937492742266</v>
      </c>
      <c r="BS131">
        <f>DEGREES(ACOS((20.2220325648458^2+22.5203083683784^2-3.85492061300178^2)/(2*20.2220325648458*22.5203083683784)))</f>
        <v>8.3166715126855379</v>
      </c>
      <c r="BU131">
        <v>13</v>
      </c>
      <c r="BV131">
        <v>6</v>
      </c>
      <c r="BW131">
        <v>2</v>
      </c>
      <c r="BX131">
        <v>5</v>
      </c>
      <c r="BY131">
        <v>12</v>
      </c>
      <c r="BZ131">
        <v>3</v>
      </c>
      <c r="CA131">
        <v>9</v>
      </c>
      <c r="CB131">
        <v>6</v>
      </c>
      <c r="CC131">
        <v>14</v>
      </c>
      <c r="CD131">
        <v>2</v>
      </c>
      <c r="CE131">
        <v>9</v>
      </c>
      <c r="CF131">
        <v>11</v>
      </c>
      <c r="CG131">
        <v>14</v>
      </c>
      <c r="CH131">
        <v>5</v>
      </c>
      <c r="CI131">
        <v>6</v>
      </c>
      <c r="CJ131">
        <v>11</v>
      </c>
      <c r="CL131">
        <v>10</v>
      </c>
      <c r="CM131">
        <v>3</v>
      </c>
      <c r="CN131">
        <v>0</v>
      </c>
      <c r="CO131">
        <v>2</v>
      </c>
      <c r="CP131">
        <v>10</v>
      </c>
      <c r="CQ131">
        <v>3</v>
      </c>
      <c r="CR131">
        <v>5</v>
      </c>
      <c r="CS131">
        <v>2</v>
      </c>
      <c r="CT131">
        <v>11</v>
      </c>
      <c r="CU131">
        <v>0</v>
      </c>
      <c r="CV131">
        <v>5</v>
      </c>
      <c r="CW131">
        <v>8</v>
      </c>
      <c r="CX131">
        <v>10</v>
      </c>
      <c r="CY131">
        <v>2</v>
      </c>
      <c r="CZ131">
        <v>2</v>
      </c>
      <c r="DA131">
        <v>8</v>
      </c>
      <c r="DC131">
        <f>((6/13)*100)</f>
        <v>46.153846153846153</v>
      </c>
      <c r="DD131">
        <f>((2/13)*100)</f>
        <v>15.384615384615385</v>
      </c>
      <c r="DE131">
        <f>((5/13)*100)</f>
        <v>38.461538461538467</v>
      </c>
      <c r="DF131">
        <f>((3/12)*100)</f>
        <v>25</v>
      </c>
      <c r="DG131">
        <f>((9/12)*100)</f>
        <v>75</v>
      </c>
      <c r="DH131">
        <f>((6/12)*100)</f>
        <v>50</v>
      </c>
      <c r="DI131">
        <f>((2/14)*100)</f>
        <v>14.285714285714285</v>
      </c>
      <c r="DJ131">
        <f>((9/14)*100)</f>
        <v>64.285714285714292</v>
      </c>
      <c r="DK131">
        <f>((11/14)*100)</f>
        <v>78.571428571428569</v>
      </c>
      <c r="DL131">
        <f>((5/14)*100)</f>
        <v>35.714285714285715</v>
      </c>
      <c r="DM131">
        <f>((6/14)*100)</f>
        <v>42.857142857142854</v>
      </c>
      <c r="DN131">
        <f>((11/14)*100)</f>
        <v>78.571428571428569</v>
      </c>
      <c r="DP131">
        <f>((3/10)*100)</f>
        <v>30</v>
      </c>
      <c r="DQ131">
        <f>((0/10)*100)</f>
        <v>0</v>
      </c>
      <c r="DR131">
        <f>((2/10)*100)</f>
        <v>20</v>
      </c>
      <c r="DS131">
        <f>((3/10)*100)</f>
        <v>30</v>
      </c>
      <c r="DT131">
        <f>((5/10)*100)</f>
        <v>50</v>
      </c>
      <c r="DU131">
        <f>((2/10)*100)</f>
        <v>20</v>
      </c>
      <c r="DV131">
        <f>((0/11)*100)</f>
        <v>0</v>
      </c>
      <c r="DW131">
        <f>((5/11)*100)</f>
        <v>45.454545454545453</v>
      </c>
      <c r="DX131">
        <f>((8/11)*100)</f>
        <v>72.727272727272734</v>
      </c>
      <c r="DY131">
        <f>((2/10)*100)</f>
        <v>20</v>
      </c>
      <c r="DZ131">
        <f>((2/10)*100)</f>
        <v>20</v>
      </c>
      <c r="EA131">
        <f>((8/10)*100)</f>
        <v>80</v>
      </c>
    </row>
    <row r="132" spans="1:131" x14ac:dyDescent="0.25">
      <c r="A132">
        <v>257.00263999999999</v>
      </c>
      <c r="B132">
        <v>8.7401529999999994</v>
      </c>
      <c r="C132">
        <v>269.14709900000003</v>
      </c>
      <c r="D132">
        <v>5.5139339999999999</v>
      </c>
      <c r="E132">
        <v>257.54379699999998</v>
      </c>
      <c r="F132">
        <v>10.034312</v>
      </c>
      <c r="G132">
        <v>254.50158299999998</v>
      </c>
      <c r="H132">
        <v>6.6700059999999999</v>
      </c>
      <c r="P132">
        <f>(12/200)</f>
        <v>0.06</v>
      </c>
      <c r="BF132">
        <f>ABS($B$132-$D$132)</f>
        <v>3.2262189999999995</v>
      </c>
      <c r="BG132">
        <f>ABS($F$132-$H$132)</f>
        <v>3.364306</v>
      </c>
      <c r="BI132">
        <v>2.1645529999999997</v>
      </c>
      <c r="BJ132">
        <v>2.0678695</v>
      </c>
      <c r="BO132">
        <f>SQRT((ABS($A$132-$G$132)^2+(ABS($B$132-$H$132)^2)))</f>
        <v>3.2466590087131131</v>
      </c>
      <c r="BR132">
        <f>DEGREES(ACOS((3.85492061300178^2+26.6951461158412^2-24.6761888457915^2)/(2*3.85492061300178*26.6951461158412)))</f>
        <v>54.821006603494368</v>
      </c>
      <c r="BS132">
        <f>DEGREES(ACOS((24.6761888457915^2+24.8773563649982^2-3.47062117720791^2)/(2*24.6761888457915*24.8773563649982)))</f>
        <v>8.0188560121997465</v>
      </c>
      <c r="CL132">
        <v>12</v>
      </c>
      <c r="CM132">
        <v>3</v>
      </c>
      <c r="CN132">
        <v>0</v>
      </c>
      <c r="CO132">
        <v>3</v>
      </c>
      <c r="DP132">
        <f>((3/12)*100)</f>
        <v>25</v>
      </c>
      <c r="DQ132">
        <f>((0/12)*100)</f>
        <v>0</v>
      </c>
      <c r="DR132">
        <f>((3/12)*100)</f>
        <v>25</v>
      </c>
    </row>
    <row r="133" spans="1:131" x14ac:dyDescent="0.25">
      <c r="A133" t="s">
        <v>22</v>
      </c>
      <c r="B133" t="s">
        <v>22</v>
      </c>
      <c r="C133" t="s">
        <v>22</v>
      </c>
      <c r="D133" t="s">
        <v>22</v>
      </c>
      <c r="E133" t="s">
        <v>22</v>
      </c>
      <c r="F133" t="s">
        <v>22</v>
      </c>
      <c r="G133" t="s">
        <v>22</v>
      </c>
      <c r="H133" t="s">
        <v>22</v>
      </c>
      <c r="BR133">
        <f>DEGREES(ACOS((3.47062117720791^2+29.0573060158583^2-28.6394147167186^2)/(2*3.47062117720791*29.0573060158583)))</f>
        <v>79.673184843228086</v>
      </c>
      <c r="BS133">
        <f>DEGREES(ACOS((28.6394147167186^2+28.4207740780422^2-3.42132069691647^2)/(2*28.6394147167186*28.4207740780422)))</f>
        <v>6.8609978815450834</v>
      </c>
    </row>
    <row r="134" spans="1:131" x14ac:dyDescent="0.25">
      <c r="A134">
        <v>239.28301300000001</v>
      </c>
      <c r="B134">
        <v>6.7115499999999999</v>
      </c>
      <c r="C134">
        <v>225.83151100000001</v>
      </c>
      <c r="D134">
        <v>9.050808</v>
      </c>
      <c r="E134">
        <v>240.19352900000001</v>
      </c>
      <c r="F134">
        <v>6.2690999999999999</v>
      </c>
      <c r="G134">
        <v>249.69333699999999</v>
      </c>
      <c r="H134">
        <v>8.1825030000000005</v>
      </c>
      <c r="K134">
        <f>(15/200)</f>
        <v>7.4999999999999997E-2</v>
      </c>
      <c r="L134">
        <f>(14/200)</f>
        <v>7.0000000000000007E-2</v>
      </c>
      <c r="M134">
        <f>(13/200)</f>
        <v>6.5000000000000002E-2</v>
      </c>
      <c r="N134">
        <f>(16/200)</f>
        <v>0.08</v>
      </c>
      <c r="P134">
        <f>(14/200)</f>
        <v>7.0000000000000007E-2</v>
      </c>
      <c r="Q134">
        <f>(13/200)</f>
        <v>6.5000000000000002E-2</v>
      </c>
      <c r="R134">
        <f>(12/200)</f>
        <v>0.06</v>
      </c>
      <c r="S134">
        <f>(14/200)</f>
        <v>7.0000000000000007E-2</v>
      </c>
      <c r="U134">
        <f>0.075+0.07</f>
        <v>0.14500000000000002</v>
      </c>
      <c r="V134">
        <f>0.07+0.065</f>
        <v>0.13500000000000001</v>
      </c>
      <c r="W134">
        <f>0.065+0.06</f>
        <v>0.125</v>
      </c>
      <c r="X134">
        <f>0.08+0.07</f>
        <v>0.15000000000000002</v>
      </c>
      <c r="Z134">
        <f>SQRT((ABS($A$135-$A$134)^2+(ABS($B$135-$B$134)^2)))</f>
        <v>21.407578244759623</v>
      </c>
      <c r="AA134">
        <f>SQRT((ABS($C$135-$C$134)^2+(ABS($D$135-$D$134)^2)))</f>
        <v>22.731427095629719</v>
      </c>
      <c r="AB134">
        <f>SQRT((ABS($E$135-$E$134)^2+(ABS($F$135-$F$134)^2)))</f>
        <v>21.138707023938121</v>
      </c>
      <c r="AC134">
        <f>SQRT((ABS($G$135-$G$134)^2+(ABS($H$135-$H$134)^2)))</f>
        <v>26.038699395639327</v>
      </c>
      <c r="AJ134">
        <f>1/0.145</f>
        <v>6.8965517241379315</v>
      </c>
      <c r="AK134">
        <f>1/0.135</f>
        <v>7.4074074074074066</v>
      </c>
      <c r="AL134">
        <f>1/0.125</f>
        <v>8</v>
      </c>
      <c r="AM134">
        <f>1/0.15</f>
        <v>6.666666666666667</v>
      </c>
      <c r="AO134">
        <f>$Z134/$U134</f>
        <v>147.63847065351462</v>
      </c>
      <c r="AP134">
        <f>$AA134/$V134</f>
        <v>168.38094144910903</v>
      </c>
      <c r="AQ134">
        <f>$AB134/$W134</f>
        <v>169.10965619150497</v>
      </c>
      <c r="AR134">
        <f>$AC134/$X134</f>
        <v>173.59132930426216</v>
      </c>
      <c r="AV134">
        <f>((0.075/0.145)*100)</f>
        <v>51.724137931034484</v>
      </c>
      <c r="AW134">
        <f>((0.07/0.135)*100)</f>
        <v>51.851851851851848</v>
      </c>
      <c r="AX134">
        <f>((0.065/0.125)*100)</f>
        <v>52</v>
      </c>
      <c r="AY134">
        <f>((0.08/0.15)*100)</f>
        <v>53.333333333333336</v>
      </c>
      <c r="BA134">
        <f>((0.07/0.145)*100)</f>
        <v>48.275862068965523</v>
      </c>
      <c r="BB134">
        <f>((0.065/0.135)*100)</f>
        <v>48.148148148148145</v>
      </c>
      <c r="BC134">
        <f>((0.06/0.125)*100)</f>
        <v>48</v>
      </c>
      <c r="BD134">
        <f>((0.07/0.15)*100)</f>
        <v>46.666666666666671</v>
      </c>
      <c r="BF134">
        <f>ABS($B$134-$D$134)</f>
        <v>2.3392580000000001</v>
      </c>
      <c r="BG134">
        <f>ABS($F$134-$H$134)</f>
        <v>1.9134030000000006</v>
      </c>
      <c r="BL134">
        <f>SQRT((ABS($A$134-$E$134)^2+(ABS($B$134-$F$134)^2)))</f>
        <v>1.0123247447118946</v>
      </c>
      <c r="BM134">
        <f>SQRT((ABS($C$134-$G$135)^2+(ABS($D$134-$H$135)^2)))</f>
        <v>2.8325354851978606</v>
      </c>
      <c r="BO134">
        <f>SQRT((ABS($A$134-$G$134)^2+(ABS($B$134-$H$134)^2)))</f>
        <v>10.513731426719273</v>
      </c>
      <c r="BP134">
        <f>SQRT((ABS($C$134-$E$135)^2+(ABS($D$134-$F$135)^2)))</f>
        <v>6.6731996479100042</v>
      </c>
      <c r="BR134">
        <f>DEGREES(ACOS((34.2775562011366^2+33.9809893499347^2-3.10264398272506^2)/(2*34.2775562011366*33.9809893499347)))</f>
        <v>5.1866488609049695</v>
      </c>
      <c r="BS134">
        <f>DEGREES(ACOS((34.3246326158182^2+34.2683854789069^2-3.15593713194575^2)/(2*34.3246326158182*34.2683854789069)))</f>
        <v>5.273336844009866</v>
      </c>
      <c r="BU134">
        <v>15</v>
      </c>
      <c r="BV134">
        <v>4</v>
      </c>
      <c r="BW134">
        <v>3</v>
      </c>
      <c r="BX134">
        <v>12</v>
      </c>
      <c r="BY134">
        <v>14</v>
      </c>
      <c r="BZ134">
        <v>6</v>
      </c>
      <c r="CA134">
        <v>8</v>
      </c>
      <c r="CB134">
        <v>3</v>
      </c>
      <c r="CC134">
        <v>13</v>
      </c>
      <c r="CD134">
        <v>3</v>
      </c>
      <c r="CE134">
        <v>8</v>
      </c>
      <c r="CF134">
        <v>7</v>
      </c>
      <c r="CG134">
        <v>16</v>
      </c>
      <c r="CH134">
        <v>12</v>
      </c>
      <c r="CI134">
        <v>3</v>
      </c>
      <c r="CJ134">
        <v>7</v>
      </c>
      <c r="CL134">
        <v>14</v>
      </c>
      <c r="CM134">
        <v>0</v>
      </c>
      <c r="CN134">
        <v>0</v>
      </c>
      <c r="CO134">
        <v>11</v>
      </c>
      <c r="CP134">
        <v>13</v>
      </c>
      <c r="CQ134">
        <v>2</v>
      </c>
      <c r="CR134">
        <v>8</v>
      </c>
      <c r="CS134">
        <v>0</v>
      </c>
      <c r="CT134">
        <v>12</v>
      </c>
      <c r="CU134">
        <v>0</v>
      </c>
      <c r="CV134">
        <v>8</v>
      </c>
      <c r="CW134">
        <v>3</v>
      </c>
      <c r="CX134">
        <v>14</v>
      </c>
      <c r="CY134">
        <v>11</v>
      </c>
      <c r="CZ134">
        <v>0</v>
      </c>
      <c r="DA134">
        <v>3</v>
      </c>
      <c r="DC134">
        <f>((4/15)*100)</f>
        <v>26.666666666666668</v>
      </c>
      <c r="DD134">
        <f>((3/15)*100)</f>
        <v>20</v>
      </c>
      <c r="DE134">
        <f>((12/15)*100)</f>
        <v>80</v>
      </c>
      <c r="DF134">
        <f>((6/14)*100)</f>
        <v>42.857142857142854</v>
      </c>
      <c r="DG134">
        <f>((8/14)*100)</f>
        <v>57.142857142857139</v>
      </c>
      <c r="DH134">
        <f>((3/14)*100)</f>
        <v>21.428571428571427</v>
      </c>
      <c r="DI134">
        <f>((3/13)*100)</f>
        <v>23.076923076923077</v>
      </c>
      <c r="DJ134">
        <f>((8/13)*100)</f>
        <v>61.53846153846154</v>
      </c>
      <c r="DK134">
        <f>((7/13)*100)</f>
        <v>53.846153846153847</v>
      </c>
      <c r="DL134">
        <f>((12/16)*100)</f>
        <v>75</v>
      </c>
      <c r="DM134">
        <f>((3/16)*100)</f>
        <v>18.75</v>
      </c>
      <c r="DN134">
        <f>((7/16)*100)</f>
        <v>43.75</v>
      </c>
      <c r="DP134">
        <f>((0/14)*100)</f>
        <v>0</v>
      </c>
      <c r="DQ134">
        <f>((0/14)*100)</f>
        <v>0</v>
      </c>
      <c r="DR134">
        <f>((11/14)*100)</f>
        <v>78.571428571428569</v>
      </c>
      <c r="DS134">
        <f>((2/13)*100)</f>
        <v>15.384615384615385</v>
      </c>
      <c r="DT134">
        <f>((8/13)*100)</f>
        <v>61.53846153846154</v>
      </c>
      <c r="DU134">
        <f>((0/13)*100)</f>
        <v>0</v>
      </c>
      <c r="DV134">
        <f>((0/12)*100)</f>
        <v>0</v>
      </c>
      <c r="DW134">
        <f>((8/12)*100)</f>
        <v>66.666666666666657</v>
      </c>
      <c r="DX134">
        <f>((3/12)*100)</f>
        <v>25</v>
      </c>
      <c r="DY134">
        <f>((11/14)*100)</f>
        <v>78.571428571428569</v>
      </c>
      <c r="DZ134">
        <f>((0/14)*100)</f>
        <v>0</v>
      </c>
      <c r="EA134">
        <f>((3/14)*100)</f>
        <v>21.428571428571427</v>
      </c>
    </row>
    <row r="135" spans="1:131" x14ac:dyDescent="0.25">
      <c r="A135">
        <v>217.92827</v>
      </c>
      <c r="B135">
        <v>8.2146659999999994</v>
      </c>
      <c r="C135">
        <v>203.123659</v>
      </c>
      <c r="D135">
        <v>8.015803</v>
      </c>
      <c r="E135">
        <v>219.17758599999999</v>
      </c>
      <c r="F135">
        <v>8.5439790000000002</v>
      </c>
      <c r="G135">
        <v>223.81151499999999</v>
      </c>
      <c r="H135">
        <v>11.036474999999999</v>
      </c>
      <c r="K135">
        <f>(13/200)</f>
        <v>6.5000000000000002E-2</v>
      </c>
      <c r="L135">
        <f>(14/200)</f>
        <v>7.0000000000000007E-2</v>
      </c>
      <c r="M135">
        <f>(14/200)</f>
        <v>7.0000000000000007E-2</v>
      </c>
      <c r="N135">
        <f>(15/200)</f>
        <v>7.4999999999999997E-2</v>
      </c>
      <c r="P135">
        <f>(10/200)</f>
        <v>0.05</v>
      </c>
      <c r="Q135">
        <f>(10/200)</f>
        <v>0.05</v>
      </c>
      <c r="R135">
        <f>(9/200)</f>
        <v>4.4999999999999998E-2</v>
      </c>
      <c r="S135">
        <f>(11/200)</f>
        <v>5.5E-2</v>
      </c>
      <c r="U135">
        <f>0.065+0.05</f>
        <v>0.115</v>
      </c>
      <c r="V135">
        <f>0.07+0.05</f>
        <v>0.12000000000000001</v>
      </c>
      <c r="W135">
        <f>0.07+0.045</f>
        <v>0.115</v>
      </c>
      <c r="X135">
        <f>0.075+0.055</f>
        <v>0.13</v>
      </c>
      <c r="Z135">
        <f>SQRT((ABS($A$136-$A$135)^2+(ABS($B$136-$B$135)^2)))</f>
        <v>22.292890966782114</v>
      </c>
      <c r="AA135">
        <f>SQRT((ABS($C$136-$C$135)^2+(ABS($D$136-$D$135)^2)))</f>
        <v>25.00592716125729</v>
      </c>
      <c r="AB135">
        <f>SQRT((ABS($E$136-$E$135)^2+(ABS($F$136-$F$135)^2)))</f>
        <v>24.933355622093149</v>
      </c>
      <c r="AC135">
        <f>SQRT((ABS($G$136-$G$135)^2+(ABS($H$136-$H$135)^2)))</f>
        <v>25.716863623539314</v>
      </c>
      <c r="AJ135">
        <f>1/0.115</f>
        <v>8.695652173913043</v>
      </c>
      <c r="AK135">
        <f>1/0.12</f>
        <v>8.3333333333333339</v>
      </c>
      <c r="AL135">
        <f>1/0.115</f>
        <v>8.695652173913043</v>
      </c>
      <c r="AM135">
        <f>1/0.13</f>
        <v>7.6923076923076916</v>
      </c>
      <c r="AO135">
        <f>$Z135/$U135</f>
        <v>193.85122579810533</v>
      </c>
      <c r="AP135">
        <f>$AA135/$V135</f>
        <v>208.38272634381073</v>
      </c>
      <c r="AQ135">
        <f>$AB135/$W135</f>
        <v>216.8117880182013</v>
      </c>
      <c r="AR135">
        <f>$AC135/$X135</f>
        <v>197.82202787337934</v>
      </c>
      <c r="AV135">
        <f>((0.065/0.115)*100)</f>
        <v>56.521739130434781</v>
      </c>
      <c r="AW135">
        <f>((0.07/0.12)*100)</f>
        <v>58.333333333333336</v>
      </c>
      <c r="AX135">
        <f>((0.07/0.115)*100)</f>
        <v>60.869565217391312</v>
      </c>
      <c r="AY135">
        <f>((0.075/0.13)*100)</f>
        <v>57.692307692307686</v>
      </c>
      <c r="BA135">
        <f>((0.05/0.115)*100)</f>
        <v>43.478260869565219</v>
      </c>
      <c r="BB135">
        <f>((0.05/0.12)*100)</f>
        <v>41.666666666666671</v>
      </c>
      <c r="BC135">
        <f>((0.045/0.115)*100)</f>
        <v>39.130434782608688</v>
      </c>
      <c r="BD135">
        <f>((0.055/0.13)*100)</f>
        <v>42.307692307692307</v>
      </c>
      <c r="BF135">
        <f>ABS($B$135-$D$135)</f>
        <v>0.19886299999999935</v>
      </c>
      <c r="BG135">
        <f>ABS($F$135-$H$135)</f>
        <v>2.4924959999999992</v>
      </c>
      <c r="BL135">
        <f>SQRT((ABS($A$135-$E$135)^2+(ABS($B$135-$F$135)^2)))</f>
        <v>1.2919897522136092</v>
      </c>
      <c r="BM135">
        <f>SQRT((ABS($C$135-$G$136)^2+(ABS($D$135-$H$136)^2)))</f>
        <v>4.9763296283756064</v>
      </c>
      <c r="BO135">
        <f>SQRT((ABS($A$135-$G$135)^2+(ABS($B$135-$H$135)^2)))</f>
        <v>6.5249657288376515</v>
      </c>
      <c r="BP135">
        <f>SQRT((ABS($C$135-$E$136)^2+(ABS($D$135-$F$136)^2)))</f>
        <v>8.9841913379020326</v>
      </c>
      <c r="BR135">
        <f>DEGREES(ACOS((25.2758517514432^2+24.7147903774776^2-2.87618413125064^2)/(2*25.2758517514432*24.7147903774776)))</f>
        <v>6.4701498300401781</v>
      </c>
      <c r="BS135">
        <f>DEGREES(ACOS((30.3208560154059^2+31.9179311826935^2-3.44705445614426^2)/(2*30.3208560154059*31.9179311826935)))</f>
        <v>5.6284099865271999</v>
      </c>
      <c r="BU135">
        <v>13</v>
      </c>
      <c r="BV135">
        <v>6</v>
      </c>
      <c r="BW135">
        <v>4</v>
      </c>
      <c r="BX135">
        <v>8</v>
      </c>
      <c r="BY135">
        <v>14</v>
      </c>
      <c r="BZ135">
        <v>8</v>
      </c>
      <c r="CA135">
        <v>7</v>
      </c>
      <c r="CB135">
        <v>4</v>
      </c>
      <c r="CC135">
        <v>14</v>
      </c>
      <c r="CD135">
        <v>5</v>
      </c>
      <c r="CE135">
        <v>7</v>
      </c>
      <c r="CF135">
        <v>11</v>
      </c>
      <c r="CG135">
        <v>15</v>
      </c>
      <c r="CH135">
        <v>8</v>
      </c>
      <c r="CI135">
        <v>5</v>
      </c>
      <c r="CJ135">
        <v>11</v>
      </c>
      <c r="CL135">
        <v>10</v>
      </c>
      <c r="CM135">
        <v>2</v>
      </c>
      <c r="CN135">
        <v>0</v>
      </c>
      <c r="CO135">
        <v>6</v>
      </c>
      <c r="CP135">
        <v>10</v>
      </c>
      <c r="CQ135">
        <v>3</v>
      </c>
      <c r="CR135">
        <v>3</v>
      </c>
      <c r="CS135">
        <v>0</v>
      </c>
      <c r="CT135">
        <v>9</v>
      </c>
      <c r="CU135">
        <v>0</v>
      </c>
      <c r="CV135">
        <v>3</v>
      </c>
      <c r="CW135">
        <v>5</v>
      </c>
      <c r="CX135">
        <v>11</v>
      </c>
      <c r="CY135">
        <v>6</v>
      </c>
      <c r="CZ135">
        <v>0</v>
      </c>
      <c r="DA135">
        <v>5</v>
      </c>
      <c r="DC135">
        <f>((6/13)*100)</f>
        <v>46.153846153846153</v>
      </c>
      <c r="DD135">
        <f>((4/13)*100)</f>
        <v>30.76923076923077</v>
      </c>
      <c r="DE135">
        <f>((8/13)*100)</f>
        <v>61.53846153846154</v>
      </c>
      <c r="DF135">
        <f>((8/14)*100)</f>
        <v>57.142857142857139</v>
      </c>
      <c r="DG135">
        <f>((7/14)*100)</f>
        <v>50</v>
      </c>
      <c r="DH135">
        <f>((4/14)*100)</f>
        <v>28.571428571428569</v>
      </c>
      <c r="DI135">
        <f>((5/14)*100)</f>
        <v>35.714285714285715</v>
      </c>
      <c r="DJ135">
        <f>((7/14)*100)</f>
        <v>50</v>
      </c>
      <c r="DK135">
        <f>((11/14)*100)</f>
        <v>78.571428571428569</v>
      </c>
      <c r="DL135">
        <f>((8/15)*100)</f>
        <v>53.333333333333336</v>
      </c>
      <c r="DM135">
        <f>((5/15)*100)</f>
        <v>33.333333333333329</v>
      </c>
      <c r="DN135">
        <f>((11/15)*100)</f>
        <v>73.333333333333329</v>
      </c>
      <c r="DP135">
        <f>((2/10)*100)</f>
        <v>20</v>
      </c>
      <c r="DQ135">
        <f>((0/10)*100)</f>
        <v>0</v>
      </c>
      <c r="DR135">
        <f>((6/10)*100)</f>
        <v>60</v>
      </c>
      <c r="DS135">
        <f>((3/10)*100)</f>
        <v>30</v>
      </c>
      <c r="DT135">
        <f>((3/10)*100)</f>
        <v>30</v>
      </c>
      <c r="DU135">
        <f>((0/10)*100)</f>
        <v>0</v>
      </c>
      <c r="DV135">
        <f>((0/9)*100)</f>
        <v>0</v>
      </c>
      <c r="DW135">
        <f>((3/9)*100)</f>
        <v>33.333333333333329</v>
      </c>
      <c r="DX135">
        <f>((5/9)*100)</f>
        <v>55.555555555555557</v>
      </c>
      <c r="DY135">
        <f>((6/11)*100)</f>
        <v>54.54545454545454</v>
      </c>
      <c r="DZ135">
        <f>((0/11)*100)</f>
        <v>0</v>
      </c>
      <c r="EA135">
        <f>((5/11)*100)</f>
        <v>45.454545454545453</v>
      </c>
    </row>
    <row r="136" spans="1:131" x14ac:dyDescent="0.25">
      <c r="A136">
        <v>195.65247600000001</v>
      </c>
      <c r="B136">
        <v>7.3417459999999997</v>
      </c>
      <c r="C136">
        <v>178.12044</v>
      </c>
      <c r="D136">
        <v>8.3838150000000002</v>
      </c>
      <c r="E136">
        <v>194.37900400000001</v>
      </c>
      <c r="F136">
        <v>5.95505</v>
      </c>
      <c r="G136">
        <v>198.19850400000001</v>
      </c>
      <c r="H136">
        <v>8.7276349999999994</v>
      </c>
      <c r="K136">
        <f>(15/200)</f>
        <v>7.4999999999999997E-2</v>
      </c>
      <c r="L136">
        <f>(17/200)</f>
        <v>8.5000000000000006E-2</v>
      </c>
      <c r="M136">
        <f>(12/200)</f>
        <v>0.06</v>
      </c>
      <c r="N136">
        <f>(14/200)</f>
        <v>7.0000000000000007E-2</v>
      </c>
      <c r="P136">
        <f>(9/200)</f>
        <v>4.4999999999999998E-2</v>
      </c>
      <c r="Q136">
        <f>(10/200)</f>
        <v>0.05</v>
      </c>
      <c r="R136">
        <f>(11/200)</f>
        <v>5.5E-2</v>
      </c>
      <c r="S136">
        <f>(10/200)</f>
        <v>0.05</v>
      </c>
      <c r="U136">
        <f>0.075+0.045</f>
        <v>0.12</v>
      </c>
      <c r="V136">
        <f>0.085+0.05</f>
        <v>0.13500000000000001</v>
      </c>
      <c r="W136">
        <f>0.06+0.055</f>
        <v>0.11499999999999999</v>
      </c>
      <c r="X136">
        <f>0.07+0.05</f>
        <v>0.12000000000000001</v>
      </c>
      <c r="Z136">
        <f>SQRT((ABS($A$137-$A$136)^2+(ABS($B$137-$B$136)^2)))</f>
        <v>24.647341222834356</v>
      </c>
      <c r="AA136">
        <f>SQRT((ABS($C$137-$C$136)^2+(ABS($D$137-$D$136)^2)))</f>
        <v>24.24387653115091</v>
      </c>
      <c r="AB136">
        <f>SQRT((ABS($E$137-$E$136)^2+(ABS($F$137-$F$136)^2)))</f>
        <v>23.892168889159102</v>
      </c>
      <c r="AC136">
        <f>SQRT((ABS($G$137-$G$136)^2+(ABS($H$137-$H$136)^2)))</f>
        <v>24.797903574232794</v>
      </c>
      <c r="AJ136">
        <f>1/0.12</f>
        <v>8.3333333333333339</v>
      </c>
      <c r="AK136">
        <f>1/0.135</f>
        <v>7.4074074074074066</v>
      </c>
      <c r="AL136">
        <f>1/0.115</f>
        <v>8.695652173913043</v>
      </c>
      <c r="AM136">
        <f>1/0.12</f>
        <v>8.3333333333333339</v>
      </c>
      <c r="AO136">
        <f>$Z136/$U136</f>
        <v>205.3945101902863</v>
      </c>
      <c r="AP136">
        <f>$AA136/$V136</f>
        <v>179.58427060111785</v>
      </c>
      <c r="AQ136">
        <f>$AB136/$W136</f>
        <v>207.75799034051394</v>
      </c>
      <c r="AR136">
        <f>$AC136/$X136</f>
        <v>206.64919645193993</v>
      </c>
      <c r="AV136">
        <f>((0.075/0.12)*100)</f>
        <v>62.5</v>
      </c>
      <c r="AW136">
        <f>((0.085/0.135)*100)</f>
        <v>62.962962962962962</v>
      </c>
      <c r="AX136">
        <f>((0.06/0.115)*100)</f>
        <v>52.173913043478258</v>
      </c>
      <c r="AY136">
        <f>((0.07/0.12)*100)</f>
        <v>58.333333333333336</v>
      </c>
      <c r="BA136">
        <f>((0.045/0.12)*100)</f>
        <v>37.5</v>
      </c>
      <c r="BB136">
        <f>((0.05/0.135)*100)</f>
        <v>37.037037037037038</v>
      </c>
      <c r="BC136">
        <f>((0.055/0.115)*100)</f>
        <v>47.826086956521735</v>
      </c>
      <c r="BD136">
        <f>((0.05/0.12)*100)</f>
        <v>41.666666666666671</v>
      </c>
      <c r="BF136">
        <f>ABS($B$136-$D$136)</f>
        <v>1.0420690000000006</v>
      </c>
      <c r="BG136">
        <f>ABS($F$136-$H$136)</f>
        <v>2.7725849999999994</v>
      </c>
      <c r="BL136">
        <f>SQRT((ABS($A$136-$E$136)^2+(ABS($B$136-$F$136)^2)))</f>
        <v>1.8827258778696367</v>
      </c>
      <c r="BM136">
        <f>SQRT((ABS($C$136-$G$137)^2+(ABS($D$136-$H$137)^2)))</f>
        <v>4.7610415082353361</v>
      </c>
      <c r="BO136">
        <f>SQRT((ABS($A$136-$G$136)^2+(ABS($B$136-$H$136)^2)))</f>
        <v>2.8987836927071728</v>
      </c>
      <c r="BP136">
        <f>SQRT((ABS($C$136-$E$137)^2+(ABS($D$136-$F$137)^2)))</f>
        <v>8.0920513589567786</v>
      </c>
      <c r="BR136" t="e">
        <f>DEGREES(ACOS((3.99901979951338^2+0^2-3.99901979951338^2)/(2*3.99901979951338*0)))</f>
        <v>#DIV/0!</v>
      </c>
      <c r="BS136" t="e">
        <f>DEGREES(ACOS((3.99901979951338^2+0^2-3.99901979951338^2)/(2*3.99901979951338*0)))</f>
        <v>#DIV/0!</v>
      </c>
      <c r="BU136">
        <v>15</v>
      </c>
      <c r="BV136">
        <v>8</v>
      </c>
      <c r="BW136">
        <v>4</v>
      </c>
      <c r="BX136">
        <v>7</v>
      </c>
      <c r="BY136">
        <v>17</v>
      </c>
      <c r="BZ136">
        <v>11</v>
      </c>
      <c r="CA136">
        <v>7</v>
      </c>
      <c r="CB136">
        <v>7</v>
      </c>
      <c r="CC136">
        <v>12</v>
      </c>
      <c r="CD136">
        <v>3</v>
      </c>
      <c r="CE136">
        <v>6</v>
      </c>
      <c r="CF136">
        <v>10</v>
      </c>
      <c r="CG136">
        <v>14</v>
      </c>
      <c r="CH136">
        <v>7</v>
      </c>
      <c r="CI136">
        <v>4</v>
      </c>
      <c r="CJ136">
        <v>10</v>
      </c>
      <c r="CL136">
        <v>9</v>
      </c>
      <c r="CM136">
        <v>3</v>
      </c>
      <c r="CN136">
        <v>0</v>
      </c>
      <c r="CO136">
        <v>2</v>
      </c>
      <c r="CP136">
        <v>10</v>
      </c>
      <c r="CQ136">
        <v>3</v>
      </c>
      <c r="CR136">
        <v>4</v>
      </c>
      <c r="CS136">
        <v>0</v>
      </c>
      <c r="CT136">
        <v>11</v>
      </c>
      <c r="CU136">
        <v>0</v>
      </c>
      <c r="CV136">
        <v>4</v>
      </c>
      <c r="CW136">
        <v>7</v>
      </c>
      <c r="CX136">
        <v>10</v>
      </c>
      <c r="CY136">
        <v>2</v>
      </c>
      <c r="CZ136">
        <v>0</v>
      </c>
      <c r="DA136">
        <v>7</v>
      </c>
      <c r="DC136">
        <f>((8/15)*100)</f>
        <v>53.333333333333336</v>
      </c>
      <c r="DD136">
        <f>((4/15)*100)</f>
        <v>26.666666666666668</v>
      </c>
      <c r="DE136">
        <f>((7/15)*100)</f>
        <v>46.666666666666664</v>
      </c>
      <c r="DF136">
        <f>((11/17)*100)</f>
        <v>64.705882352941174</v>
      </c>
      <c r="DG136">
        <f>((7/17)*100)</f>
        <v>41.17647058823529</v>
      </c>
      <c r="DH136">
        <f>((7/17)*100)</f>
        <v>41.17647058823529</v>
      </c>
      <c r="DI136">
        <f>((3/12)*100)</f>
        <v>25</v>
      </c>
      <c r="DJ136">
        <f>((6/12)*100)</f>
        <v>50</v>
      </c>
      <c r="DK136">
        <f>((10/12)*100)</f>
        <v>83.333333333333343</v>
      </c>
      <c r="DL136">
        <f>((7/14)*100)</f>
        <v>50</v>
      </c>
      <c r="DM136">
        <f>((4/14)*100)</f>
        <v>28.571428571428569</v>
      </c>
      <c r="DN136">
        <f>((10/14)*100)</f>
        <v>71.428571428571431</v>
      </c>
      <c r="DP136">
        <f>((3/9)*100)</f>
        <v>33.333333333333329</v>
      </c>
      <c r="DQ136">
        <f>((0/9)*100)</f>
        <v>0</v>
      </c>
      <c r="DR136">
        <f>((2/9)*100)</f>
        <v>22.222222222222221</v>
      </c>
      <c r="DS136">
        <f>((3/10)*100)</f>
        <v>30</v>
      </c>
      <c r="DT136">
        <f>((4/10)*100)</f>
        <v>40</v>
      </c>
      <c r="DU136">
        <f>((0/10)*100)</f>
        <v>0</v>
      </c>
      <c r="DV136">
        <f>((0/11)*100)</f>
        <v>0</v>
      </c>
      <c r="DW136">
        <f>((4/11)*100)</f>
        <v>36.363636363636367</v>
      </c>
      <c r="DX136">
        <f>((7/11)*100)</f>
        <v>63.636363636363633</v>
      </c>
      <c r="DY136">
        <f>((2/10)*100)</f>
        <v>20</v>
      </c>
      <c r="DZ136">
        <f>((0/10)*100)</f>
        <v>0</v>
      </c>
      <c r="EA136">
        <f>((7/10)*100)</f>
        <v>70</v>
      </c>
    </row>
    <row r="137" spans="1:131" x14ac:dyDescent="0.25">
      <c r="A137">
        <v>171.01524599999999</v>
      </c>
      <c r="B137">
        <v>6.6358230000000002</v>
      </c>
      <c r="C137">
        <v>153.90677700000001</v>
      </c>
      <c r="D137">
        <v>7.173826</v>
      </c>
      <c r="E137">
        <v>170.48825299999999</v>
      </c>
      <c r="F137">
        <v>5.6947599999999996</v>
      </c>
      <c r="G137">
        <v>173.40234600000002</v>
      </c>
      <c r="H137">
        <v>9.0218629999999997</v>
      </c>
      <c r="K137">
        <f>(17/200)</f>
        <v>8.5000000000000006E-2</v>
      </c>
      <c r="L137">
        <f>(16/200)</f>
        <v>0.08</v>
      </c>
      <c r="M137">
        <f>(16/200)</f>
        <v>0.08</v>
      </c>
      <c r="N137">
        <f>(16/200)</f>
        <v>0.08</v>
      </c>
      <c r="P137">
        <f>(9/200)</f>
        <v>4.4999999999999998E-2</v>
      </c>
      <c r="Q137">
        <f>(9/200)</f>
        <v>4.4999999999999998E-2</v>
      </c>
      <c r="R137">
        <f>(10/200)</f>
        <v>0.05</v>
      </c>
      <c r="S137">
        <f>(10/200)</f>
        <v>0.05</v>
      </c>
      <c r="U137">
        <f>0.085+0.045</f>
        <v>0.13</v>
      </c>
      <c r="V137">
        <f>0.08+0.045</f>
        <v>0.125</v>
      </c>
      <c r="W137">
        <f>0.08+0.05</f>
        <v>0.13</v>
      </c>
      <c r="X137">
        <f>0.08+0.05</f>
        <v>0.13</v>
      </c>
      <c r="Z137">
        <f>SQRT((ABS($A$138-$A$137)^2+(ABS($B$138-$B$137)^2)))</f>
        <v>33.50842276065552</v>
      </c>
      <c r="AA137">
        <f>SQRT((ABS($C$138-$C$137)^2+(ABS($D$138-$D$137)^2)))</f>
        <v>37.353941178646537</v>
      </c>
      <c r="AB137">
        <f>SQRT((ABS($E$138-$E$137)^2+(ABS($F$138-$F$137)^2)))</f>
        <v>33.107727070788272</v>
      </c>
      <c r="AC137">
        <f>SQRT((ABS($G$138-$G$137)^2+(ABS($H$138-$H$137)^2)))</f>
        <v>23.013868003614576</v>
      </c>
      <c r="AJ137">
        <f>1/0.13</f>
        <v>7.6923076923076916</v>
      </c>
      <c r="AK137">
        <f>1/0.125</f>
        <v>8</v>
      </c>
      <c r="AL137">
        <f>1/0.13</f>
        <v>7.6923076923076916</v>
      </c>
      <c r="AM137">
        <f>1/0.13</f>
        <v>7.6923076923076916</v>
      </c>
      <c r="AO137">
        <f>$Z137/$U137</f>
        <v>257.7570981588886</v>
      </c>
      <c r="AP137">
        <f>$AA137/$V137</f>
        <v>298.83152942917229</v>
      </c>
      <c r="AQ137">
        <f>$AB137/$W137</f>
        <v>254.67482362144824</v>
      </c>
      <c r="AR137">
        <f>$AC137/$X137</f>
        <v>177.02975387395827</v>
      </c>
      <c r="AV137">
        <f>((0.085/0.13)*100)</f>
        <v>65.384615384615387</v>
      </c>
      <c r="AW137">
        <f>((0.08/0.125)*100)</f>
        <v>64</v>
      </c>
      <c r="AX137">
        <f>((0.08/0.13)*100)</f>
        <v>61.53846153846154</v>
      </c>
      <c r="AY137">
        <f>((0.08/0.13)*100)</f>
        <v>61.53846153846154</v>
      </c>
      <c r="BA137">
        <f>((0.045/0.13)*100)</f>
        <v>34.615384615384613</v>
      </c>
      <c r="BB137">
        <f>((0.045/0.125)*100)</f>
        <v>36</v>
      </c>
      <c r="BC137">
        <f>((0.05/0.13)*100)</f>
        <v>38.461538461538467</v>
      </c>
      <c r="BD137">
        <f>((0.05/0.13)*100)</f>
        <v>38.461538461538467</v>
      </c>
      <c r="BF137">
        <f>ABS($B$137-$D$137)</f>
        <v>0.53800299999999979</v>
      </c>
      <c r="BG137">
        <f>ABS($F$137-$H$137)</f>
        <v>3.3271030000000001</v>
      </c>
      <c r="BL137">
        <f>SQRT((ABS($A$137-$E$137)^2+(ABS($B$137-$F$137)^2)))</f>
        <v>1.0785736840930276</v>
      </c>
      <c r="BM137">
        <f>SQRT((ABS($C$137-$G$138)^2+(ABS($D$137-$H$138)^2)))</f>
        <v>3.6598672519501489</v>
      </c>
      <c r="BO137">
        <f>SQRT((ABS($A$137-$G$137)^2+(ABS($B$137-$H$137)^2)))</f>
        <v>3.3751197447794574</v>
      </c>
      <c r="BP137">
        <f>SQRT((ABS($C$137-$E$138)^2+(ABS($D$137-$F$138)^2)))</f>
        <v>16.639041388108026</v>
      </c>
      <c r="BU137">
        <v>17</v>
      </c>
      <c r="BV137">
        <v>11</v>
      </c>
      <c r="BW137">
        <v>7</v>
      </c>
      <c r="BX137">
        <v>9</v>
      </c>
      <c r="BY137">
        <v>16</v>
      </c>
      <c r="BZ137">
        <v>11</v>
      </c>
      <c r="CA137">
        <v>9</v>
      </c>
      <c r="CB137">
        <v>7</v>
      </c>
      <c r="CC137">
        <v>16</v>
      </c>
      <c r="CD137">
        <v>8</v>
      </c>
      <c r="CE137">
        <v>7</v>
      </c>
      <c r="CF137">
        <v>14</v>
      </c>
      <c r="CG137">
        <v>16</v>
      </c>
      <c r="CH137">
        <v>9</v>
      </c>
      <c r="CI137">
        <v>7</v>
      </c>
      <c r="CJ137">
        <v>14</v>
      </c>
      <c r="CL137">
        <v>9</v>
      </c>
      <c r="CM137">
        <v>3</v>
      </c>
      <c r="CN137">
        <v>0</v>
      </c>
      <c r="CO137">
        <v>2</v>
      </c>
      <c r="CP137">
        <v>9</v>
      </c>
      <c r="CQ137">
        <v>3</v>
      </c>
      <c r="CR137">
        <v>0</v>
      </c>
      <c r="CS137">
        <v>0</v>
      </c>
      <c r="CT137">
        <v>10</v>
      </c>
      <c r="CU137">
        <v>0</v>
      </c>
      <c r="CV137">
        <v>0</v>
      </c>
      <c r="CW137">
        <v>8</v>
      </c>
      <c r="CX137">
        <v>10</v>
      </c>
      <c r="CY137">
        <v>2</v>
      </c>
      <c r="CZ137">
        <v>0</v>
      </c>
      <c r="DA137">
        <v>8</v>
      </c>
      <c r="DC137">
        <f>((11/17)*100)</f>
        <v>64.705882352941174</v>
      </c>
      <c r="DD137">
        <f>((7/17)*100)</f>
        <v>41.17647058823529</v>
      </c>
      <c r="DE137">
        <f>((9/17)*100)</f>
        <v>52.941176470588239</v>
      </c>
      <c r="DF137">
        <f>((11/16)*100)</f>
        <v>68.75</v>
      </c>
      <c r="DG137">
        <f>((9/16)*100)</f>
        <v>56.25</v>
      </c>
      <c r="DH137">
        <f>((7/16)*100)</f>
        <v>43.75</v>
      </c>
      <c r="DI137">
        <f>((8/16)*100)</f>
        <v>50</v>
      </c>
      <c r="DJ137">
        <f>((7/16)*100)</f>
        <v>43.75</v>
      </c>
      <c r="DK137">
        <f>((14/16)*100)</f>
        <v>87.5</v>
      </c>
      <c r="DL137">
        <f>((9/16)*100)</f>
        <v>56.25</v>
      </c>
      <c r="DM137">
        <f>((7/16)*100)</f>
        <v>43.75</v>
      </c>
      <c r="DN137">
        <f>((14/16)*100)</f>
        <v>87.5</v>
      </c>
      <c r="DP137">
        <f>((3/9)*100)</f>
        <v>33.333333333333329</v>
      </c>
      <c r="DQ137">
        <f>((0/9)*100)</f>
        <v>0</v>
      </c>
      <c r="DR137">
        <f>((2/9)*100)</f>
        <v>22.222222222222221</v>
      </c>
      <c r="DS137">
        <f>((3/9)*100)</f>
        <v>33.333333333333329</v>
      </c>
      <c r="DT137">
        <f>((0/9)*100)</f>
        <v>0</v>
      </c>
      <c r="DU137">
        <f>((0/9)*100)</f>
        <v>0</v>
      </c>
      <c r="DV137">
        <f>((0/10)*100)</f>
        <v>0</v>
      </c>
      <c r="DW137">
        <f>((0/10)*100)</f>
        <v>0</v>
      </c>
      <c r="DX137">
        <f>((8/10)*100)</f>
        <v>80</v>
      </c>
      <c r="DY137">
        <f>((2/10)*100)</f>
        <v>20</v>
      </c>
      <c r="DZ137">
        <f>((0/10)*100)</f>
        <v>0</v>
      </c>
      <c r="EA137">
        <f>((8/10)*100)</f>
        <v>80</v>
      </c>
    </row>
    <row r="138" spans="1:131" x14ac:dyDescent="0.25">
      <c r="A138">
        <v>137.52760499999999</v>
      </c>
      <c r="B138">
        <v>5.4558669999999996</v>
      </c>
      <c r="C138">
        <v>116.574084</v>
      </c>
      <c r="D138">
        <v>5.9140819999999996</v>
      </c>
      <c r="E138">
        <v>137.38408100000001</v>
      </c>
      <c r="F138">
        <v>5.2095919999999998</v>
      </c>
      <c r="G138">
        <v>150.40215799999999</v>
      </c>
      <c r="H138">
        <v>8.2284699999999997</v>
      </c>
      <c r="K138">
        <f>(15/200)</f>
        <v>7.4999999999999997E-2</v>
      </c>
      <c r="L138">
        <f>(14/200)</f>
        <v>7.0000000000000007E-2</v>
      </c>
      <c r="M138">
        <f>(15/200)</f>
        <v>7.4999999999999997E-2</v>
      </c>
      <c r="N138">
        <f>(14/200)</f>
        <v>7.0000000000000007E-2</v>
      </c>
      <c r="P138">
        <f>(8/200)</f>
        <v>0.04</v>
      </c>
      <c r="Q138">
        <f>(9/200)</f>
        <v>4.4999999999999998E-2</v>
      </c>
      <c r="R138">
        <f>(7/200)</f>
        <v>3.5000000000000003E-2</v>
      </c>
      <c r="S138">
        <f>(9/200)</f>
        <v>4.4999999999999998E-2</v>
      </c>
      <c r="U138">
        <f>0.075+0.04</f>
        <v>0.11499999999999999</v>
      </c>
      <c r="V138">
        <f>0.07+0.045</f>
        <v>0.115</v>
      </c>
      <c r="W138">
        <f>0.075+0.035</f>
        <v>0.11</v>
      </c>
      <c r="X138">
        <f>0.07+0.045</f>
        <v>0.115</v>
      </c>
      <c r="Z138">
        <f>SQRT((ABS($A$139-$A$138)^2+(ABS($B$139-$B$138)^2)))</f>
        <v>25.608533773353845</v>
      </c>
      <c r="AA138">
        <f>SQRT((ABS($C$139-$C$138)^2+(ABS($D$139-$D$138)^2)))</f>
        <v>28.800975468405682</v>
      </c>
      <c r="AB138">
        <f>SQRT((ABS($E$139-$E$138)^2+(ABS($F$139-$F$138)^2)))</f>
        <v>25.706234346796599</v>
      </c>
      <c r="AC138">
        <f>SQRT((ABS($G$139-$G$138)^2+(ABS($H$139-$H$138)^2)))</f>
        <v>38.953981826724771</v>
      </c>
      <c r="AJ138">
        <f>1/0.115</f>
        <v>8.695652173913043</v>
      </c>
      <c r="AK138">
        <f>1/0.115</f>
        <v>8.695652173913043</v>
      </c>
      <c r="AL138">
        <f>1/0.11</f>
        <v>9.0909090909090917</v>
      </c>
      <c r="AM138">
        <f>1/0.115</f>
        <v>8.695652173913043</v>
      </c>
      <c r="AO138">
        <f>$Z138/$U138</f>
        <v>222.68290237698997</v>
      </c>
      <c r="AP138">
        <f>$AA138/$V138</f>
        <v>250.44326494265809</v>
      </c>
      <c r="AQ138">
        <f>$AB138/$W138</f>
        <v>233.6930395163327</v>
      </c>
      <c r="AR138">
        <f>$AC138/$X138</f>
        <v>338.73027675412845</v>
      </c>
      <c r="AV138">
        <f>((0.075/0.115)*100)</f>
        <v>65.217391304347814</v>
      </c>
      <c r="AW138">
        <f>((0.07/0.115)*100)</f>
        <v>60.869565217391312</v>
      </c>
      <c r="AX138">
        <f>((0.075/0.11)*100)</f>
        <v>68.181818181818173</v>
      </c>
      <c r="AY138">
        <f>((0.07/0.115)*100)</f>
        <v>60.869565217391312</v>
      </c>
      <c r="BA138">
        <f>((0.04/0.115)*100)</f>
        <v>34.782608695652172</v>
      </c>
      <c r="BB138">
        <f>((0.045/0.115)*100)</f>
        <v>39.130434782608688</v>
      </c>
      <c r="BC138">
        <f>((0.035/0.11)*100)</f>
        <v>31.818181818181824</v>
      </c>
      <c r="BD138">
        <f>((0.045/0.115)*100)</f>
        <v>39.130434782608688</v>
      </c>
      <c r="BF138">
        <f>ABS($B$138-$D$138)</f>
        <v>0.45821500000000004</v>
      </c>
      <c r="BG138">
        <f>ABS($F$138-$H$138)</f>
        <v>3.018878</v>
      </c>
      <c r="BL138">
        <f>SQRT((ABS($A$138-$E$138)^2+(ABS($B$138-$F$138)^2)))</f>
        <v>0.28504475824157094</v>
      </c>
      <c r="BM138">
        <f>SQRT((ABS($C$138-$G$139)^2+(ABS($D$138-$H$139)^2)))</f>
        <v>5.310661945118043</v>
      </c>
      <c r="BO138">
        <f>SQRT((ABS($A$138-$G$138)^2+(ABS($B$138-$H$138)^2)))</f>
        <v>13.169716866562386</v>
      </c>
      <c r="BP138">
        <f>SQRT((ABS($C$138-$E$139)^2+(ABS($D$138-$F$139)^2)))</f>
        <v>5.0766219206895755</v>
      </c>
      <c r="BS138">
        <f>DEGREES(ACOS((31.8361376696705^2+31.7841176690521^2-2.76038624668071^2)/(2*31.8361376696705*31.7841176690521)))</f>
        <v>4.972632897236978</v>
      </c>
      <c r="BU138">
        <v>15</v>
      </c>
      <c r="BV138">
        <v>11</v>
      </c>
      <c r="BW138">
        <v>8</v>
      </c>
      <c r="BX138">
        <v>7</v>
      </c>
      <c r="BY138">
        <v>14</v>
      </c>
      <c r="BZ138">
        <v>11</v>
      </c>
      <c r="CA138">
        <v>6</v>
      </c>
      <c r="CB138">
        <v>5</v>
      </c>
      <c r="CC138">
        <v>15</v>
      </c>
      <c r="CD138">
        <v>7</v>
      </c>
      <c r="CE138">
        <v>6</v>
      </c>
      <c r="CF138">
        <v>14</v>
      </c>
      <c r="CG138">
        <v>14</v>
      </c>
      <c r="CH138">
        <v>7</v>
      </c>
      <c r="CI138">
        <v>5</v>
      </c>
      <c r="CJ138">
        <v>14</v>
      </c>
      <c r="CL138">
        <v>8</v>
      </c>
      <c r="CM138">
        <v>3</v>
      </c>
      <c r="CN138">
        <v>0</v>
      </c>
      <c r="CO138">
        <v>1</v>
      </c>
      <c r="CP138">
        <v>9</v>
      </c>
      <c r="CQ138">
        <v>5</v>
      </c>
      <c r="CR138">
        <v>0</v>
      </c>
      <c r="CS138">
        <v>0</v>
      </c>
      <c r="CT138">
        <v>7</v>
      </c>
      <c r="CU138">
        <v>0</v>
      </c>
      <c r="CV138">
        <v>0</v>
      </c>
      <c r="CW138">
        <v>7</v>
      </c>
      <c r="CX138">
        <v>9</v>
      </c>
      <c r="CY138">
        <v>1</v>
      </c>
      <c r="CZ138">
        <v>0</v>
      </c>
      <c r="DA138">
        <v>7</v>
      </c>
      <c r="DC138">
        <f>((11/15)*100)</f>
        <v>73.333333333333329</v>
      </c>
      <c r="DD138">
        <f>((8/15)*100)</f>
        <v>53.333333333333336</v>
      </c>
      <c r="DE138">
        <f>((7/15)*100)</f>
        <v>46.666666666666664</v>
      </c>
      <c r="DF138">
        <f>((11/14)*100)</f>
        <v>78.571428571428569</v>
      </c>
      <c r="DG138">
        <f>((6/14)*100)</f>
        <v>42.857142857142854</v>
      </c>
      <c r="DH138">
        <f>((5/14)*100)</f>
        <v>35.714285714285715</v>
      </c>
      <c r="DI138">
        <f>((7/15)*100)</f>
        <v>46.666666666666664</v>
      </c>
      <c r="DJ138">
        <f>((6/15)*100)</f>
        <v>40</v>
      </c>
      <c r="DK138">
        <f>((14/15)*100)</f>
        <v>93.333333333333329</v>
      </c>
      <c r="DL138">
        <f>((7/14)*100)</f>
        <v>50</v>
      </c>
      <c r="DM138">
        <f>((5/14)*100)</f>
        <v>35.714285714285715</v>
      </c>
      <c r="DN138">
        <f>((14/14)*100)</f>
        <v>100</v>
      </c>
      <c r="DP138">
        <f>((3/8)*100)</f>
        <v>37.5</v>
      </c>
      <c r="DQ138">
        <f>((0/8)*100)</f>
        <v>0</v>
      </c>
      <c r="DR138">
        <f>((1/8)*100)</f>
        <v>12.5</v>
      </c>
      <c r="DS138">
        <f>((5/9)*100)</f>
        <v>55.555555555555557</v>
      </c>
      <c r="DT138">
        <f>((0/9)*100)</f>
        <v>0</v>
      </c>
      <c r="DU138">
        <f>((0/9)*100)</f>
        <v>0</v>
      </c>
      <c r="DV138">
        <f>((0/7)*100)</f>
        <v>0</v>
      </c>
      <c r="DW138">
        <f>((0/7)*100)</f>
        <v>0</v>
      </c>
      <c r="DX138">
        <f>((7/7)*100)</f>
        <v>100</v>
      </c>
      <c r="DY138">
        <f>((1/9)*100)</f>
        <v>11.111111111111111</v>
      </c>
      <c r="DZ138">
        <f>((0/9)*100)</f>
        <v>0</v>
      </c>
      <c r="EA138">
        <f>((7/9)*100)</f>
        <v>77.777777777777786</v>
      </c>
    </row>
    <row r="139" spans="1:131" x14ac:dyDescent="0.25">
      <c r="A139">
        <v>111.925307</v>
      </c>
      <c r="B139">
        <v>4.8907660000000002</v>
      </c>
      <c r="C139">
        <v>87.798979000000003</v>
      </c>
      <c r="D139">
        <v>7.1345409999999996</v>
      </c>
      <c r="E139">
        <v>111.68652900000001</v>
      </c>
      <c r="F139">
        <v>4.541531</v>
      </c>
      <c r="G139">
        <v>111.458319</v>
      </c>
      <c r="H139">
        <v>7.3395919999999997</v>
      </c>
      <c r="K139">
        <f>(15/200)</f>
        <v>7.4999999999999997E-2</v>
      </c>
      <c r="L139">
        <f>(14/200)</f>
        <v>7.0000000000000007E-2</v>
      </c>
      <c r="M139">
        <f>(15/200)</f>
        <v>7.4999999999999997E-2</v>
      </c>
      <c r="N139">
        <f>(14/200)</f>
        <v>7.0000000000000007E-2</v>
      </c>
      <c r="P139">
        <f>(8/200)</f>
        <v>0.04</v>
      </c>
      <c r="Q139">
        <f>(7/200)</f>
        <v>3.5000000000000003E-2</v>
      </c>
      <c r="R139">
        <f>(8/200)</f>
        <v>0.04</v>
      </c>
      <c r="S139">
        <f>(9/200)</f>
        <v>4.4999999999999998E-2</v>
      </c>
      <c r="U139">
        <f>0.075+0.04</f>
        <v>0.11499999999999999</v>
      </c>
      <c r="V139">
        <f>0.07+0.035</f>
        <v>0.10500000000000001</v>
      </c>
      <c r="W139">
        <f>0.075+0.04</f>
        <v>0.11499999999999999</v>
      </c>
      <c r="X139">
        <f>0.07+0.045</f>
        <v>0.115</v>
      </c>
      <c r="Z139">
        <f>SQRT((ABS($A$140-$A$139)^2+(ABS($B$140-$B$139)^2)))</f>
        <v>28.789847687119245</v>
      </c>
      <c r="AA139">
        <f>SQRT((ABS($C$140-$C$139)^2+(ABS($D$140-$D$139)^2)))</f>
        <v>23.610592362329939</v>
      </c>
      <c r="AB139">
        <f>SQRT((ABS($E$140-$E$139)^2+(ABS($F$140-$F$139)^2)))</f>
        <v>30.273367007673937</v>
      </c>
      <c r="AC139">
        <f>SQRT((ABS($G$140-$G$139)^2+(ABS($H$140-$H$139)^2)))</f>
        <v>29.209561425893749</v>
      </c>
      <c r="AJ139">
        <f>1/0.115</f>
        <v>8.695652173913043</v>
      </c>
      <c r="AK139">
        <f>1/0.105</f>
        <v>9.5238095238095237</v>
      </c>
      <c r="AL139">
        <f>1/0.115</f>
        <v>8.695652173913043</v>
      </c>
      <c r="AM139">
        <f>1/0.115</f>
        <v>8.695652173913043</v>
      </c>
      <c r="AO139">
        <f>$Z139/$U139</f>
        <v>250.3465016271239</v>
      </c>
      <c r="AP139">
        <f>$AA139/$V139</f>
        <v>224.86278440314226</v>
      </c>
      <c r="AQ139">
        <f>$AB139/$W139</f>
        <v>263.24666963194727</v>
      </c>
      <c r="AR139">
        <f>$AC139/$X139</f>
        <v>253.99618631211956</v>
      </c>
      <c r="AV139">
        <f>((0.075/0.115)*100)</f>
        <v>65.217391304347814</v>
      </c>
      <c r="AW139">
        <f>((0.07/0.105)*100)</f>
        <v>66.666666666666671</v>
      </c>
      <c r="AX139">
        <f>((0.075/0.115)*100)</f>
        <v>65.217391304347814</v>
      </c>
      <c r="AY139">
        <f>((0.07/0.115)*100)</f>
        <v>60.869565217391312</v>
      </c>
      <c r="BA139">
        <f>((0.04/0.115)*100)</f>
        <v>34.782608695652172</v>
      </c>
      <c r="BB139">
        <f>((0.035/0.105)*100)</f>
        <v>33.333333333333336</v>
      </c>
      <c r="BC139">
        <f>((0.04/0.115)*100)</f>
        <v>34.782608695652172</v>
      </c>
      <c r="BD139">
        <f>((0.045/0.115)*100)</f>
        <v>39.130434782608688</v>
      </c>
      <c r="BF139">
        <f>ABS($B$139-$D$139)</f>
        <v>2.2437749999999994</v>
      </c>
      <c r="BG139">
        <f>ABS($F$139-$H$139)</f>
        <v>2.7980609999999997</v>
      </c>
      <c r="BL139">
        <f>SQRT((ABS($A$139-$E$139)^2+(ABS($B$139-$F$139)^2)))</f>
        <v>0.42306030126803251</v>
      </c>
      <c r="BM139">
        <f>SQRT((ABS($C$139-$G$140)^2+(ABS($D$139-$H$140)^2)))</f>
        <v>5.5910473842557433</v>
      </c>
      <c r="BO139">
        <f>SQRT((ABS($A$139-$G$139)^2+(ABS($B$139-$H$139)^2)))</f>
        <v>2.4929553887745359</v>
      </c>
      <c r="BP139">
        <f>SQRT((ABS($C$139-$E$140)^2+(ABS($D$139-$F$140)^2)))</f>
        <v>6.614315363868049</v>
      </c>
      <c r="BR139">
        <f>DEGREES(ACOS((27.5647030012231^2+27.138775879377^2-3.44786866004913^2)/(2*27.5647030012231*27.138775879377)))</f>
        <v>7.1720914231163366</v>
      </c>
      <c r="BS139">
        <f>DEGREES(ACOS((28.870700256833^2+29.3432200441564^2-2.79355668818551^2)/(2*28.870700256833*29.3432200441564)))</f>
        <v>5.421960440352346</v>
      </c>
      <c r="BU139">
        <v>15</v>
      </c>
      <c r="BV139">
        <v>11</v>
      </c>
      <c r="BW139">
        <v>7</v>
      </c>
      <c r="BX139">
        <v>7</v>
      </c>
      <c r="BY139">
        <v>14</v>
      </c>
      <c r="BZ139">
        <v>10</v>
      </c>
      <c r="CA139">
        <v>6</v>
      </c>
      <c r="CB139">
        <v>5</v>
      </c>
      <c r="CC139">
        <v>15</v>
      </c>
      <c r="CD139">
        <v>8</v>
      </c>
      <c r="CE139">
        <v>8</v>
      </c>
      <c r="CF139">
        <v>14</v>
      </c>
      <c r="CG139">
        <v>14</v>
      </c>
      <c r="CH139">
        <v>7</v>
      </c>
      <c r="CI139">
        <v>7</v>
      </c>
      <c r="CJ139">
        <v>14</v>
      </c>
      <c r="CL139">
        <v>8</v>
      </c>
      <c r="CM139">
        <v>5</v>
      </c>
      <c r="CN139">
        <v>0</v>
      </c>
      <c r="CO139">
        <v>1</v>
      </c>
      <c r="CP139">
        <v>7</v>
      </c>
      <c r="CQ139">
        <v>3</v>
      </c>
      <c r="CR139">
        <v>0</v>
      </c>
      <c r="CS139">
        <v>0</v>
      </c>
      <c r="CT139">
        <v>8</v>
      </c>
      <c r="CU139">
        <v>0</v>
      </c>
      <c r="CV139">
        <v>0</v>
      </c>
      <c r="CW139">
        <v>8</v>
      </c>
      <c r="CX139">
        <v>9</v>
      </c>
      <c r="CY139">
        <v>1</v>
      </c>
      <c r="CZ139">
        <v>0</v>
      </c>
      <c r="DA139">
        <v>8</v>
      </c>
      <c r="DC139">
        <f>((11/15)*100)</f>
        <v>73.333333333333329</v>
      </c>
      <c r="DD139">
        <f>((7/15)*100)</f>
        <v>46.666666666666664</v>
      </c>
      <c r="DE139">
        <f>((7/15)*100)</f>
        <v>46.666666666666664</v>
      </c>
      <c r="DF139">
        <f>((10/14)*100)</f>
        <v>71.428571428571431</v>
      </c>
      <c r="DG139">
        <f>((6/14)*100)</f>
        <v>42.857142857142854</v>
      </c>
      <c r="DH139">
        <f>((5/14)*100)</f>
        <v>35.714285714285715</v>
      </c>
      <c r="DI139">
        <f>((8/15)*100)</f>
        <v>53.333333333333336</v>
      </c>
      <c r="DJ139">
        <f>((8/15)*100)</f>
        <v>53.333333333333336</v>
      </c>
      <c r="DK139">
        <f>((14/15)*100)</f>
        <v>93.333333333333329</v>
      </c>
      <c r="DL139">
        <f>((7/14)*100)</f>
        <v>50</v>
      </c>
      <c r="DM139">
        <f>((7/14)*100)</f>
        <v>50</v>
      </c>
      <c r="DN139">
        <f>((14/14)*100)</f>
        <v>100</v>
      </c>
      <c r="DP139">
        <f>((5/8)*100)</f>
        <v>62.5</v>
      </c>
      <c r="DQ139">
        <f>((0/8)*100)</f>
        <v>0</v>
      </c>
      <c r="DR139">
        <f>((1/8)*100)</f>
        <v>12.5</v>
      </c>
      <c r="DS139">
        <f>((3/7)*100)</f>
        <v>42.857142857142854</v>
      </c>
      <c r="DT139">
        <f>((0/7)*100)</f>
        <v>0</v>
      </c>
      <c r="DU139">
        <f>((0/7)*100)</f>
        <v>0</v>
      </c>
      <c r="DV139">
        <f>((0/8)*100)</f>
        <v>0</v>
      </c>
      <c r="DW139">
        <f>((0/8)*100)</f>
        <v>0</v>
      </c>
      <c r="DX139">
        <f>((8/8)*100)</f>
        <v>100</v>
      </c>
      <c r="DY139">
        <f>((1/9)*100)</f>
        <v>11.111111111111111</v>
      </c>
      <c r="DZ139">
        <f>((0/9)*100)</f>
        <v>0</v>
      </c>
      <c r="EA139">
        <f>((8/9)*100)</f>
        <v>88.888888888888886</v>
      </c>
    </row>
    <row r="140" spans="1:131" x14ac:dyDescent="0.25">
      <c r="A140">
        <v>83.157499999999999</v>
      </c>
      <c r="B140">
        <v>6.0170919999999999</v>
      </c>
      <c r="C140">
        <v>64.188567000000006</v>
      </c>
      <c r="D140">
        <v>7.0422539999999998</v>
      </c>
      <c r="E140">
        <v>81.424489000000008</v>
      </c>
      <c r="F140">
        <v>5.3695919999999999</v>
      </c>
      <c r="G140">
        <v>82.253111000000004</v>
      </c>
      <c r="H140">
        <v>7.8438780000000001</v>
      </c>
      <c r="K140">
        <f>(15/200)</f>
        <v>7.4999999999999997E-2</v>
      </c>
      <c r="L140">
        <f>(13/200)</f>
        <v>6.5000000000000002E-2</v>
      </c>
      <c r="M140">
        <f>(16/200)</f>
        <v>0.08</v>
      </c>
      <c r="N140">
        <f>(14/200)</f>
        <v>7.0000000000000007E-2</v>
      </c>
      <c r="P140">
        <f>(7/200)</f>
        <v>3.5000000000000003E-2</v>
      </c>
      <c r="Q140">
        <f>(9/200)</f>
        <v>4.4999999999999998E-2</v>
      </c>
      <c r="R140">
        <f>(8/200)</f>
        <v>0.04</v>
      </c>
      <c r="S140">
        <f>(9/200)</f>
        <v>4.4999999999999998E-2</v>
      </c>
      <c r="U140">
        <f>0.075+0.035</f>
        <v>0.11</v>
      </c>
      <c r="V140">
        <f>0.065+0.045</f>
        <v>0.11</v>
      </c>
      <c r="W140">
        <f>0.08+0.04</f>
        <v>0.12</v>
      </c>
      <c r="X140">
        <f>0.07+0.045</f>
        <v>0.115</v>
      </c>
      <c r="Z140">
        <f>SQRT((ABS($A$141-$A$140)^2+(ABS($B$141-$B$140)^2)))</f>
        <v>25.000415362893158</v>
      </c>
      <c r="AA140">
        <f>SQRT((ABS($C$141-$C$140)^2+(ABS($D$141-$D$140)^2)))</f>
        <v>26.592478834285242</v>
      </c>
      <c r="AB140">
        <f>SQRT((ABS($E$141-$E$140)^2+(ABS($F$141-$F$140)^2)))</f>
        <v>24.994303561511053</v>
      </c>
      <c r="AC140">
        <f>SQRT((ABS($G$141-$G$140)^2+(ABS($H$141-$H$140)^2)))</f>
        <v>24.438975221785253</v>
      </c>
      <c r="AJ140">
        <f>1/0.11</f>
        <v>9.0909090909090917</v>
      </c>
      <c r="AK140">
        <f>1/0.11</f>
        <v>9.0909090909090917</v>
      </c>
      <c r="AL140">
        <f>1/0.12</f>
        <v>8.3333333333333339</v>
      </c>
      <c r="AM140">
        <f>1/0.115</f>
        <v>8.695652173913043</v>
      </c>
      <c r="AO140">
        <f>$Z140/$U140</f>
        <v>227.27650329902872</v>
      </c>
      <c r="AP140">
        <f>$AA140/$V140</f>
        <v>241.74980758441129</v>
      </c>
      <c r="AQ140">
        <f>$AB140/$W140</f>
        <v>208.28586301259213</v>
      </c>
      <c r="AR140">
        <f>$AC140/$X140</f>
        <v>212.51282801552392</v>
      </c>
      <c r="AV140">
        <f>((0.075/0.11)*100)</f>
        <v>68.181818181818173</v>
      </c>
      <c r="AW140">
        <f>((0.065/0.11)*100)</f>
        <v>59.090909090909093</v>
      </c>
      <c r="AX140">
        <f>((0.08/0.12)*100)</f>
        <v>66.666666666666671</v>
      </c>
      <c r="AY140">
        <f>((0.07/0.115)*100)</f>
        <v>60.869565217391312</v>
      </c>
      <c r="BA140">
        <f>((0.035/0.11)*100)</f>
        <v>31.818181818181824</v>
      </c>
      <c r="BB140">
        <f>((0.045/0.11)*100)</f>
        <v>40.909090909090907</v>
      </c>
      <c r="BC140">
        <f>((0.04/0.12)*100)</f>
        <v>33.333333333333336</v>
      </c>
      <c r="BD140">
        <f>((0.045/0.115)*100)</f>
        <v>39.130434782608688</v>
      </c>
      <c r="BF140">
        <f>ABS($B$140-$D$140)</f>
        <v>1.0251619999999999</v>
      </c>
      <c r="BG140">
        <f>ABS($F$140-$H$140)</f>
        <v>2.4742860000000002</v>
      </c>
      <c r="BL140">
        <f>SQRT((ABS($A$140-$E$140)^2+(ABS($B$140-$F$140)^2)))</f>
        <v>1.8500225339495104</v>
      </c>
      <c r="BM140">
        <f>SQRT((ABS($C$140-$G$141)^2+(ABS($D$140-$H$141)^2)))</f>
        <v>6.4997417751669113</v>
      </c>
      <c r="BO140">
        <f>SQRT((ABS($A$140-$G$140)^2+(ABS($B$140-$H$140)^2)))</f>
        <v>2.0383980359873268</v>
      </c>
      <c r="BP140">
        <f>SQRT((ABS($C$140-$E$141)^2+(ABS($D$140-$F$141)^2)))</f>
        <v>7.8833345400902504</v>
      </c>
      <c r="BR140">
        <f>DEGREES(ACOS((3.09922340279141^2+32.2890042782267^2-31.8361376696705^2)/(2*3.09922340279141*32.2890042782267)))</f>
        <v>78.866841907484442</v>
      </c>
      <c r="BS140">
        <f>DEGREES(ACOS((24.9116215369432^2+25.0525949467094^2-2.56224431623918^2)/(2*24.9116215369432*25.0525949467094)))</f>
        <v>5.8701262233908311</v>
      </c>
      <c r="BU140">
        <v>15</v>
      </c>
      <c r="BV140">
        <v>10</v>
      </c>
      <c r="BW140">
        <v>7</v>
      </c>
      <c r="BX140">
        <v>6</v>
      </c>
      <c r="BY140">
        <v>13</v>
      </c>
      <c r="BZ140">
        <v>9</v>
      </c>
      <c r="CA140">
        <v>6</v>
      </c>
      <c r="CB140">
        <v>4</v>
      </c>
      <c r="CC140">
        <v>16</v>
      </c>
      <c r="CD140">
        <v>8</v>
      </c>
      <c r="CE140">
        <v>7</v>
      </c>
      <c r="CF140">
        <v>14</v>
      </c>
      <c r="CG140">
        <v>14</v>
      </c>
      <c r="CH140">
        <v>6</v>
      </c>
      <c r="CI140">
        <v>5</v>
      </c>
      <c r="CJ140">
        <v>14</v>
      </c>
      <c r="CL140">
        <v>7</v>
      </c>
      <c r="CM140">
        <v>3</v>
      </c>
      <c r="CN140">
        <v>0</v>
      </c>
      <c r="CO140">
        <v>0</v>
      </c>
      <c r="CP140">
        <v>9</v>
      </c>
      <c r="CQ140">
        <v>4</v>
      </c>
      <c r="CR140">
        <v>0</v>
      </c>
      <c r="CS140">
        <v>0</v>
      </c>
      <c r="CT140">
        <v>8</v>
      </c>
      <c r="CU140">
        <v>0</v>
      </c>
      <c r="CV140">
        <v>0</v>
      </c>
      <c r="CW140">
        <v>8</v>
      </c>
      <c r="CX140">
        <v>9</v>
      </c>
      <c r="CY140">
        <v>0</v>
      </c>
      <c r="CZ140">
        <v>0</v>
      </c>
      <c r="DA140">
        <v>8</v>
      </c>
      <c r="DC140">
        <f>((10/15)*100)</f>
        <v>66.666666666666657</v>
      </c>
      <c r="DD140">
        <f>((7/15)*100)</f>
        <v>46.666666666666664</v>
      </c>
      <c r="DE140">
        <f>((6/15)*100)</f>
        <v>40</v>
      </c>
      <c r="DF140">
        <f>((9/13)*100)</f>
        <v>69.230769230769226</v>
      </c>
      <c r="DG140">
        <f>((6/13)*100)</f>
        <v>46.153846153846153</v>
      </c>
      <c r="DH140">
        <f>((4/13)*100)</f>
        <v>30.76923076923077</v>
      </c>
      <c r="DI140">
        <f>((8/16)*100)</f>
        <v>50</v>
      </c>
      <c r="DJ140">
        <f>((7/16)*100)</f>
        <v>43.75</v>
      </c>
      <c r="DK140">
        <f>((14/16)*100)</f>
        <v>87.5</v>
      </c>
      <c r="DL140">
        <f>((6/14)*100)</f>
        <v>42.857142857142854</v>
      </c>
      <c r="DM140">
        <f>((5/14)*100)</f>
        <v>35.714285714285715</v>
      </c>
      <c r="DN140">
        <f>((14/14)*100)</f>
        <v>100</v>
      </c>
      <c r="DP140">
        <f>((3/7)*100)</f>
        <v>42.857142857142854</v>
      </c>
      <c r="DQ140">
        <f>((0/7)*100)</f>
        <v>0</v>
      </c>
      <c r="DR140">
        <f>((0/7)*100)</f>
        <v>0</v>
      </c>
      <c r="DS140">
        <f>((4/9)*100)</f>
        <v>44.444444444444443</v>
      </c>
      <c r="DT140">
        <f>((0/9)*100)</f>
        <v>0</v>
      </c>
      <c r="DU140">
        <f>((0/9)*100)</f>
        <v>0</v>
      </c>
      <c r="DV140">
        <f>((0/8)*100)</f>
        <v>0</v>
      </c>
      <c r="DW140">
        <f>((0/8)*100)</f>
        <v>0</v>
      </c>
      <c r="DX140">
        <f>((8/8)*100)</f>
        <v>100</v>
      </c>
      <c r="DY140">
        <f>((0/9)*100)</f>
        <v>0</v>
      </c>
      <c r="DZ140">
        <f>((0/9)*100)</f>
        <v>0</v>
      </c>
      <c r="EA140">
        <f>((8/9)*100)</f>
        <v>88.888888888888886</v>
      </c>
    </row>
    <row r="141" spans="1:131" x14ac:dyDescent="0.25">
      <c r="A141">
        <v>58.160381000000015</v>
      </c>
      <c r="B141">
        <v>6.4230600000000004</v>
      </c>
      <c r="C141">
        <v>37.632297000000015</v>
      </c>
      <c r="D141">
        <v>8.4295010000000001</v>
      </c>
      <c r="E141">
        <v>56.431609000000009</v>
      </c>
      <c r="F141">
        <v>5.6363500000000002</v>
      </c>
      <c r="G141">
        <v>57.819114000000013</v>
      </c>
      <c r="H141">
        <v>8.3371329999999997</v>
      </c>
      <c r="K141">
        <f>(16/200)</f>
        <v>0.08</v>
      </c>
      <c r="L141">
        <f>(12/200)</f>
        <v>0.06</v>
      </c>
      <c r="M141">
        <f>(16/200)</f>
        <v>0.08</v>
      </c>
      <c r="N141">
        <f>(13/200)</f>
        <v>6.5000000000000002E-2</v>
      </c>
      <c r="P141">
        <f>(8/200)</f>
        <v>0.04</v>
      </c>
      <c r="Q141">
        <f>(10/200)</f>
        <v>0.05</v>
      </c>
      <c r="R141">
        <f>(9/200)</f>
        <v>4.4999999999999998E-2</v>
      </c>
      <c r="S141">
        <f>(10/200)</f>
        <v>0.05</v>
      </c>
      <c r="U141">
        <f>0.08+0.04</f>
        <v>0.12</v>
      </c>
      <c r="V141">
        <f>0.06+0.05</f>
        <v>0.11</v>
      </c>
      <c r="W141">
        <f>0.08+0.045</f>
        <v>0.125</v>
      </c>
      <c r="X141">
        <f>0.065+0.05</f>
        <v>0.115</v>
      </c>
      <c r="Z141">
        <f>SQRT((ABS($A$142-$A$141)^2+(ABS($B$142-$B$141)^2)))</f>
        <v>27.678336770301243</v>
      </c>
      <c r="AA141">
        <f>SQRT((ABS($C$142-$C$141)^2+(ABS($D$142-$D$141)^2)))</f>
        <v>20.830365114427384</v>
      </c>
      <c r="AB141">
        <f>SQRT((ABS($E$142-$E$141)^2+(ABS($F$142-$F$141)^2)))</f>
        <v>27.315989643979165</v>
      </c>
      <c r="AC141">
        <f>SQRT((ABS($G$142-$G$141)^2+(ABS($H$142-$H$141)^2)))</f>
        <v>25.754826001651885</v>
      </c>
      <c r="AJ141">
        <f>1/0.12</f>
        <v>8.3333333333333339</v>
      </c>
      <c r="AK141">
        <f>1/0.11</f>
        <v>9.0909090909090917</v>
      </c>
      <c r="AL141">
        <f>1/0.125</f>
        <v>8</v>
      </c>
      <c r="AM141">
        <f>1/0.115</f>
        <v>8.695652173913043</v>
      </c>
      <c r="AO141">
        <f>$Z141/$U141</f>
        <v>230.65280641917704</v>
      </c>
      <c r="AP141">
        <f>$AA141/$V141</f>
        <v>189.36695558570349</v>
      </c>
      <c r="AQ141">
        <f>$AB141/$W141</f>
        <v>218.52791715183332</v>
      </c>
      <c r="AR141">
        <f>$AC141/$X141</f>
        <v>223.95500871001639</v>
      </c>
      <c r="AV141">
        <f>((0.08/0.12)*100)</f>
        <v>66.666666666666671</v>
      </c>
      <c r="AW141">
        <f>((0.06/0.11)*100)</f>
        <v>54.54545454545454</v>
      </c>
      <c r="AX141">
        <f>((0.08/0.125)*100)</f>
        <v>64</v>
      </c>
      <c r="AY141">
        <f>((0.065/0.115)*100)</f>
        <v>56.521739130434781</v>
      </c>
      <c r="BA141">
        <f>((0.04/0.12)*100)</f>
        <v>33.333333333333336</v>
      </c>
      <c r="BB141">
        <f>((0.05/0.11)*100)</f>
        <v>45.45454545454546</v>
      </c>
      <c r="BC141">
        <f>((0.045/0.125)*100)</f>
        <v>36</v>
      </c>
      <c r="BD141">
        <f>((0.05/0.115)*100)</f>
        <v>43.478260869565219</v>
      </c>
      <c r="BF141">
        <f>ABS($B$141-$D$141)</f>
        <v>2.0064409999999997</v>
      </c>
      <c r="BG141">
        <f>ABS($F$141-$H$141)</f>
        <v>2.7007829999999995</v>
      </c>
      <c r="BL141">
        <f>SQRT((ABS($A$141-$E$141)^2+(ABS($B$141-$F$141)^2)))</f>
        <v>1.8993591687945761</v>
      </c>
      <c r="BM141">
        <f>SQRT((ABS($C$141-$G$142)^2+(ABS($D$141-$H$142)^2)))</f>
        <v>5.6348596018521206</v>
      </c>
      <c r="BO141">
        <f>SQRT((ABS($A$141-$G$141)^2+(ABS($B$141-$H$141)^2)))</f>
        <v>1.9442578570287425</v>
      </c>
      <c r="BP141">
        <f>SQRT((ABS($C$141-$E$142)^2+(ABS($D$141-$F$142)^2)))</f>
        <v>8.5861075406170002</v>
      </c>
      <c r="BR141">
        <f>DEGREES(ACOS((2.76038624668071^2+28.9343341552096^2-28.870700256833^2)/(2*2.76038624668071*28.9343341552096)))</f>
        <v>85.944194229371007</v>
      </c>
      <c r="BS141" t="e">
        <f>DEGREES(ACOS((3.3555409164552^2+0^2-3.3555409164552^2)/(2*3.3555409164552*0)))</f>
        <v>#DIV/0!</v>
      </c>
      <c r="BU141">
        <v>16</v>
      </c>
      <c r="BV141">
        <v>9</v>
      </c>
      <c r="BW141">
        <v>7</v>
      </c>
      <c r="BX141">
        <v>6</v>
      </c>
      <c r="BY141">
        <v>12</v>
      </c>
      <c r="BZ141">
        <v>6</v>
      </c>
      <c r="CA141">
        <v>8</v>
      </c>
      <c r="CB141">
        <v>4</v>
      </c>
      <c r="CC141">
        <v>16</v>
      </c>
      <c r="CD141">
        <v>7</v>
      </c>
      <c r="CE141">
        <v>8</v>
      </c>
      <c r="CF141">
        <v>12</v>
      </c>
      <c r="CG141">
        <v>13</v>
      </c>
      <c r="CH141">
        <v>6</v>
      </c>
      <c r="CI141">
        <v>4</v>
      </c>
      <c r="CJ141">
        <v>12</v>
      </c>
      <c r="CL141">
        <v>8</v>
      </c>
      <c r="CM141">
        <v>4</v>
      </c>
      <c r="CN141">
        <v>0</v>
      </c>
      <c r="CO141">
        <v>0</v>
      </c>
      <c r="CP141">
        <v>10</v>
      </c>
      <c r="CQ141">
        <v>3</v>
      </c>
      <c r="CR141">
        <v>2</v>
      </c>
      <c r="CS141">
        <v>1</v>
      </c>
      <c r="CT141">
        <v>9</v>
      </c>
      <c r="CU141">
        <v>0</v>
      </c>
      <c r="CV141">
        <v>2</v>
      </c>
      <c r="CW141">
        <v>8</v>
      </c>
      <c r="CX141">
        <v>10</v>
      </c>
      <c r="CY141">
        <v>0</v>
      </c>
      <c r="CZ141">
        <v>1</v>
      </c>
      <c r="DA141">
        <v>8</v>
      </c>
      <c r="DC141">
        <f>((9/16)*100)</f>
        <v>56.25</v>
      </c>
      <c r="DD141">
        <f>((7/16)*100)</f>
        <v>43.75</v>
      </c>
      <c r="DE141">
        <f>((6/16)*100)</f>
        <v>37.5</v>
      </c>
      <c r="DF141">
        <f>((6/12)*100)</f>
        <v>50</v>
      </c>
      <c r="DG141">
        <f>((8/12)*100)</f>
        <v>66.666666666666657</v>
      </c>
      <c r="DH141">
        <f>((4/12)*100)</f>
        <v>33.333333333333329</v>
      </c>
      <c r="DI141">
        <f>((7/16)*100)</f>
        <v>43.75</v>
      </c>
      <c r="DJ141">
        <f>((8/16)*100)</f>
        <v>50</v>
      </c>
      <c r="DK141">
        <f>((12/16)*100)</f>
        <v>75</v>
      </c>
      <c r="DL141">
        <f>((6/13)*100)</f>
        <v>46.153846153846153</v>
      </c>
      <c r="DM141">
        <f>((4/13)*100)</f>
        <v>30.76923076923077</v>
      </c>
      <c r="DN141">
        <f>((12/13)*100)</f>
        <v>92.307692307692307</v>
      </c>
      <c r="DP141">
        <f>((4/8)*100)</f>
        <v>50</v>
      </c>
      <c r="DQ141">
        <f>((0/8)*100)</f>
        <v>0</v>
      </c>
      <c r="DR141">
        <f>((0/8)*100)</f>
        <v>0</v>
      </c>
      <c r="DS141">
        <f>((3/10)*100)</f>
        <v>30</v>
      </c>
      <c r="DT141">
        <f>((2/10)*100)</f>
        <v>20</v>
      </c>
      <c r="DU141">
        <f>((1/10)*100)</f>
        <v>10</v>
      </c>
      <c r="DV141">
        <f>((0/9)*100)</f>
        <v>0</v>
      </c>
      <c r="DW141">
        <f>((2/9)*100)</f>
        <v>22.222222222222221</v>
      </c>
      <c r="DX141">
        <f>((8/9)*100)</f>
        <v>88.888888888888886</v>
      </c>
      <c r="DY141">
        <f>((0/10)*100)</f>
        <v>0</v>
      </c>
      <c r="DZ141">
        <f>((1/10)*100)</f>
        <v>10</v>
      </c>
      <c r="EA141">
        <f>((8/10)*100)</f>
        <v>80</v>
      </c>
    </row>
    <row r="142" spans="1:131" x14ac:dyDescent="0.25">
      <c r="A142">
        <v>30.513294000000016</v>
      </c>
      <c r="B142">
        <v>7.7379389999999999</v>
      </c>
      <c r="C142">
        <v>16.835360000000009</v>
      </c>
      <c r="D142">
        <v>9.6091289999999994</v>
      </c>
      <c r="E142">
        <v>29.153573000000009</v>
      </c>
      <c r="F142">
        <v>7.0758089999999996</v>
      </c>
      <c r="G142">
        <v>32.087644000000012</v>
      </c>
      <c r="H142">
        <v>9.4337250000000008</v>
      </c>
      <c r="P142">
        <f>(9/200)</f>
        <v>4.4999999999999998E-2</v>
      </c>
      <c r="BF142">
        <f>ABS($B$142-$D$142)</f>
        <v>1.8711899999999995</v>
      </c>
      <c r="BG142">
        <f>ABS($F$142-$H$142)</f>
        <v>2.3579160000000012</v>
      </c>
      <c r="BI142">
        <v>3.5647764999999993</v>
      </c>
      <c r="BJ142">
        <v>3.9044104999999996</v>
      </c>
      <c r="BO142">
        <f>SQRT((ABS($A$142-$G$142)^2+(ABS($B$142-$H$142)^2)))</f>
        <v>2.313929143317917</v>
      </c>
      <c r="BR142">
        <f>DEGREES(ACOS((2.79355668818551^2+25.167208774026^2-24.9116215369432^2)/(2*2.79355668818551*25.167208774026)))</f>
        <v>81.57428265650978</v>
      </c>
      <c r="CL142">
        <v>9</v>
      </c>
      <c r="CM142">
        <v>3</v>
      </c>
      <c r="CN142">
        <v>0</v>
      </c>
      <c r="CO142">
        <v>2</v>
      </c>
      <c r="DP142">
        <f>((3/9)*100)</f>
        <v>33.333333333333329</v>
      </c>
      <c r="DQ142">
        <f>((0/9)*100)</f>
        <v>0</v>
      </c>
      <c r="DR142">
        <f>((2/9)*100)</f>
        <v>22.222222222222221</v>
      </c>
    </row>
    <row r="143" spans="1:131" x14ac:dyDescent="0.25">
      <c r="A143" t="s">
        <v>22</v>
      </c>
      <c r="B143" t="s">
        <v>22</v>
      </c>
      <c r="C143" t="s">
        <v>22</v>
      </c>
      <c r="D143" t="s">
        <v>22</v>
      </c>
      <c r="E143" t="s">
        <v>22</v>
      </c>
      <c r="F143" t="s">
        <v>22</v>
      </c>
      <c r="G143" t="s">
        <v>22</v>
      </c>
      <c r="H143" t="s">
        <v>22</v>
      </c>
      <c r="BR143">
        <f>DEGREES(ACOS((20.5825543964977^2+18.7350533805724^2-3.3555409164552^2)/(2*20.5825543964977*18.7350533805724)))</f>
        <v>8.1799283847625208</v>
      </c>
    </row>
    <row r="144" spans="1:131" x14ac:dyDescent="0.25">
      <c r="A144">
        <v>46.175041000000014</v>
      </c>
      <c r="B144">
        <v>5.9483949999999997</v>
      </c>
      <c r="C144">
        <v>51.861953000000014</v>
      </c>
      <c r="D144">
        <v>4.7680449999999999</v>
      </c>
      <c r="E144">
        <v>49.744384000000011</v>
      </c>
      <c r="F144">
        <v>7.3850709999999999</v>
      </c>
      <c r="G144">
        <v>50.517642000000009</v>
      </c>
      <c r="H144">
        <v>4.894018</v>
      </c>
      <c r="K144">
        <f>(16/200)</f>
        <v>0.08</v>
      </c>
      <c r="L144">
        <f>(15/200)</f>
        <v>7.4999999999999997E-2</v>
      </c>
      <c r="M144">
        <f>(14/200)</f>
        <v>7.0000000000000007E-2</v>
      </c>
      <c r="N144">
        <f>(13/200)</f>
        <v>6.5000000000000002E-2</v>
      </c>
      <c r="P144">
        <f>(10/200)</f>
        <v>0.05</v>
      </c>
      <c r="Q144">
        <f>(8/200)</f>
        <v>0.04</v>
      </c>
      <c r="R144">
        <f>(9/200)</f>
        <v>4.4999999999999998E-2</v>
      </c>
      <c r="S144">
        <f>(10/200)</f>
        <v>0.05</v>
      </c>
      <c r="U144">
        <f>0.08+0.05</f>
        <v>0.13</v>
      </c>
      <c r="V144">
        <f>0.075+0.04</f>
        <v>0.11499999999999999</v>
      </c>
      <c r="W144">
        <f>0.07+0.045</f>
        <v>0.115</v>
      </c>
      <c r="X144">
        <f>0.065+0.05</f>
        <v>0.115</v>
      </c>
      <c r="Z144">
        <f>SQRT((ABS($A$145-$A$144)^2+(ABS($B$145-$B$144)^2)))</f>
        <v>27.734001837547954</v>
      </c>
      <c r="AA144">
        <f>SQRT((ABS($C$145-$C$144)^2+(ABS($D$145-$D$144)^2)))</f>
        <v>25.309300847609371</v>
      </c>
      <c r="AB144">
        <f>SQRT((ABS($E$145-$E$144)^2+(ABS($F$145-$F$144)^2)))</f>
        <v>26.470384250306697</v>
      </c>
      <c r="AC144">
        <f>SQRT((ABS($G$145-$G$144)^2+(ABS($H$145-$H$144)^2)))</f>
        <v>26.048294116444097</v>
      </c>
      <c r="AJ144">
        <f>1/0.13</f>
        <v>7.6923076923076916</v>
      </c>
      <c r="AK144">
        <f>1/0.115</f>
        <v>8.695652173913043</v>
      </c>
      <c r="AL144">
        <f>1/0.115</f>
        <v>8.695652173913043</v>
      </c>
      <c r="AM144">
        <f>1/0.115</f>
        <v>8.695652173913043</v>
      </c>
      <c r="AO144">
        <f>$Z144/$U144</f>
        <v>213.3384756734458</v>
      </c>
      <c r="AP144">
        <f>$AA144/$V144</f>
        <v>220.08087693573367</v>
      </c>
      <c r="AQ144">
        <f>$AB144/$W144</f>
        <v>230.177254350493</v>
      </c>
      <c r="AR144">
        <f>$AC144/$X144</f>
        <v>226.50690536038346</v>
      </c>
      <c r="AV144">
        <f>((0.08/0.13)*100)</f>
        <v>61.53846153846154</v>
      </c>
      <c r="AW144">
        <f>((0.075/0.115)*100)</f>
        <v>65.217391304347814</v>
      </c>
      <c r="AX144">
        <f>((0.07/0.115)*100)</f>
        <v>60.869565217391312</v>
      </c>
      <c r="AY144">
        <f>((0.065/0.115)*100)</f>
        <v>56.521739130434781</v>
      </c>
      <c r="BA144">
        <f>((0.05/0.13)*100)</f>
        <v>38.461538461538467</v>
      </c>
      <c r="BB144">
        <f>((0.04/0.115)*100)</f>
        <v>34.782608695652172</v>
      </c>
      <c r="BC144">
        <f>((0.045/0.115)*100)</f>
        <v>39.130434782608688</v>
      </c>
      <c r="BD144">
        <f>((0.05/0.115)*100)</f>
        <v>43.478260869565219</v>
      </c>
      <c r="BF144">
        <f>ABS($B$144-$D$144)</f>
        <v>1.1803499999999998</v>
      </c>
      <c r="BG144">
        <f>ABS($F$144-$H$144)</f>
        <v>2.491053</v>
      </c>
      <c r="BL144">
        <f>SQRT((ABS($A$144-$E$144)^2+(ABS($B$144-$F$144)^2)))</f>
        <v>3.8476287997447174</v>
      </c>
      <c r="BM144">
        <f>SQRT((ABS($C$144-$G$144)^2+(ABS($D$144-$H$144)^2)))</f>
        <v>1.3502004523218072</v>
      </c>
      <c r="BO144">
        <f>SQRT((ABS($A$144-$G$144)^2+(ABS($B$144-$H$144)^2)))</f>
        <v>4.4687687681653383</v>
      </c>
      <c r="BP144">
        <f>SQRT((ABS($C$144-$E$144)^2+(ABS($D$144-$F$144)^2)))</f>
        <v>3.36644078433544</v>
      </c>
      <c r="BS144">
        <f>DEGREES(ACOS((8.76788073621927^2+19.634650883503^2-11.5494039607406^2)/(2*8.76788073621927*19.634650883503)))</f>
        <v>17.145891638111927</v>
      </c>
      <c r="BU144">
        <v>16</v>
      </c>
      <c r="BV144">
        <v>12</v>
      </c>
      <c r="BW144">
        <v>7</v>
      </c>
      <c r="BX144">
        <v>6</v>
      </c>
      <c r="BY144">
        <v>15</v>
      </c>
      <c r="BZ144">
        <v>12</v>
      </c>
      <c r="CA144">
        <v>8</v>
      </c>
      <c r="CB144">
        <v>6</v>
      </c>
      <c r="CC144">
        <v>14</v>
      </c>
      <c r="CD144">
        <v>6</v>
      </c>
      <c r="CE144">
        <v>8</v>
      </c>
      <c r="CF144">
        <v>12</v>
      </c>
      <c r="CG144">
        <v>13</v>
      </c>
      <c r="CH144">
        <v>5</v>
      </c>
      <c r="CI144">
        <v>6</v>
      </c>
      <c r="CJ144">
        <v>12</v>
      </c>
      <c r="CL144">
        <v>10</v>
      </c>
      <c r="CM144">
        <v>4</v>
      </c>
      <c r="CN144">
        <v>0</v>
      </c>
      <c r="CO144">
        <v>0</v>
      </c>
      <c r="CP144">
        <v>8</v>
      </c>
      <c r="CQ144">
        <v>4</v>
      </c>
      <c r="CR144">
        <v>2</v>
      </c>
      <c r="CS144">
        <v>1</v>
      </c>
      <c r="CT144">
        <v>9</v>
      </c>
      <c r="CU144">
        <v>0</v>
      </c>
      <c r="CV144">
        <v>2</v>
      </c>
      <c r="CW144">
        <v>8</v>
      </c>
      <c r="CX144">
        <v>10</v>
      </c>
      <c r="CY144">
        <v>0</v>
      </c>
      <c r="CZ144">
        <v>1</v>
      </c>
      <c r="DA144">
        <v>8</v>
      </c>
      <c r="DC144">
        <f>((12/16)*100)</f>
        <v>75</v>
      </c>
      <c r="DD144">
        <f>((7/16)*100)</f>
        <v>43.75</v>
      </c>
      <c r="DE144">
        <f>((6/16)*100)</f>
        <v>37.5</v>
      </c>
      <c r="DF144">
        <f>((12/15)*100)</f>
        <v>80</v>
      </c>
      <c r="DG144">
        <f>((8/15)*100)</f>
        <v>53.333333333333336</v>
      </c>
      <c r="DH144">
        <f>((6/15)*100)</f>
        <v>40</v>
      </c>
      <c r="DI144">
        <f>((6/14)*100)</f>
        <v>42.857142857142854</v>
      </c>
      <c r="DJ144">
        <f>((8/14)*100)</f>
        <v>57.142857142857139</v>
      </c>
      <c r="DK144">
        <f>((12/14)*100)</f>
        <v>85.714285714285708</v>
      </c>
      <c r="DL144">
        <f>((5/13)*100)</f>
        <v>38.461538461538467</v>
      </c>
      <c r="DM144">
        <f>((6/13)*100)</f>
        <v>46.153846153846153</v>
      </c>
      <c r="DN144">
        <f>((12/13)*100)</f>
        <v>92.307692307692307</v>
      </c>
      <c r="DP144">
        <f>((4/10)*100)</f>
        <v>40</v>
      </c>
      <c r="DQ144">
        <f>((0/10)*100)</f>
        <v>0</v>
      </c>
      <c r="DR144">
        <f>((0/10)*100)</f>
        <v>0</v>
      </c>
      <c r="DS144">
        <f>((4/8)*100)</f>
        <v>50</v>
      </c>
      <c r="DT144">
        <f>((2/8)*100)</f>
        <v>25</v>
      </c>
      <c r="DU144">
        <f>((1/8)*100)</f>
        <v>12.5</v>
      </c>
      <c r="DV144">
        <f>((0/9)*100)</f>
        <v>0</v>
      </c>
      <c r="DW144">
        <f>((2/9)*100)</f>
        <v>22.222222222222221</v>
      </c>
      <c r="DX144">
        <f>((8/9)*100)</f>
        <v>88.888888888888886</v>
      </c>
      <c r="DY144">
        <f>((0/10)*100)</f>
        <v>0</v>
      </c>
      <c r="DZ144">
        <f>((1/10)*100)</f>
        <v>10</v>
      </c>
      <c r="EA144">
        <f>((8/10)*100)</f>
        <v>80</v>
      </c>
    </row>
    <row r="145" spans="1:131" x14ac:dyDescent="0.25">
      <c r="A145">
        <v>73.833724000000004</v>
      </c>
      <c r="B145">
        <v>7.9909699999999999</v>
      </c>
      <c r="C145">
        <v>77.108113000000003</v>
      </c>
      <c r="D145">
        <v>6.5546939999999996</v>
      </c>
      <c r="E145">
        <v>76.153366000000005</v>
      </c>
      <c r="F145">
        <v>9.1869899999999998</v>
      </c>
      <c r="G145">
        <v>76.518316000000013</v>
      </c>
      <c r="H145">
        <v>6.4683679999999999</v>
      </c>
      <c r="K145">
        <f>(14/200)</f>
        <v>7.0000000000000007E-2</v>
      </c>
      <c r="L145">
        <f>(15/200)</f>
        <v>7.4999999999999997E-2</v>
      </c>
      <c r="M145">
        <f>(14/200)</f>
        <v>7.0000000000000007E-2</v>
      </c>
      <c r="N145">
        <f>(14/200)</f>
        <v>7.0000000000000007E-2</v>
      </c>
      <c r="P145">
        <f>(8/200)</f>
        <v>0.04</v>
      </c>
      <c r="Q145">
        <f>(8/200)</f>
        <v>0.04</v>
      </c>
      <c r="R145">
        <f>(9/200)</f>
        <v>4.4999999999999998E-2</v>
      </c>
      <c r="S145">
        <f>(9/200)</f>
        <v>4.4999999999999998E-2</v>
      </c>
      <c r="U145">
        <f>0.07+0.04</f>
        <v>0.11000000000000001</v>
      </c>
      <c r="V145">
        <f>0.075+0.04</f>
        <v>0.11499999999999999</v>
      </c>
      <c r="W145">
        <f>0.07+0.045</f>
        <v>0.115</v>
      </c>
      <c r="X145">
        <f>0.07+0.045</f>
        <v>0.115</v>
      </c>
      <c r="Z145">
        <f>SQRT((ABS($A$146-$A$145)^2+(ABS($B$146-$B$145)^2)))</f>
        <v>24.986139514697111</v>
      </c>
      <c r="AA145">
        <f>SQRT((ABS($C$146-$C$145)^2+(ABS($D$146-$D$145)^2)))</f>
        <v>26.621614582202366</v>
      </c>
      <c r="AB145">
        <f>SQRT((ABS($E$146-$E$145)^2+(ABS($F$146-$F$145)^2)))</f>
        <v>27.328825024532623</v>
      </c>
      <c r="AC145">
        <f>SQRT((ABS($G$146-$G$145)^2+(ABS($H$146-$H$145)^2)))</f>
        <v>27.281157325957039</v>
      </c>
      <c r="AJ145">
        <f>1/0.11</f>
        <v>9.0909090909090917</v>
      </c>
      <c r="AK145">
        <f>1/0.115</f>
        <v>8.695652173913043</v>
      </c>
      <c r="AL145">
        <f>1/0.115</f>
        <v>8.695652173913043</v>
      </c>
      <c r="AM145">
        <f>1/0.115</f>
        <v>8.695652173913043</v>
      </c>
      <c r="AO145">
        <f>$Z145/$U145</f>
        <v>227.14672286088279</v>
      </c>
      <c r="AP145">
        <f>$AA145/$V145</f>
        <v>231.49230071480321</v>
      </c>
      <c r="AQ145">
        <f>$AB145/$W145</f>
        <v>237.64195673506629</v>
      </c>
      <c r="AR145">
        <f>$AC145/$X145</f>
        <v>237.22745500832207</v>
      </c>
      <c r="AV145">
        <f>((0.07/0.11)*100)</f>
        <v>63.636363636363647</v>
      </c>
      <c r="AW145">
        <f>((0.075/0.115)*100)</f>
        <v>65.217391304347814</v>
      </c>
      <c r="AX145">
        <f>((0.07/0.115)*100)</f>
        <v>60.869565217391312</v>
      </c>
      <c r="AY145">
        <f>((0.07/0.115)*100)</f>
        <v>60.869565217391312</v>
      </c>
      <c r="BA145">
        <f>((0.04/0.11)*100)</f>
        <v>36.363636363636367</v>
      </c>
      <c r="BB145">
        <f>((0.04/0.115)*100)</f>
        <v>34.782608695652172</v>
      </c>
      <c r="BC145">
        <f>((0.045/0.115)*100)</f>
        <v>39.130434782608688</v>
      </c>
      <c r="BD145">
        <f>((0.045/0.115)*100)</f>
        <v>39.130434782608688</v>
      </c>
      <c r="BF145">
        <f>ABS($B$145-$D$145)</f>
        <v>1.4362760000000003</v>
      </c>
      <c r="BG145">
        <f>ABS($F$145-$H$145)</f>
        <v>2.7186219999999999</v>
      </c>
      <c r="BL145">
        <f>SQRT((ABS($A$145-$E$145)^2+(ABS($B$145-$F$145)^2)))</f>
        <v>2.6098281262496976</v>
      </c>
      <c r="BM145">
        <f>SQRT((ABS($C$145-$G$145)^2+(ABS($D$145-$H$145)^2)))</f>
        <v>0.59608110143250503</v>
      </c>
      <c r="BO145">
        <f>SQRT((ABS($A$145-$G$145)^2+(ABS($B$145-$H$145)^2)))</f>
        <v>3.0863167460369407</v>
      </c>
      <c r="BP145">
        <f>SQRT((ABS($C$145-$E$145)^2+(ABS($D$145-$F$145)^2)))</f>
        <v>2.8000935815834791</v>
      </c>
      <c r="BS145">
        <f>DEGREES(ACOS((6.26608669004221^2+23.4939548703619^2-17.9623025973519^2)/(2*6.26608669004221*23.4939548703619)))</f>
        <v>24.185930484166118</v>
      </c>
      <c r="BU145">
        <v>14</v>
      </c>
      <c r="BV145">
        <v>11</v>
      </c>
      <c r="BW145">
        <v>5</v>
      </c>
      <c r="BX145">
        <v>5</v>
      </c>
      <c r="BY145">
        <v>15</v>
      </c>
      <c r="BZ145">
        <v>11</v>
      </c>
      <c r="CA145">
        <v>8</v>
      </c>
      <c r="CB145">
        <v>7</v>
      </c>
      <c r="CC145">
        <v>14</v>
      </c>
      <c r="CD145">
        <v>6</v>
      </c>
      <c r="CE145">
        <v>8</v>
      </c>
      <c r="CF145">
        <v>13</v>
      </c>
      <c r="CG145">
        <v>14</v>
      </c>
      <c r="CH145">
        <v>6</v>
      </c>
      <c r="CI145">
        <v>7</v>
      </c>
      <c r="CJ145">
        <v>13</v>
      </c>
      <c r="CL145">
        <v>8</v>
      </c>
      <c r="CM145">
        <v>5</v>
      </c>
      <c r="CN145">
        <v>0</v>
      </c>
      <c r="CO145">
        <v>0</v>
      </c>
      <c r="CP145">
        <v>8</v>
      </c>
      <c r="CQ145">
        <v>5</v>
      </c>
      <c r="CR145">
        <v>2</v>
      </c>
      <c r="CS145">
        <v>1</v>
      </c>
      <c r="CT145">
        <v>9</v>
      </c>
      <c r="CU145">
        <v>0</v>
      </c>
      <c r="CV145">
        <v>2</v>
      </c>
      <c r="CW145">
        <v>8</v>
      </c>
      <c r="CX145">
        <v>9</v>
      </c>
      <c r="CY145">
        <v>0</v>
      </c>
      <c r="CZ145">
        <v>1</v>
      </c>
      <c r="DA145">
        <v>8</v>
      </c>
      <c r="DC145">
        <f>((11/14)*100)</f>
        <v>78.571428571428569</v>
      </c>
      <c r="DD145">
        <f>((5/14)*100)</f>
        <v>35.714285714285715</v>
      </c>
      <c r="DE145">
        <f>((5/14)*100)</f>
        <v>35.714285714285715</v>
      </c>
      <c r="DF145">
        <f>((11/15)*100)</f>
        <v>73.333333333333329</v>
      </c>
      <c r="DG145">
        <f>((8/15)*100)</f>
        <v>53.333333333333336</v>
      </c>
      <c r="DH145">
        <f>((7/15)*100)</f>
        <v>46.666666666666664</v>
      </c>
      <c r="DI145">
        <f>((6/14)*100)</f>
        <v>42.857142857142854</v>
      </c>
      <c r="DJ145">
        <f>((8/14)*100)</f>
        <v>57.142857142857139</v>
      </c>
      <c r="DK145">
        <f>((13/14)*100)</f>
        <v>92.857142857142861</v>
      </c>
      <c r="DL145">
        <f>((6/14)*100)</f>
        <v>42.857142857142854</v>
      </c>
      <c r="DM145">
        <f>((7/14)*100)</f>
        <v>50</v>
      </c>
      <c r="DN145">
        <f>((13/14)*100)</f>
        <v>92.857142857142861</v>
      </c>
      <c r="DP145">
        <f>((5/8)*100)</f>
        <v>62.5</v>
      </c>
      <c r="DQ145">
        <f>((0/8)*100)</f>
        <v>0</v>
      </c>
      <c r="DR145">
        <f>((0/8)*100)</f>
        <v>0</v>
      </c>
      <c r="DS145">
        <f>((5/8)*100)</f>
        <v>62.5</v>
      </c>
      <c r="DT145">
        <f>((2/8)*100)</f>
        <v>25</v>
      </c>
      <c r="DU145">
        <f>((1/8)*100)</f>
        <v>12.5</v>
      </c>
      <c r="DV145">
        <f>((0/9)*100)</f>
        <v>0</v>
      </c>
      <c r="DW145">
        <f>((2/9)*100)</f>
        <v>22.222222222222221</v>
      </c>
      <c r="DX145">
        <f>((8/9)*100)</f>
        <v>88.888888888888886</v>
      </c>
      <c r="DY145">
        <f>((0/9)*100)</f>
        <v>0</v>
      </c>
      <c r="DZ145">
        <f>((1/9)*100)</f>
        <v>11.111111111111111</v>
      </c>
      <c r="EA145">
        <f>((8/9)*100)</f>
        <v>88.888888888888886</v>
      </c>
    </row>
    <row r="146" spans="1:131" x14ac:dyDescent="0.25">
      <c r="A146">
        <v>98.819746000000009</v>
      </c>
      <c r="B146">
        <v>8.0676020000000008</v>
      </c>
      <c r="C146">
        <v>103.726992</v>
      </c>
      <c r="D146">
        <v>6.1730609999999997</v>
      </c>
      <c r="E146">
        <v>103.47653</v>
      </c>
      <c r="F146">
        <v>8.6307650000000002</v>
      </c>
      <c r="G146">
        <v>103.779234</v>
      </c>
      <c r="H146">
        <v>5.4177039999999996</v>
      </c>
      <c r="K146">
        <f>(13/200)</f>
        <v>6.5000000000000002E-2</v>
      </c>
      <c r="L146">
        <f>(15/200)</f>
        <v>7.4999999999999997E-2</v>
      </c>
      <c r="M146">
        <f>(13/200)</f>
        <v>6.5000000000000002E-2</v>
      </c>
      <c r="N146">
        <f>(15/200)</f>
        <v>7.4999999999999997E-2</v>
      </c>
      <c r="P146">
        <f>(8/200)</f>
        <v>0.04</v>
      </c>
      <c r="Q146">
        <f>(7/200)</f>
        <v>3.5000000000000003E-2</v>
      </c>
      <c r="R146">
        <f>(9/200)</f>
        <v>4.4999999999999998E-2</v>
      </c>
      <c r="S146">
        <f>(8/200)</f>
        <v>0.04</v>
      </c>
      <c r="U146">
        <f>0.065+0.04</f>
        <v>0.10500000000000001</v>
      </c>
      <c r="V146">
        <f>0.075+0.035</f>
        <v>0.11</v>
      </c>
      <c r="W146">
        <f>0.065+0.045</f>
        <v>0.11</v>
      </c>
      <c r="X146">
        <f>0.075+0.04</f>
        <v>0.11499999999999999</v>
      </c>
      <c r="Z146">
        <f>SQRT((ABS($A$147-$A$146)^2+(ABS($B$147-$B$146)^2)))</f>
        <v>28.130281301368303</v>
      </c>
      <c r="AA146">
        <f>SQRT((ABS($C$147-$C$146)^2+(ABS($D$147-$D$146)^2)))</f>
        <v>28.388461189174823</v>
      </c>
      <c r="AB146">
        <f>SQRT((ABS($E$147-$E$146)^2+(ABS($F$147-$F$146)^2)))</f>
        <v>29.243570402580144</v>
      </c>
      <c r="AC146">
        <f>SQRT((ABS($G$147-$G$146)^2+(ABS($H$147-$H$146)^2)))</f>
        <v>29.958345169912672</v>
      </c>
      <c r="AJ146">
        <f>1/0.105</f>
        <v>9.5238095238095237</v>
      </c>
      <c r="AK146">
        <f>1/0.11</f>
        <v>9.0909090909090917</v>
      </c>
      <c r="AL146">
        <f>1/0.11</f>
        <v>9.0909090909090917</v>
      </c>
      <c r="AM146">
        <f>1/0.115</f>
        <v>8.695652173913043</v>
      </c>
      <c r="AO146">
        <f>$Z146/$U146</f>
        <v>267.90744096541238</v>
      </c>
      <c r="AP146">
        <f>$AA146/$V146</f>
        <v>258.07691990158929</v>
      </c>
      <c r="AQ146">
        <f>$AB146/$W146</f>
        <v>265.85064002345587</v>
      </c>
      <c r="AR146">
        <f>$AC146/$X146</f>
        <v>260.50734930358846</v>
      </c>
      <c r="AV146">
        <f>((0.065/0.105)*100)</f>
        <v>61.904761904761905</v>
      </c>
      <c r="AW146">
        <f>((0.075/0.11)*100)</f>
        <v>68.181818181818173</v>
      </c>
      <c r="AX146">
        <f>((0.065/0.11)*100)</f>
        <v>59.090909090909093</v>
      </c>
      <c r="AY146">
        <f>((0.075/0.115)*100)</f>
        <v>65.217391304347814</v>
      </c>
      <c r="BA146">
        <f>((0.04/0.105)*100)</f>
        <v>38.095238095238102</v>
      </c>
      <c r="BB146">
        <f>((0.035/0.11)*100)</f>
        <v>31.818181818181824</v>
      </c>
      <c r="BC146">
        <f>((0.045/0.11)*100)</f>
        <v>40.909090909090907</v>
      </c>
      <c r="BD146">
        <f>((0.04/0.115)*100)</f>
        <v>34.782608695652172</v>
      </c>
      <c r="BF146">
        <f>ABS($B$146-$D$146)</f>
        <v>1.8945410000000011</v>
      </c>
      <c r="BG146">
        <f>ABS($F$146-$H$146)</f>
        <v>3.2130610000000006</v>
      </c>
      <c r="BL146">
        <f>SQRT((ABS($A$146-$E$146)^2+(ABS($B$146-$F$146)^2)))</f>
        <v>4.690713142713471</v>
      </c>
      <c r="BM146">
        <f>SQRT((ABS($C$146-$G$146)^2+(ABS($D$146-$H$146)^2)))</f>
        <v>0.75716142533346265</v>
      </c>
      <c r="BO146">
        <f>SQRT((ABS($A$146-$G$146)^2+(ABS($B$146-$H$146)^2)))</f>
        <v>5.6230312672568292</v>
      </c>
      <c r="BP146">
        <f>SQRT((ABS($C$146-$E$146)^2+(ABS($D$146-$F$146)^2)))</f>
        <v>2.4704331938063011</v>
      </c>
      <c r="BR146">
        <f>DEGREES(ACOS((11.1355980461934^2+19.0986770315182^2-8.76788073621927^2)/(2*11.1355980461934*19.0986770315182)))</f>
        <v>14.455113133028435</v>
      </c>
      <c r="BS146">
        <f>DEGREES(ACOS((4.85574899376192^2+27.5019222030848^2-24.3885100919404^2)/(2*4.85574899376192*27.5019222030848)))</f>
        <v>46.11861445524162</v>
      </c>
      <c r="BU146">
        <v>13</v>
      </c>
      <c r="BV146">
        <v>10</v>
      </c>
      <c r="BW146">
        <v>4</v>
      </c>
      <c r="BX146">
        <v>5</v>
      </c>
      <c r="BY146">
        <v>15</v>
      </c>
      <c r="BZ146">
        <v>10</v>
      </c>
      <c r="CA146">
        <v>7</v>
      </c>
      <c r="CB146">
        <v>7</v>
      </c>
      <c r="CC146">
        <v>13</v>
      </c>
      <c r="CD146">
        <v>5</v>
      </c>
      <c r="CE146">
        <v>7</v>
      </c>
      <c r="CF146">
        <v>13</v>
      </c>
      <c r="CG146">
        <v>15</v>
      </c>
      <c r="CH146">
        <v>7</v>
      </c>
      <c r="CI146">
        <v>8</v>
      </c>
      <c r="CJ146">
        <v>13</v>
      </c>
      <c r="CL146">
        <v>8</v>
      </c>
      <c r="CM146">
        <v>4</v>
      </c>
      <c r="CN146">
        <v>0</v>
      </c>
      <c r="CO146">
        <v>0</v>
      </c>
      <c r="CP146">
        <v>7</v>
      </c>
      <c r="CQ146">
        <v>4</v>
      </c>
      <c r="CR146">
        <v>1</v>
      </c>
      <c r="CS146">
        <v>0</v>
      </c>
      <c r="CT146">
        <v>9</v>
      </c>
      <c r="CU146">
        <v>0</v>
      </c>
      <c r="CV146">
        <v>1</v>
      </c>
      <c r="CW146">
        <v>8</v>
      </c>
      <c r="CX146">
        <v>8</v>
      </c>
      <c r="CY146">
        <v>0</v>
      </c>
      <c r="CZ146">
        <v>0</v>
      </c>
      <c r="DA146">
        <v>8</v>
      </c>
      <c r="DC146">
        <f>((10/13)*100)</f>
        <v>76.923076923076934</v>
      </c>
      <c r="DD146">
        <f>((4/13)*100)</f>
        <v>30.76923076923077</v>
      </c>
      <c r="DE146">
        <f>((5/13)*100)</f>
        <v>38.461538461538467</v>
      </c>
      <c r="DF146">
        <f>((10/15)*100)</f>
        <v>66.666666666666657</v>
      </c>
      <c r="DG146">
        <f>((7/15)*100)</f>
        <v>46.666666666666664</v>
      </c>
      <c r="DH146">
        <f>((7/15)*100)</f>
        <v>46.666666666666664</v>
      </c>
      <c r="DI146">
        <f>((5/13)*100)</f>
        <v>38.461538461538467</v>
      </c>
      <c r="DJ146">
        <f>((7/13)*100)</f>
        <v>53.846153846153847</v>
      </c>
      <c r="DK146">
        <f>((13/13)*100)</f>
        <v>100</v>
      </c>
      <c r="DL146">
        <f>((7/15)*100)</f>
        <v>46.666666666666664</v>
      </c>
      <c r="DM146">
        <f>((8/15)*100)</f>
        <v>53.333333333333336</v>
      </c>
      <c r="DN146">
        <f>((13/15)*100)</f>
        <v>86.666666666666671</v>
      </c>
      <c r="DP146">
        <f>((4/8)*100)</f>
        <v>50</v>
      </c>
      <c r="DQ146">
        <f>((0/8)*100)</f>
        <v>0</v>
      </c>
      <c r="DR146">
        <f>((0/8)*100)</f>
        <v>0</v>
      </c>
      <c r="DS146">
        <f>((4/7)*100)</f>
        <v>57.142857142857139</v>
      </c>
      <c r="DT146">
        <f>((1/7)*100)</f>
        <v>14.285714285714285</v>
      </c>
      <c r="DU146">
        <f>((0/7)*100)</f>
        <v>0</v>
      </c>
      <c r="DV146">
        <f>((0/9)*100)</f>
        <v>0</v>
      </c>
      <c r="DW146">
        <f>((1/9)*100)</f>
        <v>11.111111111111111</v>
      </c>
      <c r="DX146">
        <f>((8/9)*100)</f>
        <v>88.888888888888886</v>
      </c>
      <c r="DY146">
        <f>((0/8)*100)</f>
        <v>0</v>
      </c>
      <c r="DZ146">
        <f>((0/8)*100)</f>
        <v>0</v>
      </c>
      <c r="EA146">
        <f>((8/8)*100)</f>
        <v>100</v>
      </c>
    </row>
    <row r="147" spans="1:131" x14ac:dyDescent="0.25">
      <c r="A147">
        <v>126.924342</v>
      </c>
      <c r="B147">
        <v>6.8657659999999998</v>
      </c>
      <c r="C147">
        <v>132.102351</v>
      </c>
      <c r="D147">
        <v>5.3106629999999999</v>
      </c>
      <c r="E147">
        <v>132.701075</v>
      </c>
      <c r="F147">
        <v>7.5760709999999998</v>
      </c>
      <c r="G147">
        <v>133.72163600000002</v>
      </c>
      <c r="H147">
        <v>4.4404589999999997</v>
      </c>
      <c r="K147">
        <f>(11/200)</f>
        <v>5.5E-2</v>
      </c>
      <c r="L147">
        <f>(14/200)</f>
        <v>7.0000000000000007E-2</v>
      </c>
      <c r="M147">
        <f>(13/200)</f>
        <v>6.5000000000000002E-2</v>
      </c>
      <c r="N147">
        <f>(12/200)</f>
        <v>0.06</v>
      </c>
      <c r="P147">
        <f>(8/200)</f>
        <v>0.04</v>
      </c>
      <c r="Q147">
        <f>(7/200)</f>
        <v>3.5000000000000003E-2</v>
      </c>
      <c r="R147">
        <f>(8/200)</f>
        <v>0.04</v>
      </c>
      <c r="S147">
        <f>(8/200)</f>
        <v>0.04</v>
      </c>
      <c r="U147">
        <f>0.055+0.04</f>
        <v>9.5000000000000001E-2</v>
      </c>
      <c r="V147">
        <f>0.07+0.035</f>
        <v>0.10500000000000001</v>
      </c>
      <c r="W147">
        <f>0.065+0.04</f>
        <v>0.10500000000000001</v>
      </c>
      <c r="X147">
        <f>0.06+0.04</f>
        <v>0.1</v>
      </c>
      <c r="Z147">
        <f>SQRT((ABS($A$148-$A$147)^2+(ABS($B$148-$B$147)^2)))</f>
        <v>32.09412353123669</v>
      </c>
      <c r="AA147">
        <f>SQRT((ABS($C$148-$C$147)^2+(ABS($D$148-$D$147)^2)))</f>
        <v>32.642135667227308</v>
      </c>
      <c r="AB147">
        <f>SQRT((ABS($E$148-$E$147)^2+(ABS($F$148-$F$147)^2)))</f>
        <v>30.949283354361292</v>
      </c>
      <c r="AC147">
        <f>SQRT((ABS($G$148-$G$147)^2+(ABS($H$148-$H$147)^2)))</f>
        <v>31.014303944781933</v>
      </c>
      <c r="AJ147">
        <f>1/0.095</f>
        <v>10.526315789473685</v>
      </c>
      <c r="AK147">
        <f>1/0.105</f>
        <v>9.5238095238095237</v>
      </c>
      <c r="AL147">
        <f>1/0.105</f>
        <v>9.5238095238095237</v>
      </c>
      <c r="AM147">
        <f>1/0.1</f>
        <v>10</v>
      </c>
      <c r="AO147">
        <f>$Z147/$U147</f>
        <v>337.83287927617567</v>
      </c>
      <c r="AP147">
        <f>$AA147/$V147</f>
        <v>310.87748254502196</v>
      </c>
      <c r="AQ147">
        <f>$AB147/$W147</f>
        <v>294.75507956534562</v>
      </c>
      <c r="AR147">
        <f>$AC147/$X147</f>
        <v>310.14303944781932</v>
      </c>
      <c r="AV147">
        <f>((0.055/0.095)*100)</f>
        <v>57.894736842105267</v>
      </c>
      <c r="AW147">
        <f>((0.07/0.105)*100)</f>
        <v>66.666666666666671</v>
      </c>
      <c r="AX147">
        <f>((0.065/0.105)*100)</f>
        <v>61.904761904761905</v>
      </c>
      <c r="AY147">
        <f>((0.06/0.1)*100)</f>
        <v>60</v>
      </c>
      <c r="BA147">
        <f>((0.04/0.095)*100)</f>
        <v>42.105263157894733</v>
      </c>
      <c r="BB147">
        <f>((0.035/0.105)*100)</f>
        <v>33.333333333333336</v>
      </c>
      <c r="BC147">
        <f>((0.04/0.105)*100)</f>
        <v>38.095238095238102</v>
      </c>
      <c r="BD147">
        <f>((0.04/0.1)*100)</f>
        <v>40</v>
      </c>
      <c r="BF147">
        <f>ABS($B$147-$D$147)</f>
        <v>1.5551029999999999</v>
      </c>
      <c r="BG147">
        <f>ABS($F$147-$H$147)</f>
        <v>3.1356120000000001</v>
      </c>
      <c r="BL147">
        <f>SQRT((ABS($A$147-$E$147)^2+(ABS($B$147-$F$147)^2)))</f>
        <v>5.8202385987443916</v>
      </c>
      <c r="BM147">
        <f>SQRT((ABS($C$147-$G$147)^2+(ABS($D$147-$H$147)^2)))</f>
        <v>1.8382978302878623</v>
      </c>
      <c r="BO147">
        <f>SQRT((ABS($A$147-$G$147)^2+(ABS($B$147-$H$147)^2)))</f>
        <v>7.217015987697776</v>
      </c>
      <c r="BP147">
        <f>SQRT((ABS($C$147-$E$147)^2+(ABS($D$147-$F$147)^2)))</f>
        <v>2.3431909513823248</v>
      </c>
      <c r="BR147">
        <f>DEGREES(ACOS((11.5494039607406^2+17.1091540730257^2-6.26608669004221^2)/(2*11.5494039607406*17.1091540730257)))</f>
        <v>11.800985875006921</v>
      </c>
      <c r="BS147">
        <f>DEGREES(ACOS((3.47979731893927^2+31.6470278995203^2-30.4422856068348^2)/(2*3.47979731893927*31.6470278995203)))</f>
        <v>66.759035794372608</v>
      </c>
      <c r="BU147">
        <v>11</v>
      </c>
      <c r="BV147">
        <v>7</v>
      </c>
      <c r="BW147">
        <v>3</v>
      </c>
      <c r="BX147">
        <v>5</v>
      </c>
      <c r="BY147">
        <v>14</v>
      </c>
      <c r="BZ147">
        <v>7</v>
      </c>
      <c r="CA147">
        <v>7</v>
      </c>
      <c r="CB147">
        <v>6</v>
      </c>
      <c r="CC147">
        <v>13</v>
      </c>
      <c r="CD147">
        <v>3</v>
      </c>
      <c r="CE147">
        <v>7</v>
      </c>
      <c r="CF147">
        <v>11</v>
      </c>
      <c r="CG147">
        <v>12</v>
      </c>
      <c r="CH147">
        <v>4</v>
      </c>
      <c r="CI147">
        <v>5</v>
      </c>
      <c r="CJ147">
        <v>11</v>
      </c>
      <c r="CL147">
        <v>8</v>
      </c>
      <c r="CM147">
        <v>3</v>
      </c>
      <c r="CN147">
        <v>0</v>
      </c>
      <c r="CO147">
        <v>0</v>
      </c>
      <c r="CP147">
        <v>7</v>
      </c>
      <c r="CQ147">
        <v>3</v>
      </c>
      <c r="CR147">
        <v>1</v>
      </c>
      <c r="CS147">
        <v>0</v>
      </c>
      <c r="CT147">
        <v>8</v>
      </c>
      <c r="CU147">
        <v>0</v>
      </c>
      <c r="CV147">
        <v>1</v>
      </c>
      <c r="CW147">
        <v>6</v>
      </c>
      <c r="CX147">
        <v>8</v>
      </c>
      <c r="CY147">
        <v>2</v>
      </c>
      <c r="CZ147">
        <v>0</v>
      </c>
      <c r="DA147">
        <v>6</v>
      </c>
      <c r="DC147">
        <f>((7/11)*100)</f>
        <v>63.636363636363633</v>
      </c>
      <c r="DD147">
        <f>((3/11)*100)</f>
        <v>27.27272727272727</v>
      </c>
      <c r="DE147">
        <f>((5/11)*100)</f>
        <v>45.454545454545453</v>
      </c>
      <c r="DF147">
        <f>((7/14)*100)</f>
        <v>50</v>
      </c>
      <c r="DG147">
        <f>((7/14)*100)</f>
        <v>50</v>
      </c>
      <c r="DH147">
        <f>((6/14)*100)</f>
        <v>42.857142857142854</v>
      </c>
      <c r="DI147">
        <f>((3/13)*100)</f>
        <v>23.076923076923077</v>
      </c>
      <c r="DJ147">
        <f>((7/13)*100)</f>
        <v>53.846153846153847</v>
      </c>
      <c r="DK147">
        <f>((11/13)*100)</f>
        <v>84.615384615384613</v>
      </c>
      <c r="DL147">
        <f>((4/12)*100)</f>
        <v>33.333333333333329</v>
      </c>
      <c r="DM147">
        <f>((5/12)*100)</f>
        <v>41.666666666666671</v>
      </c>
      <c r="DN147">
        <f>((11/12)*100)</f>
        <v>91.666666666666657</v>
      </c>
      <c r="DP147">
        <f>((3/8)*100)</f>
        <v>37.5</v>
      </c>
      <c r="DQ147">
        <f>((0/8)*100)</f>
        <v>0</v>
      </c>
      <c r="DR147">
        <f>((0/8)*100)</f>
        <v>0</v>
      </c>
      <c r="DS147">
        <f>((3/7)*100)</f>
        <v>42.857142857142854</v>
      </c>
      <c r="DT147">
        <f>((1/7)*100)</f>
        <v>14.285714285714285</v>
      </c>
      <c r="DU147">
        <f>((0/7)*100)</f>
        <v>0</v>
      </c>
      <c r="DV147">
        <f>((0/8)*100)</f>
        <v>0</v>
      </c>
      <c r="DW147">
        <f>((1/8)*100)</f>
        <v>12.5</v>
      </c>
      <c r="DX147">
        <f>((6/8)*100)</f>
        <v>75</v>
      </c>
      <c r="DY147">
        <f>((2/8)*100)</f>
        <v>25</v>
      </c>
      <c r="DZ147">
        <f>((0/8)*100)</f>
        <v>0</v>
      </c>
      <c r="EA147">
        <f>((6/8)*100)</f>
        <v>75</v>
      </c>
    </row>
    <row r="148" spans="1:131" x14ac:dyDescent="0.25">
      <c r="A148">
        <v>159.01843600000001</v>
      </c>
      <c r="B148">
        <v>6.822228</v>
      </c>
      <c r="C148">
        <v>164.74309399999999</v>
      </c>
      <c r="D148">
        <v>5.6121879999999997</v>
      </c>
      <c r="E148">
        <v>163.649967</v>
      </c>
      <c r="F148">
        <v>7.4204299999999996</v>
      </c>
      <c r="G148">
        <v>164.733597</v>
      </c>
      <c r="H148">
        <v>4.8216729999999997</v>
      </c>
      <c r="K148">
        <f>(15/200)</f>
        <v>7.4999999999999997E-2</v>
      </c>
      <c r="L148">
        <f>(16/200)</f>
        <v>0.08</v>
      </c>
      <c r="M148">
        <f>(15/200)</f>
        <v>7.4999999999999997E-2</v>
      </c>
      <c r="N148">
        <f>(15/200)</f>
        <v>7.4999999999999997E-2</v>
      </c>
      <c r="P148">
        <f>(10/200)</f>
        <v>0.05</v>
      </c>
      <c r="Q148">
        <f>(8/200)</f>
        <v>0.04</v>
      </c>
      <c r="R148">
        <f>(9/200)</f>
        <v>4.4999999999999998E-2</v>
      </c>
      <c r="S148">
        <f>(10/200)</f>
        <v>0.05</v>
      </c>
      <c r="U148">
        <f>0.075+0.05</f>
        <v>0.125</v>
      </c>
      <c r="V148">
        <f>0.08+0.04</f>
        <v>0.12</v>
      </c>
      <c r="W148">
        <f>0.075+0.045</f>
        <v>0.12</v>
      </c>
      <c r="X148">
        <f>0.075+0.05</f>
        <v>0.125</v>
      </c>
      <c r="Z148">
        <f>SQRT((ABS($A$149-$A$148)^2+(ABS($B$149-$B$148)^2)))</f>
        <v>26.639111636913583</v>
      </c>
      <c r="AA148">
        <f>SQRT((ABS($C$149-$C$148)^2+(ABS($D$149-$D$148)^2)))</f>
        <v>27.613880474991934</v>
      </c>
      <c r="AB148">
        <f>SQRT((ABS($E$149-$E$148)^2+(ABS($F$149-$F$148)^2)))</f>
        <v>27.688878954200604</v>
      </c>
      <c r="AC148">
        <f>SQRT((ABS($G$149-$G$148)^2+(ABS($H$149-$H$148)^2)))</f>
        <v>27.310796590939372</v>
      </c>
      <c r="AJ148">
        <f>1/0.125</f>
        <v>8</v>
      </c>
      <c r="AK148">
        <f>1/0.12</f>
        <v>8.3333333333333339</v>
      </c>
      <c r="AL148">
        <f>1/0.12</f>
        <v>8.3333333333333339</v>
      </c>
      <c r="AM148">
        <f>1/0.125</f>
        <v>8</v>
      </c>
      <c r="AO148">
        <f>$Z148/$U148</f>
        <v>213.11289309530866</v>
      </c>
      <c r="AP148">
        <f>$AA148/$V148</f>
        <v>230.11567062493279</v>
      </c>
      <c r="AQ148">
        <f>$AB148/$W148</f>
        <v>230.74065795167169</v>
      </c>
      <c r="AR148">
        <f>$AC148/$X148</f>
        <v>218.48637272751498</v>
      </c>
      <c r="AV148">
        <f>((0.075/0.125)*100)</f>
        <v>60</v>
      </c>
      <c r="AW148">
        <f>((0.08/0.12)*100)</f>
        <v>66.666666666666671</v>
      </c>
      <c r="AX148">
        <f>((0.075/0.12)*100)</f>
        <v>62.5</v>
      </c>
      <c r="AY148">
        <f>((0.075/0.125)*100)</f>
        <v>60</v>
      </c>
      <c r="BA148">
        <f>((0.05/0.125)*100)</f>
        <v>40</v>
      </c>
      <c r="BB148">
        <f>((0.04/0.12)*100)</f>
        <v>33.333333333333336</v>
      </c>
      <c r="BC148">
        <f>((0.045/0.12)*100)</f>
        <v>37.5</v>
      </c>
      <c r="BD148">
        <f>((0.05/0.125)*100)</f>
        <v>40</v>
      </c>
      <c r="BF148">
        <f>ABS($B$148-$D$148)</f>
        <v>1.2100400000000002</v>
      </c>
      <c r="BG148">
        <f>ABS($F$148-$H$148)</f>
        <v>2.598757</v>
      </c>
      <c r="BL148">
        <f>SQRT((ABS($A$148-$E$148)^2+(ABS($B$148-$F$148)^2)))</f>
        <v>4.6700026805950507</v>
      </c>
      <c r="BM148">
        <f>SQRT((ABS($C$148-$G$148)^2+(ABS($D$148-$H$148)^2)))</f>
        <v>0.79057204493581723</v>
      </c>
      <c r="BO148">
        <f>SQRT((ABS($A$148-$G$148)^2+(ABS($B$148-$H$148)^2)))</f>
        <v>6.055186666317228</v>
      </c>
      <c r="BP148">
        <f>SQRT((ABS($C$148-$E$148)^2+(ABS($D$148-$F$148)^2)))</f>
        <v>2.1129755721950403</v>
      </c>
      <c r="BR148">
        <f>DEGREES(ACOS((17.9623025973519^2+21.1624030101283^2-4.85574899376192^2)/(2*17.9623025973519*21.1624030101283)))</f>
        <v>10.748203233338632</v>
      </c>
      <c r="BS148">
        <f>DEGREES(ACOS((3.66440994470678^2+26.611890565425^2-25.3225423237249^2)/(2*3.66440994470678*26.611890565425)))</f>
        <v>65.657999662533712</v>
      </c>
      <c r="BU148">
        <v>15</v>
      </c>
      <c r="BV148">
        <v>10</v>
      </c>
      <c r="BW148">
        <v>6</v>
      </c>
      <c r="BX148">
        <v>5</v>
      </c>
      <c r="BY148">
        <v>16</v>
      </c>
      <c r="BZ148">
        <v>10</v>
      </c>
      <c r="CA148">
        <v>9</v>
      </c>
      <c r="CB148">
        <v>7</v>
      </c>
      <c r="CC148">
        <v>15</v>
      </c>
      <c r="CD148">
        <v>6</v>
      </c>
      <c r="CE148">
        <v>9</v>
      </c>
      <c r="CF148">
        <v>13</v>
      </c>
      <c r="CG148">
        <v>15</v>
      </c>
      <c r="CH148">
        <v>6</v>
      </c>
      <c r="CI148">
        <v>7</v>
      </c>
      <c r="CJ148">
        <v>13</v>
      </c>
      <c r="CL148">
        <v>10</v>
      </c>
      <c r="CM148">
        <v>3</v>
      </c>
      <c r="CN148">
        <v>0</v>
      </c>
      <c r="CO148">
        <v>2</v>
      </c>
      <c r="CP148">
        <v>8</v>
      </c>
      <c r="CQ148">
        <v>3</v>
      </c>
      <c r="CR148">
        <v>2</v>
      </c>
      <c r="CS148">
        <v>1</v>
      </c>
      <c r="CT148">
        <v>9</v>
      </c>
      <c r="CU148">
        <v>0</v>
      </c>
      <c r="CV148">
        <v>2</v>
      </c>
      <c r="CW148">
        <v>8</v>
      </c>
      <c r="CX148">
        <v>10</v>
      </c>
      <c r="CY148">
        <v>0</v>
      </c>
      <c r="CZ148">
        <v>1</v>
      </c>
      <c r="DA148">
        <v>8</v>
      </c>
      <c r="DC148">
        <f>((10/15)*100)</f>
        <v>66.666666666666657</v>
      </c>
      <c r="DD148">
        <f>((6/15)*100)</f>
        <v>40</v>
      </c>
      <c r="DE148">
        <f>((5/15)*100)</f>
        <v>33.333333333333329</v>
      </c>
      <c r="DF148">
        <f>((10/16)*100)</f>
        <v>62.5</v>
      </c>
      <c r="DG148">
        <f>((9/16)*100)</f>
        <v>56.25</v>
      </c>
      <c r="DH148">
        <f>((7/16)*100)</f>
        <v>43.75</v>
      </c>
      <c r="DI148">
        <f>((6/15)*100)</f>
        <v>40</v>
      </c>
      <c r="DJ148">
        <f>((9/15)*100)</f>
        <v>60</v>
      </c>
      <c r="DK148">
        <f>((13/15)*100)</f>
        <v>86.666666666666671</v>
      </c>
      <c r="DL148">
        <f>((6/15)*100)</f>
        <v>40</v>
      </c>
      <c r="DM148">
        <f>((7/15)*100)</f>
        <v>46.666666666666664</v>
      </c>
      <c r="DN148">
        <f>((13/15)*100)</f>
        <v>86.666666666666671</v>
      </c>
      <c r="DP148">
        <f>((3/10)*100)</f>
        <v>30</v>
      </c>
      <c r="DQ148">
        <f>((0/10)*100)</f>
        <v>0</v>
      </c>
      <c r="DR148">
        <f>((2/10)*100)</f>
        <v>20</v>
      </c>
      <c r="DS148">
        <f>((3/8)*100)</f>
        <v>37.5</v>
      </c>
      <c r="DT148">
        <f>((2/8)*100)</f>
        <v>25</v>
      </c>
      <c r="DU148">
        <f>((1/8)*100)</f>
        <v>12.5</v>
      </c>
      <c r="DV148">
        <f>((0/9)*100)</f>
        <v>0</v>
      </c>
      <c r="DW148">
        <f>((2/9)*100)</f>
        <v>22.222222222222221</v>
      </c>
      <c r="DX148">
        <f>((8/9)*100)</f>
        <v>88.888888888888886</v>
      </c>
      <c r="DY148">
        <f>((0/10)*100)</f>
        <v>0</v>
      </c>
      <c r="DZ148">
        <f>((1/10)*100)</f>
        <v>10</v>
      </c>
      <c r="EA148">
        <f>((8/10)*100)</f>
        <v>80</v>
      </c>
    </row>
    <row r="149" spans="1:131" x14ac:dyDescent="0.25">
      <c r="A149">
        <v>185.651217</v>
      </c>
      <c r="B149">
        <v>6.2415000000000003</v>
      </c>
      <c r="C149">
        <v>192.347342</v>
      </c>
      <c r="D149">
        <v>4.8828820000000004</v>
      </c>
      <c r="E149">
        <v>191.33880500000001</v>
      </c>
      <c r="F149">
        <v>7.4680530000000003</v>
      </c>
      <c r="G149">
        <v>192.04432500000001</v>
      </c>
      <c r="H149">
        <v>4.8828820000000004</v>
      </c>
      <c r="K149">
        <f>(14/200)</f>
        <v>7.0000000000000007E-2</v>
      </c>
      <c r="L149">
        <f>(15/200)</f>
        <v>7.4999999999999997E-2</v>
      </c>
      <c r="M149">
        <f>(14/200)</f>
        <v>7.0000000000000007E-2</v>
      </c>
      <c r="N149">
        <f>(15/200)</f>
        <v>7.4999999999999997E-2</v>
      </c>
      <c r="P149">
        <f>(9/200)</f>
        <v>4.4999999999999998E-2</v>
      </c>
      <c r="Q149">
        <f>(8/200)</f>
        <v>0.04</v>
      </c>
      <c r="R149">
        <f>(10/200)</f>
        <v>0.05</v>
      </c>
      <c r="S149">
        <f>(9/200)</f>
        <v>4.4999999999999998E-2</v>
      </c>
      <c r="U149">
        <f>0.07+0.045</f>
        <v>0.115</v>
      </c>
      <c r="V149">
        <f>0.075+0.04</f>
        <v>0.11499999999999999</v>
      </c>
      <c r="W149">
        <f>0.07+0.05</f>
        <v>0.12000000000000001</v>
      </c>
      <c r="X149">
        <f>0.075+0.045</f>
        <v>0.12</v>
      </c>
      <c r="Z149">
        <f>SQRT((ABS($A$150-$A$149)^2+(ABS($B$150-$B$149)^2)))</f>
        <v>27.033076212579982</v>
      </c>
      <c r="AA149">
        <f>SQRT((ABS($C$150-$C$149)^2+(ABS($D$150-$D$149)^2)))</f>
        <v>25.25155563240936</v>
      </c>
      <c r="AB149">
        <f>SQRT((ABS($E$150-$E$149)^2+(ABS($F$150-$F$149)^2)))</f>
        <v>25.863874531946369</v>
      </c>
      <c r="AC149">
        <f>SQRT((ABS($G$150-$G$149)^2+(ABS($H$150-$H$149)^2)))</f>
        <v>26.449503375844316</v>
      </c>
      <c r="AJ149">
        <f>1/0.115</f>
        <v>8.695652173913043</v>
      </c>
      <c r="AK149">
        <f>1/0.115</f>
        <v>8.695652173913043</v>
      </c>
      <c r="AL149">
        <f>1/0.12</f>
        <v>8.3333333333333339</v>
      </c>
      <c r="AM149">
        <f>1/0.12</f>
        <v>8.3333333333333339</v>
      </c>
      <c r="AO149">
        <f>$Z149/$U149</f>
        <v>235.0702279354781</v>
      </c>
      <c r="AP149">
        <f>$AA149/$V149</f>
        <v>219.57874462964662</v>
      </c>
      <c r="AQ149">
        <f>$AB149/$W149</f>
        <v>215.53228776621972</v>
      </c>
      <c r="AR149">
        <f>$AC149/$X149</f>
        <v>220.41252813203596</v>
      </c>
      <c r="AV149">
        <f>((0.07/0.115)*100)</f>
        <v>60.869565217391312</v>
      </c>
      <c r="AW149">
        <f>((0.075/0.115)*100)</f>
        <v>65.217391304347814</v>
      </c>
      <c r="AX149">
        <f>((0.07/0.12)*100)</f>
        <v>58.333333333333336</v>
      </c>
      <c r="AY149">
        <f>((0.075/0.12)*100)</f>
        <v>62.5</v>
      </c>
      <c r="BA149">
        <f>((0.045/0.115)*100)</f>
        <v>39.130434782608688</v>
      </c>
      <c r="BB149">
        <f>((0.04/0.115)*100)</f>
        <v>34.782608695652172</v>
      </c>
      <c r="BC149">
        <f>((0.05/0.12)*100)</f>
        <v>41.666666666666671</v>
      </c>
      <c r="BD149">
        <f>((0.045/0.12)*100)</f>
        <v>37.5</v>
      </c>
      <c r="BF149">
        <f>ABS($B$149-$D$149)</f>
        <v>1.3586179999999999</v>
      </c>
      <c r="BG149">
        <f>ABS($F$149-$H$149)</f>
        <v>2.5851709999999999</v>
      </c>
      <c r="BL149">
        <f>SQRT((ABS($A$149-$E$149)^2+(ABS($B$149-$F$149)^2)))</f>
        <v>5.8183407875057522</v>
      </c>
      <c r="BM149">
        <f>SQRT((ABS($C$149-$G$149)^2+(ABS($D$149-$H$149)^2)))</f>
        <v>0.30301699999998277</v>
      </c>
      <c r="BO149">
        <f>SQRT((ABS($A$149-$G$149)^2+(ABS($B$149-$H$149)^2)))</f>
        <v>6.5358758226872817</v>
      </c>
      <c r="BP149">
        <f>SQRT((ABS($C$149-$E$149)^2+(ABS($D$149-$F$149)^2)))</f>
        <v>2.7749335090430507</v>
      </c>
      <c r="BR149">
        <f>DEGREES(ACOS((24.3885100919404^2+25.4779118211945^2-3.47979731893927^2)/(2*24.3885100919404*25.4779118211945)))</f>
        <v>7.6018903767648718</v>
      </c>
      <c r="BS149">
        <f>DEGREES(ACOS((3.60636591191881^2+21.1949447259925^2-19.3534751044299^2)/(2*3.60636591191881*21.1949447259925)))</f>
        <v>55.004598842818936</v>
      </c>
      <c r="BU149">
        <v>14</v>
      </c>
      <c r="BV149">
        <v>9</v>
      </c>
      <c r="BW149">
        <v>4</v>
      </c>
      <c r="BX149">
        <v>5</v>
      </c>
      <c r="BY149">
        <v>15</v>
      </c>
      <c r="BZ149">
        <v>9</v>
      </c>
      <c r="CA149">
        <v>7</v>
      </c>
      <c r="CB149">
        <v>6</v>
      </c>
      <c r="CC149">
        <v>14</v>
      </c>
      <c r="CD149">
        <v>5</v>
      </c>
      <c r="CE149">
        <v>7</v>
      </c>
      <c r="CF149">
        <v>13</v>
      </c>
      <c r="CG149">
        <v>15</v>
      </c>
      <c r="CH149">
        <v>6</v>
      </c>
      <c r="CI149">
        <v>6</v>
      </c>
      <c r="CJ149">
        <v>13</v>
      </c>
      <c r="CL149">
        <v>9</v>
      </c>
      <c r="CM149">
        <v>3</v>
      </c>
      <c r="CN149">
        <v>0</v>
      </c>
      <c r="CO149">
        <v>0</v>
      </c>
      <c r="CP149">
        <v>8</v>
      </c>
      <c r="CQ149">
        <v>3</v>
      </c>
      <c r="CR149">
        <v>2</v>
      </c>
      <c r="CS149">
        <v>0</v>
      </c>
      <c r="CT149">
        <v>10</v>
      </c>
      <c r="CU149">
        <v>0</v>
      </c>
      <c r="CV149">
        <v>2</v>
      </c>
      <c r="CW149">
        <v>8</v>
      </c>
      <c r="CX149">
        <v>9</v>
      </c>
      <c r="CY149">
        <v>0</v>
      </c>
      <c r="CZ149">
        <v>0</v>
      </c>
      <c r="DA149">
        <v>8</v>
      </c>
      <c r="DC149">
        <f>((9/14)*100)</f>
        <v>64.285714285714292</v>
      </c>
      <c r="DD149">
        <f>((4/14)*100)</f>
        <v>28.571428571428569</v>
      </c>
      <c r="DE149">
        <f>((5/14)*100)</f>
        <v>35.714285714285715</v>
      </c>
      <c r="DF149">
        <f>((9/15)*100)</f>
        <v>60</v>
      </c>
      <c r="DG149">
        <f>((7/15)*100)</f>
        <v>46.666666666666664</v>
      </c>
      <c r="DH149">
        <f>((6/15)*100)</f>
        <v>40</v>
      </c>
      <c r="DI149">
        <f>((5/14)*100)</f>
        <v>35.714285714285715</v>
      </c>
      <c r="DJ149">
        <f>((7/14)*100)</f>
        <v>50</v>
      </c>
      <c r="DK149">
        <f>((13/14)*100)</f>
        <v>92.857142857142861</v>
      </c>
      <c r="DL149">
        <f>((6/15)*100)</f>
        <v>40</v>
      </c>
      <c r="DM149">
        <f>((6/15)*100)</f>
        <v>40</v>
      </c>
      <c r="DN149">
        <f>((13/15)*100)</f>
        <v>86.666666666666671</v>
      </c>
      <c r="DP149">
        <f>((3/9)*100)</f>
        <v>33.333333333333329</v>
      </c>
      <c r="DQ149">
        <f>((0/9)*100)</f>
        <v>0</v>
      </c>
      <c r="DR149">
        <f>((0/9)*100)</f>
        <v>0</v>
      </c>
      <c r="DS149">
        <f>((3/8)*100)</f>
        <v>37.5</v>
      </c>
      <c r="DT149">
        <f>((2/8)*100)</f>
        <v>25</v>
      </c>
      <c r="DU149">
        <f>((0/8)*100)</f>
        <v>0</v>
      </c>
      <c r="DV149">
        <f>((0/10)*100)</f>
        <v>0</v>
      </c>
      <c r="DW149">
        <f>((2/10)*100)</f>
        <v>20</v>
      </c>
      <c r="DX149">
        <f>((8/10)*100)</f>
        <v>80</v>
      </c>
      <c r="DY149">
        <f>((0/9)*100)</f>
        <v>0</v>
      </c>
      <c r="DZ149">
        <f>((0/9)*100)</f>
        <v>0</v>
      </c>
      <c r="EA149">
        <f>((8/9)*100)</f>
        <v>88.888888888888886</v>
      </c>
    </row>
    <row r="150" spans="1:131" x14ac:dyDescent="0.25">
      <c r="A150">
        <v>212.65741600000001</v>
      </c>
      <c r="B150">
        <v>7.4466659999999996</v>
      </c>
      <c r="C150">
        <v>217.561331</v>
      </c>
      <c r="D150">
        <v>6.2597699999999996</v>
      </c>
      <c r="E150">
        <v>217.18702099999999</v>
      </c>
      <c r="F150">
        <v>8.3679059999999996</v>
      </c>
      <c r="G150">
        <v>218.48050900000001</v>
      </c>
      <c r="H150">
        <v>5.7221700000000002</v>
      </c>
      <c r="K150">
        <f>(11/200)</f>
        <v>5.5E-2</v>
      </c>
      <c r="L150">
        <f>(14/200)</f>
        <v>7.0000000000000007E-2</v>
      </c>
      <c r="M150">
        <f>(14/200)</f>
        <v>7.0000000000000007E-2</v>
      </c>
      <c r="N150">
        <f>(13/200)</f>
        <v>6.5000000000000002E-2</v>
      </c>
      <c r="P150">
        <f>(9/200)</f>
        <v>4.4999999999999998E-2</v>
      </c>
      <c r="Q150">
        <f>(9/200)</f>
        <v>4.4999999999999998E-2</v>
      </c>
      <c r="R150">
        <f>(10/200)</f>
        <v>0.05</v>
      </c>
      <c r="S150">
        <f>(12/200)</f>
        <v>0.06</v>
      </c>
      <c r="U150">
        <f>0.055+0.045</f>
        <v>0.1</v>
      </c>
      <c r="V150">
        <f>0.07+0.045</f>
        <v>0.115</v>
      </c>
      <c r="W150">
        <f>0.07+0.05</f>
        <v>0.12000000000000001</v>
      </c>
      <c r="X150">
        <f>0.065+0.06</f>
        <v>0.125</v>
      </c>
      <c r="Z150">
        <f>SQRT((ABS($A$151-$A$150)^2+(ABS($B$151-$B$150)^2)))</f>
        <v>20.326962025729589</v>
      </c>
      <c r="AA150">
        <f>SQRT((ABS($C$151-$C$150)^2+(ABS($D$151-$D$150)^2)))</f>
        <v>21.688681735726117</v>
      </c>
      <c r="AB150">
        <f>SQRT((ABS($E$151-$E$150)^2+(ABS($F$151-$F$150)^2)))</f>
        <v>18.2632088650399</v>
      </c>
      <c r="AC150">
        <f>SQRT((ABS($G$151-$G$150)^2+(ABS($H$151-$H$150)^2)))</f>
        <v>19.508154142663962</v>
      </c>
      <c r="AJ150">
        <f>1/0.1</f>
        <v>10</v>
      </c>
      <c r="AK150">
        <f>1/0.115</f>
        <v>8.695652173913043</v>
      </c>
      <c r="AL150">
        <f>1/0.12</f>
        <v>8.3333333333333339</v>
      </c>
      <c r="AM150">
        <f>1/0.125</f>
        <v>8</v>
      </c>
      <c r="AO150">
        <f>$Z150/$U150</f>
        <v>203.26962025729588</v>
      </c>
      <c r="AP150">
        <f>$AA150/$V150</f>
        <v>188.59723248457493</v>
      </c>
      <c r="AQ150">
        <f>$AB150/$W150</f>
        <v>152.19340720866583</v>
      </c>
      <c r="AR150">
        <f>$AC150/$X150</f>
        <v>156.06523314131169</v>
      </c>
      <c r="AV150">
        <f>((0.055/0.1)*100)</f>
        <v>54.999999999999993</v>
      </c>
      <c r="AW150">
        <f>((0.07/0.115)*100)</f>
        <v>60.869565217391312</v>
      </c>
      <c r="AX150">
        <f>((0.07/0.12)*100)</f>
        <v>58.333333333333336</v>
      </c>
      <c r="AY150">
        <f>((0.065/0.125)*100)</f>
        <v>52</v>
      </c>
      <c r="BA150">
        <f>((0.045/0.1)*100)</f>
        <v>44.999999999999993</v>
      </c>
      <c r="BB150">
        <f>((0.045/0.115)*100)</f>
        <v>39.130434782608688</v>
      </c>
      <c r="BC150">
        <f>((0.05/0.12)*100)</f>
        <v>41.666666666666671</v>
      </c>
      <c r="BD150">
        <f>((0.06/0.125)*100)</f>
        <v>48</v>
      </c>
      <c r="BF150">
        <f>ABS($B$150-$D$150)</f>
        <v>1.186896</v>
      </c>
      <c r="BG150">
        <f>ABS($F$150-$H$150)</f>
        <v>2.6457359999999994</v>
      </c>
      <c r="BL150">
        <f>SQRT((ABS($A$150-$E$150)^2+(ABS($B$150-$F$150)^2)))</f>
        <v>4.6223375681168912</v>
      </c>
      <c r="BM150">
        <f>SQRT((ABS($C$150-$G$150)^2+(ABS($D$150-$H$150)^2)))</f>
        <v>1.0648483252013075</v>
      </c>
      <c r="BO150">
        <f>SQRT((ABS($A$150-$G$150)^2+(ABS($B$150-$H$150)^2)))</f>
        <v>6.0730798233404606</v>
      </c>
      <c r="BP150">
        <f>SQRT((ABS($C$150-$E$150)^2+(ABS($D$150-$F$150)^2)))</f>
        <v>2.1411084443801549</v>
      </c>
      <c r="BR150">
        <f>DEGREES(ACOS((30.4422856068348^2+31.0891165551973^2-3.48205427483605^2)/(2*30.4422856068348*31.0891165551973)))</f>
        <v>6.375495363826559</v>
      </c>
      <c r="BU150">
        <v>11</v>
      </c>
      <c r="BV150">
        <v>5</v>
      </c>
      <c r="BW150">
        <v>4</v>
      </c>
      <c r="BX150">
        <v>6</v>
      </c>
      <c r="BY150">
        <v>14</v>
      </c>
      <c r="BZ150">
        <v>5</v>
      </c>
      <c r="CA150">
        <v>6</v>
      </c>
      <c r="CB150">
        <v>2</v>
      </c>
      <c r="CC150">
        <v>14</v>
      </c>
      <c r="CD150">
        <v>3</v>
      </c>
      <c r="CE150">
        <v>6</v>
      </c>
      <c r="CF150">
        <v>10</v>
      </c>
      <c r="CG150">
        <v>13</v>
      </c>
      <c r="CH150">
        <v>6</v>
      </c>
      <c r="CI150">
        <v>2</v>
      </c>
      <c r="CJ150">
        <v>10</v>
      </c>
      <c r="CL150">
        <v>9</v>
      </c>
      <c r="CM150">
        <v>3</v>
      </c>
      <c r="CN150">
        <v>0</v>
      </c>
      <c r="CO150">
        <v>0</v>
      </c>
      <c r="CP150">
        <v>9</v>
      </c>
      <c r="CQ150">
        <v>3</v>
      </c>
      <c r="CR150">
        <v>2</v>
      </c>
      <c r="CS150">
        <v>0</v>
      </c>
      <c r="CT150">
        <v>10</v>
      </c>
      <c r="CU150">
        <v>3</v>
      </c>
      <c r="CV150">
        <v>2</v>
      </c>
      <c r="CW150">
        <v>8</v>
      </c>
      <c r="CX150">
        <v>12</v>
      </c>
      <c r="CY150">
        <v>7</v>
      </c>
      <c r="CZ150">
        <v>0</v>
      </c>
      <c r="DA150">
        <v>8</v>
      </c>
      <c r="DC150">
        <f>((5/11)*100)</f>
        <v>45.454545454545453</v>
      </c>
      <c r="DD150">
        <f>((4/11)*100)</f>
        <v>36.363636363636367</v>
      </c>
      <c r="DE150">
        <f>((6/11)*100)</f>
        <v>54.54545454545454</v>
      </c>
      <c r="DF150">
        <f>((5/14)*100)</f>
        <v>35.714285714285715</v>
      </c>
      <c r="DG150">
        <f>((6/14)*100)</f>
        <v>42.857142857142854</v>
      </c>
      <c r="DH150">
        <f>((2/14)*100)</f>
        <v>14.285714285714285</v>
      </c>
      <c r="DI150">
        <f>((3/14)*100)</f>
        <v>21.428571428571427</v>
      </c>
      <c r="DJ150">
        <f>((6/14)*100)</f>
        <v>42.857142857142854</v>
      </c>
      <c r="DK150">
        <f>((10/14)*100)</f>
        <v>71.428571428571431</v>
      </c>
      <c r="DL150">
        <f>((6/13)*100)</f>
        <v>46.153846153846153</v>
      </c>
      <c r="DM150">
        <f>((2/13)*100)</f>
        <v>15.384615384615385</v>
      </c>
      <c r="DN150">
        <f>((10/13)*100)</f>
        <v>76.923076923076934</v>
      </c>
      <c r="DP150">
        <f>((3/9)*100)</f>
        <v>33.333333333333329</v>
      </c>
      <c r="DQ150">
        <f>((0/9)*100)</f>
        <v>0</v>
      </c>
      <c r="DR150">
        <f>((0/9)*100)</f>
        <v>0</v>
      </c>
      <c r="DS150">
        <f>((3/9)*100)</f>
        <v>33.333333333333329</v>
      </c>
      <c r="DT150">
        <f>((2/9)*100)</f>
        <v>22.222222222222221</v>
      </c>
      <c r="DU150">
        <f>((0/9)*100)</f>
        <v>0</v>
      </c>
      <c r="DV150">
        <f>((3/10)*100)</f>
        <v>30</v>
      </c>
      <c r="DW150">
        <f>((2/10)*100)</f>
        <v>20</v>
      </c>
      <c r="DX150">
        <f>((8/10)*100)</f>
        <v>80</v>
      </c>
      <c r="DY150">
        <f>((7/12)*100)</f>
        <v>58.333333333333336</v>
      </c>
      <c r="DZ150">
        <f>((0/12)*100)</f>
        <v>0</v>
      </c>
      <c r="EA150">
        <f>((8/12)*100)</f>
        <v>66.666666666666657</v>
      </c>
    </row>
    <row r="151" spans="1:131" x14ac:dyDescent="0.25">
      <c r="A151">
        <v>232.97721300000001</v>
      </c>
      <c r="B151">
        <v>6.9070039999999997</v>
      </c>
      <c r="C151">
        <v>239.23713699999999</v>
      </c>
      <c r="D151">
        <v>5.5125419999999998</v>
      </c>
      <c r="E151">
        <v>235.44790699999999</v>
      </c>
      <c r="F151">
        <v>8.076632</v>
      </c>
      <c r="G151">
        <v>237.97715199999999</v>
      </c>
      <c r="H151">
        <v>5.0521029999999998</v>
      </c>
      <c r="K151">
        <f>(13/200)</f>
        <v>6.5000000000000002E-2</v>
      </c>
      <c r="P151">
        <f>(14/200)</f>
        <v>7.0000000000000007E-2</v>
      </c>
      <c r="Q151">
        <f>(13/200)</f>
        <v>6.5000000000000002E-2</v>
      </c>
      <c r="U151">
        <f>0.065+0.07</f>
        <v>0.13500000000000001</v>
      </c>
      <c r="Z151">
        <f>SQRT((ABS($A$152-$A$151)^2+(ABS($B$152-$B$151)^2)))</f>
        <v>19.584994052211432</v>
      </c>
      <c r="AJ151">
        <f>1/0.135</f>
        <v>7.4074074074074066</v>
      </c>
      <c r="AO151">
        <f>$Z151/$U151</f>
        <v>145.07403001638096</v>
      </c>
      <c r="AV151">
        <f>((0.065/0.135)*100)</f>
        <v>48.148148148148145</v>
      </c>
      <c r="BA151">
        <f>((0.07/0.135)*100)</f>
        <v>51.851851851851848</v>
      </c>
      <c r="BF151">
        <f>ABS($B$151-$D$151)</f>
        <v>1.3944619999999999</v>
      </c>
      <c r="BG151">
        <f>ABS($F$151-$H$151)</f>
        <v>3.0245290000000002</v>
      </c>
      <c r="BI151">
        <v>1.9542290000000002</v>
      </c>
      <c r="BJ151">
        <v>2.0032294999999998</v>
      </c>
      <c r="BL151">
        <f>SQRT((ABS($A$151-$E$151)^2+(ABS($B$151-$F$151)^2)))</f>
        <v>2.7335615047077142</v>
      </c>
      <c r="BO151">
        <f>SQRT((ABS($A$151-$G$151)^2+(ABS($B$151-$H$151)^2)))</f>
        <v>5.3329211248172266</v>
      </c>
      <c r="BP151">
        <f>SQRT((ABS($C$151-$E$151)^2+(ABS($D$151-$F$151)^2)))</f>
        <v>4.5752400506421544</v>
      </c>
      <c r="BR151">
        <f>DEGREES(ACOS((24.7159754374054^2+26.0841059183056^2-3.66440994470678^2)/(2*24.7159754374054*26.0841059183056)))</f>
        <v>7.6767373454327839</v>
      </c>
      <c r="BU151">
        <v>13</v>
      </c>
      <c r="BV151">
        <v>5</v>
      </c>
      <c r="BW151">
        <v>3</v>
      </c>
      <c r="BX151">
        <v>6</v>
      </c>
      <c r="CL151">
        <v>14</v>
      </c>
      <c r="CM151">
        <v>5</v>
      </c>
      <c r="CN151">
        <v>3</v>
      </c>
      <c r="CO151">
        <v>7</v>
      </c>
      <c r="CP151">
        <v>13</v>
      </c>
      <c r="CQ151">
        <v>5</v>
      </c>
      <c r="CR151">
        <v>5</v>
      </c>
      <c r="CS151">
        <v>2</v>
      </c>
      <c r="DC151">
        <f>((5/13)*100)</f>
        <v>38.461538461538467</v>
      </c>
      <c r="DD151">
        <f>((3/13)*100)</f>
        <v>23.076923076923077</v>
      </c>
      <c r="DE151">
        <f>((6/13)*100)</f>
        <v>46.153846153846153</v>
      </c>
      <c r="DP151">
        <f>((5/14)*100)</f>
        <v>35.714285714285715</v>
      </c>
      <c r="DQ151">
        <f>((3/14)*100)</f>
        <v>21.428571428571427</v>
      </c>
      <c r="DR151">
        <f>((7/14)*100)</f>
        <v>50</v>
      </c>
      <c r="DS151">
        <f>((5/13)*100)</f>
        <v>38.461538461538467</v>
      </c>
      <c r="DT151">
        <f>((5/13)*100)</f>
        <v>38.461538461538467</v>
      </c>
      <c r="DU151">
        <f>((2/13)*100)</f>
        <v>15.384615384615385</v>
      </c>
    </row>
    <row r="152" spans="1:131" x14ac:dyDescent="0.25">
      <c r="A152">
        <v>252.55766700000001</v>
      </c>
      <c r="B152">
        <v>6.4853249999999996</v>
      </c>
      <c r="BR152">
        <f>DEGREES(ACOS((25.3225423237249^2+26.8824249859418^2-3.60636591191881^2)/(2*25.3225423237249*26.8824249859418)))</f>
        <v>7.1450941176114835</v>
      </c>
    </row>
    <row r="153" spans="1:131" x14ac:dyDescent="0.25">
      <c r="A153" t="s">
        <v>22</v>
      </c>
      <c r="B153" t="s">
        <v>22</v>
      </c>
      <c r="C153" t="s">
        <v>22</v>
      </c>
      <c r="D153" t="s">
        <v>22</v>
      </c>
      <c r="E153" t="s">
        <v>22</v>
      </c>
      <c r="F153" t="s">
        <v>22</v>
      </c>
      <c r="G153" t="s">
        <v>22</v>
      </c>
      <c r="H153" t="s">
        <v>22</v>
      </c>
      <c r="BR153">
        <f>DEGREES(ACOS((19.3534751044299^2+22.6948827645099^2-4.48482092905436^2)/(2*19.3534751044299*22.6948827645099)))</f>
        <v>8.1851458735068263</v>
      </c>
    </row>
    <row r="154" spans="1:131" x14ac:dyDescent="0.25">
      <c r="A154">
        <v>224.60307</v>
      </c>
      <c r="B154">
        <v>8.1637930000000001</v>
      </c>
      <c r="C154">
        <v>239.68422899999999</v>
      </c>
      <c r="D154">
        <v>8.4395000000000007</v>
      </c>
      <c r="E154">
        <v>246.765244</v>
      </c>
      <c r="F154">
        <v>5.6979449999999998</v>
      </c>
      <c r="G154">
        <v>240.89055500000001</v>
      </c>
      <c r="H154">
        <v>8.8975679999999997</v>
      </c>
      <c r="K154">
        <f>(15/200)</f>
        <v>7.4999999999999997E-2</v>
      </c>
      <c r="L154">
        <f>(14/200)</f>
        <v>7.0000000000000007E-2</v>
      </c>
      <c r="M154">
        <f>(13/200)</f>
        <v>6.5000000000000002E-2</v>
      </c>
      <c r="N154">
        <f>(12/200)</f>
        <v>0.06</v>
      </c>
      <c r="P154">
        <f>(10/200)</f>
        <v>0.05</v>
      </c>
      <c r="Q154">
        <f>(9/200)</f>
        <v>4.4999999999999998E-2</v>
      </c>
      <c r="R154">
        <f>(11/200)</f>
        <v>5.5E-2</v>
      </c>
      <c r="S154">
        <f>(9/200)</f>
        <v>4.4999999999999998E-2</v>
      </c>
      <c r="U154">
        <f>0.075+0.05</f>
        <v>0.125</v>
      </c>
      <c r="V154">
        <f>0.07+0.045</f>
        <v>0.115</v>
      </c>
      <c r="W154">
        <f>0.065+0.055</f>
        <v>0.12</v>
      </c>
      <c r="X154">
        <f>0.06+0.045</f>
        <v>0.105</v>
      </c>
      <c r="Z154">
        <f>SQRT((ABS($A$155-$A$154)^2+(ABS($B$155-$B$154)^2)))</f>
        <v>26.558905387156493</v>
      </c>
      <c r="AA154">
        <f>SQRT((ABS($C$155-$C$154)^2+(ABS($D$155-$D$154)^2)))</f>
        <v>22.047098895545801</v>
      </c>
      <c r="AB154">
        <f>SQRT((ABS($E$155-$E$154)^2+(ABS($F$155-$F$154)^2)))</f>
        <v>25.980850157751654</v>
      </c>
      <c r="AC154">
        <f>SQRT((ABS($G$155-$G$154)^2+(ABS($H$155-$H$154)^2)))</f>
        <v>22.520308368378373</v>
      </c>
      <c r="AJ154">
        <f>1/0.125</f>
        <v>8</v>
      </c>
      <c r="AK154">
        <f>1/0.115</f>
        <v>8.695652173913043</v>
      </c>
      <c r="AL154">
        <f>1/0.12</f>
        <v>8.3333333333333339</v>
      </c>
      <c r="AM154">
        <f>1/0.105</f>
        <v>9.5238095238095237</v>
      </c>
      <c r="AO154">
        <f>$Z154/$U154</f>
        <v>212.47124309725194</v>
      </c>
      <c r="AP154">
        <f>$AA154/$V154</f>
        <v>191.71390343952871</v>
      </c>
      <c r="AQ154">
        <f>$AB154/$W154</f>
        <v>216.50708464793047</v>
      </c>
      <c r="AR154">
        <f>$AC154/$X154</f>
        <v>214.47912731788927</v>
      </c>
      <c r="AV154">
        <f>((0.075/0.125)*100)</f>
        <v>60</v>
      </c>
      <c r="AW154">
        <f>((0.07/0.115)*100)</f>
        <v>60.869565217391312</v>
      </c>
      <c r="AX154">
        <f>((0.065/0.12)*100)</f>
        <v>54.166666666666671</v>
      </c>
      <c r="AY154">
        <f>((0.06/0.105)*100)</f>
        <v>57.142857142857139</v>
      </c>
      <c r="BA154">
        <f>((0.05/0.125)*100)</f>
        <v>40</v>
      </c>
      <c r="BB154">
        <f>((0.045/0.115)*100)</f>
        <v>39.130434782608688</v>
      </c>
      <c r="BC154">
        <f>((0.055/0.12)*100)</f>
        <v>45.833333333333336</v>
      </c>
      <c r="BD154">
        <f>((0.045/0.105)*100)</f>
        <v>42.857142857142854</v>
      </c>
      <c r="BF154">
        <f>ABS($B$154-$D$154)</f>
        <v>0.27570700000000059</v>
      </c>
      <c r="BG154">
        <f>ABS($F$154-$H$154)</f>
        <v>3.1996229999999999</v>
      </c>
      <c r="BL154">
        <f>SQRT((ABS($A$154-$E$155)^2+(ABS($B$154-$F$155)^2)))</f>
        <v>4.1136101723066725</v>
      </c>
      <c r="BM154">
        <f>SQRT((ABS($C$154-$G$154)^2+(ABS($D$154-$H$154)^2)))</f>
        <v>1.290367665008715</v>
      </c>
      <c r="BO154">
        <f>SQRT((ABS($A$154-$G$155)^2+(ABS($B$154-$H$155)^2)))</f>
        <v>6.3850263594830157</v>
      </c>
      <c r="BP154">
        <f>SQRT((ABS($C$154-$E$154)^2+(ABS($D$154-$F$154)^2)))</f>
        <v>7.5932138945409751</v>
      </c>
      <c r="BR154">
        <f>DEGREES(ACOS((17.7108930672595^2+21.9603604987289^2-5.17363703569404^2)/(2*17.7108930672595*21.9603604987289)))</f>
        <v>8.5814666332546548</v>
      </c>
      <c r="BU154">
        <v>15</v>
      </c>
      <c r="BV154">
        <v>10</v>
      </c>
      <c r="BW154">
        <v>6</v>
      </c>
      <c r="BX154">
        <v>7</v>
      </c>
      <c r="BY154">
        <v>14</v>
      </c>
      <c r="BZ154">
        <v>6</v>
      </c>
      <c r="CA154">
        <v>9</v>
      </c>
      <c r="CB154">
        <v>5</v>
      </c>
      <c r="CC154">
        <v>13</v>
      </c>
      <c r="CD154">
        <v>3</v>
      </c>
      <c r="CE154">
        <v>9</v>
      </c>
      <c r="CF154">
        <v>9</v>
      </c>
      <c r="CG154">
        <v>12</v>
      </c>
      <c r="CH154">
        <v>5</v>
      </c>
      <c r="CI154">
        <v>5</v>
      </c>
      <c r="CJ154">
        <v>9</v>
      </c>
      <c r="CL154">
        <v>10</v>
      </c>
      <c r="CM154">
        <v>2</v>
      </c>
      <c r="CN154">
        <v>0</v>
      </c>
      <c r="CO154">
        <v>3</v>
      </c>
      <c r="CP154">
        <v>9</v>
      </c>
      <c r="CQ154">
        <v>0</v>
      </c>
      <c r="CR154">
        <v>6</v>
      </c>
      <c r="CS154">
        <v>0</v>
      </c>
      <c r="CT154">
        <v>11</v>
      </c>
      <c r="CU154">
        <v>0</v>
      </c>
      <c r="CV154">
        <v>6</v>
      </c>
      <c r="CW154">
        <v>5</v>
      </c>
      <c r="CX154">
        <v>9</v>
      </c>
      <c r="CY154">
        <v>3</v>
      </c>
      <c r="CZ154">
        <v>0</v>
      </c>
      <c r="DA154">
        <v>5</v>
      </c>
      <c r="DC154">
        <f>((10/15)*100)</f>
        <v>66.666666666666657</v>
      </c>
      <c r="DD154">
        <f>((6/15)*100)</f>
        <v>40</v>
      </c>
      <c r="DE154">
        <f>((7/15)*100)</f>
        <v>46.666666666666664</v>
      </c>
      <c r="DF154">
        <f>((6/14)*100)</f>
        <v>42.857142857142854</v>
      </c>
      <c r="DG154">
        <f>((9/14)*100)</f>
        <v>64.285714285714292</v>
      </c>
      <c r="DH154">
        <f>((5/14)*100)</f>
        <v>35.714285714285715</v>
      </c>
      <c r="DI154">
        <f>((3/13)*100)</f>
        <v>23.076923076923077</v>
      </c>
      <c r="DJ154">
        <f>((9/13)*100)</f>
        <v>69.230769230769226</v>
      </c>
      <c r="DK154">
        <f>((9/13)*100)</f>
        <v>69.230769230769226</v>
      </c>
      <c r="DL154">
        <f>((5/12)*100)</f>
        <v>41.666666666666671</v>
      </c>
      <c r="DM154">
        <f>((5/12)*100)</f>
        <v>41.666666666666671</v>
      </c>
      <c r="DN154">
        <f>((9/12)*100)</f>
        <v>75</v>
      </c>
      <c r="DP154">
        <f>((2/10)*100)</f>
        <v>20</v>
      </c>
      <c r="DQ154">
        <f>((0/10)*100)</f>
        <v>0</v>
      </c>
      <c r="DR154">
        <f>((3/10)*100)</f>
        <v>30</v>
      </c>
      <c r="DS154">
        <f>((0/9)*100)</f>
        <v>0</v>
      </c>
      <c r="DT154">
        <f>((6/9)*100)</f>
        <v>66.666666666666657</v>
      </c>
      <c r="DU154">
        <f>((0/9)*100)</f>
        <v>0</v>
      </c>
      <c r="DV154">
        <f>((0/11)*100)</f>
        <v>0</v>
      </c>
      <c r="DW154">
        <f>((6/11)*100)</f>
        <v>54.54545454545454</v>
      </c>
      <c r="DX154">
        <f>((5/11)*100)</f>
        <v>45.454545454545453</v>
      </c>
      <c r="DY154">
        <f>((3/9)*100)</f>
        <v>33.333333333333329</v>
      </c>
      <c r="DZ154">
        <f>((0/9)*100)</f>
        <v>0</v>
      </c>
      <c r="EA154">
        <f>((5/9)*100)</f>
        <v>55.555555555555557</v>
      </c>
    </row>
    <row r="155" spans="1:131" x14ac:dyDescent="0.25">
      <c r="A155">
        <v>198.102553</v>
      </c>
      <c r="B155">
        <v>6.403664</v>
      </c>
      <c r="C155">
        <v>217.64596499999999</v>
      </c>
      <c r="D155">
        <v>9.0635910000000006</v>
      </c>
      <c r="E155">
        <v>220.79992100000001</v>
      </c>
      <c r="F155">
        <v>6.5960409999999996</v>
      </c>
      <c r="G155">
        <v>218.38113200000001</v>
      </c>
      <c r="H155">
        <v>9.5976859999999995</v>
      </c>
      <c r="K155">
        <f>(15/200)</f>
        <v>7.4999999999999997E-2</v>
      </c>
      <c r="L155">
        <f>(15/200)</f>
        <v>7.4999999999999997E-2</v>
      </c>
      <c r="M155">
        <f>(14/200)</f>
        <v>7.0000000000000007E-2</v>
      </c>
      <c r="N155">
        <f>(13/200)</f>
        <v>6.5000000000000002E-2</v>
      </c>
      <c r="P155">
        <f>(8/200)</f>
        <v>0.04</v>
      </c>
      <c r="Q155">
        <f>(7/200)</f>
        <v>3.5000000000000003E-2</v>
      </c>
      <c r="R155">
        <f>(9/200)</f>
        <v>4.4999999999999998E-2</v>
      </c>
      <c r="S155">
        <f>(8/200)</f>
        <v>0.04</v>
      </c>
      <c r="U155">
        <f>0.075+0.04</f>
        <v>0.11499999999999999</v>
      </c>
      <c r="V155">
        <f>0.075+0.035</f>
        <v>0.11</v>
      </c>
      <c r="W155">
        <f>0.07+0.045</f>
        <v>0.115</v>
      </c>
      <c r="X155">
        <f>0.065+0.04</f>
        <v>0.10500000000000001</v>
      </c>
      <c r="Z155">
        <f>SQRT((ABS($A$156-$A$155)^2+(ABS($B$156-$B$155)^2)))</f>
        <v>29.281398161776369</v>
      </c>
      <c r="AA155">
        <f>SQRT((ABS($C$156-$C$155)^2+(ABS($D$156-$D$155)^2)))</f>
        <v>24.599425359183581</v>
      </c>
      <c r="AB155">
        <f>SQRT((ABS($E$156-$E$155)^2+(ABS($F$156-$F$155)^2)))</f>
        <v>26.695146115841151</v>
      </c>
      <c r="AC155">
        <f>SQRT((ABS($G$156-$G$155)^2+(ABS($H$156-$H$155)^2)))</f>
        <v>24.877356364998203</v>
      </c>
      <c r="AJ155">
        <f>1/0.115</f>
        <v>8.695652173913043</v>
      </c>
      <c r="AK155">
        <f>1/0.11</f>
        <v>9.0909090909090917</v>
      </c>
      <c r="AL155">
        <f>1/0.115</f>
        <v>8.695652173913043</v>
      </c>
      <c r="AM155">
        <f>1/0.105</f>
        <v>9.5238095238095237</v>
      </c>
      <c r="AO155">
        <f>$Z155/$U155</f>
        <v>254.62085358066409</v>
      </c>
      <c r="AP155">
        <f>$AA155/$V155</f>
        <v>223.63113962894164</v>
      </c>
      <c r="AQ155">
        <f>$AB155/$W155</f>
        <v>232.13170535514044</v>
      </c>
      <c r="AR155">
        <f>$AC155/$X155</f>
        <v>236.92720347617333</v>
      </c>
      <c r="AV155">
        <f>((0.075/0.115)*100)</f>
        <v>65.217391304347814</v>
      </c>
      <c r="AW155">
        <f>((0.075/0.11)*100)</f>
        <v>68.181818181818173</v>
      </c>
      <c r="AX155">
        <f>((0.07/0.115)*100)</f>
        <v>60.869565217391312</v>
      </c>
      <c r="AY155">
        <f>((0.065/0.105)*100)</f>
        <v>61.904761904761905</v>
      </c>
      <c r="BA155">
        <f>((0.04/0.115)*100)</f>
        <v>34.782608695652172</v>
      </c>
      <c r="BB155">
        <f>((0.035/0.11)*100)</f>
        <v>31.818181818181824</v>
      </c>
      <c r="BC155">
        <f>((0.045/0.115)*100)</f>
        <v>39.130434782608688</v>
      </c>
      <c r="BD155">
        <f>((0.04/0.105)*100)</f>
        <v>38.095238095238102</v>
      </c>
      <c r="BF155">
        <f>ABS($B$155-$D$155)</f>
        <v>2.6599270000000006</v>
      </c>
      <c r="BG155">
        <f>ABS($F$155-$H$155)</f>
        <v>3.0016449999999999</v>
      </c>
      <c r="BL155">
        <f>SQRT((ABS($A$155-$E$156)^2+(ABS($B$155-$F$156)^2)))</f>
        <v>4.2264554885305365</v>
      </c>
      <c r="BM155">
        <f>SQRT((ABS($C$155-$G$155)^2+(ABS($D$155-$H$155)^2)))</f>
        <v>0.90869576147026554</v>
      </c>
      <c r="BO155">
        <f>SQRT((ABS($A$155-$G$156)^2+(ABS($B$155-$H$156)^2)))</f>
        <v>4.9411327813295882</v>
      </c>
      <c r="BP155">
        <f>SQRT((ABS($C$155-$E$155)^2+(ABS($D$155-$F$155)^2)))</f>
        <v>4.0045276191376358</v>
      </c>
      <c r="BU155">
        <v>15</v>
      </c>
      <c r="BV155">
        <v>12</v>
      </c>
      <c r="BW155">
        <v>5</v>
      </c>
      <c r="BX155">
        <v>6</v>
      </c>
      <c r="BY155">
        <v>15</v>
      </c>
      <c r="BZ155">
        <v>10</v>
      </c>
      <c r="CA155">
        <v>9</v>
      </c>
      <c r="CB155">
        <v>7</v>
      </c>
      <c r="CC155">
        <v>14</v>
      </c>
      <c r="CD155">
        <v>6</v>
      </c>
      <c r="CE155">
        <v>9</v>
      </c>
      <c r="CF155">
        <v>12</v>
      </c>
      <c r="CG155">
        <v>13</v>
      </c>
      <c r="CH155">
        <v>5</v>
      </c>
      <c r="CI155">
        <v>7</v>
      </c>
      <c r="CJ155">
        <v>12</v>
      </c>
      <c r="CL155">
        <v>8</v>
      </c>
      <c r="CM155">
        <v>3</v>
      </c>
      <c r="CN155">
        <v>0</v>
      </c>
      <c r="CO155">
        <v>0</v>
      </c>
      <c r="CP155">
        <v>7</v>
      </c>
      <c r="CQ155">
        <v>2</v>
      </c>
      <c r="CR155">
        <v>3</v>
      </c>
      <c r="CS155">
        <v>0</v>
      </c>
      <c r="CT155">
        <v>9</v>
      </c>
      <c r="CU155">
        <v>0</v>
      </c>
      <c r="CV155">
        <v>3</v>
      </c>
      <c r="CW155">
        <v>6</v>
      </c>
      <c r="CX155">
        <v>8</v>
      </c>
      <c r="CY155">
        <v>0</v>
      </c>
      <c r="CZ155">
        <v>0</v>
      </c>
      <c r="DA155">
        <v>6</v>
      </c>
      <c r="DC155">
        <f>((12/15)*100)</f>
        <v>80</v>
      </c>
      <c r="DD155">
        <f>((5/15)*100)</f>
        <v>33.333333333333329</v>
      </c>
      <c r="DE155">
        <f>((6/15)*100)</f>
        <v>40</v>
      </c>
      <c r="DF155">
        <f>((10/15)*100)</f>
        <v>66.666666666666657</v>
      </c>
      <c r="DG155">
        <f>((9/15)*100)</f>
        <v>60</v>
      </c>
      <c r="DH155">
        <f>((7/15)*100)</f>
        <v>46.666666666666664</v>
      </c>
      <c r="DI155">
        <f>((6/14)*100)</f>
        <v>42.857142857142854</v>
      </c>
      <c r="DJ155">
        <f>((9/14)*100)</f>
        <v>64.285714285714292</v>
      </c>
      <c r="DK155">
        <f>((12/14)*100)</f>
        <v>85.714285714285708</v>
      </c>
      <c r="DL155">
        <f>((5/13)*100)</f>
        <v>38.461538461538467</v>
      </c>
      <c r="DM155">
        <f>((7/13)*100)</f>
        <v>53.846153846153847</v>
      </c>
      <c r="DN155">
        <f>((12/13)*100)</f>
        <v>92.307692307692307</v>
      </c>
      <c r="DP155">
        <f>((3/8)*100)</f>
        <v>37.5</v>
      </c>
      <c r="DQ155">
        <f>((0/8)*100)</f>
        <v>0</v>
      </c>
      <c r="DR155">
        <f>((0/8)*100)</f>
        <v>0</v>
      </c>
      <c r="DS155">
        <f>((2/7)*100)</f>
        <v>28.571428571428569</v>
      </c>
      <c r="DT155">
        <f>((3/7)*100)</f>
        <v>42.857142857142854</v>
      </c>
      <c r="DU155">
        <f>((0/7)*100)</f>
        <v>0</v>
      </c>
      <c r="DV155">
        <f>((0/9)*100)</f>
        <v>0</v>
      </c>
      <c r="DW155">
        <f>((3/9)*100)</f>
        <v>33.333333333333329</v>
      </c>
      <c r="DX155">
        <f>((6/9)*100)</f>
        <v>66.666666666666657</v>
      </c>
      <c r="DY155">
        <f>((0/8)*100)</f>
        <v>0</v>
      </c>
      <c r="DZ155">
        <f>((0/8)*100)</f>
        <v>0</v>
      </c>
      <c r="EA155">
        <f>((6/8)*100)</f>
        <v>75</v>
      </c>
    </row>
    <row r="156" spans="1:131" x14ac:dyDescent="0.25">
      <c r="A156">
        <v>168.82571300000001</v>
      </c>
      <c r="B156">
        <v>5.8870230000000001</v>
      </c>
      <c r="C156">
        <v>193.08538300000001</v>
      </c>
      <c r="D156">
        <v>7.6817299999999999</v>
      </c>
      <c r="E156">
        <v>194.15992600000001</v>
      </c>
      <c r="F156">
        <v>4.8809630000000004</v>
      </c>
      <c r="G156">
        <v>193.53788600000001</v>
      </c>
      <c r="H156">
        <v>8.2953849999999996</v>
      </c>
      <c r="K156">
        <f>(11/200)</f>
        <v>5.5E-2</v>
      </c>
      <c r="L156">
        <f>(15/200)</f>
        <v>7.4999999999999997E-2</v>
      </c>
      <c r="M156">
        <f>(12/200)</f>
        <v>0.06</v>
      </c>
      <c r="N156">
        <f>(12/200)</f>
        <v>0.06</v>
      </c>
      <c r="P156">
        <f>(7/200)</f>
        <v>3.5000000000000003E-2</v>
      </c>
      <c r="Q156">
        <f>(6/200)</f>
        <v>0.03</v>
      </c>
      <c r="R156">
        <f>(10/200)</f>
        <v>0.05</v>
      </c>
      <c r="S156">
        <f>(9/200)</f>
        <v>4.4999999999999998E-2</v>
      </c>
      <c r="U156">
        <f>0.055+0.035</f>
        <v>0.09</v>
      </c>
      <c r="V156">
        <f>0.075+0.03</f>
        <v>0.105</v>
      </c>
      <c r="W156">
        <f>0.06+0.05</f>
        <v>0.11</v>
      </c>
      <c r="X156">
        <f>0.06+0.045</f>
        <v>0.105</v>
      </c>
      <c r="Z156">
        <f>SQRT((ABS($A$157-$A$156)^2+(ABS($B$157-$B$156)^2)))</f>
        <v>32.329538753640485</v>
      </c>
      <c r="AA156">
        <f>SQRT((ABS($C$157-$C$156)^2+(ABS($D$157-$D$156)^2)))</f>
        <v>27.831988123652341</v>
      </c>
      <c r="AB156">
        <f>SQRT((ABS($E$157-$E$156)^2+(ABS($F$157-$F$156)^2)))</f>
        <v>29.05730601585833</v>
      </c>
      <c r="AC156">
        <f>SQRT((ABS($G$157-$G$156)^2+(ABS($H$157-$H$156)^2)))</f>
        <v>28.420774078042154</v>
      </c>
      <c r="AJ156">
        <f>1/0.09</f>
        <v>11.111111111111111</v>
      </c>
      <c r="AK156">
        <f>1/0.105</f>
        <v>9.5238095238095237</v>
      </c>
      <c r="AL156">
        <f>1/0.11</f>
        <v>9.0909090909090917</v>
      </c>
      <c r="AM156">
        <f>1/0.105</f>
        <v>9.5238095238095237</v>
      </c>
      <c r="AO156">
        <f>$Z156/$U156</f>
        <v>359.21709726267204</v>
      </c>
      <c r="AP156">
        <f>$AA156/$V156</f>
        <v>265.06655355859374</v>
      </c>
      <c r="AQ156">
        <f>$AB156/$W156</f>
        <v>264.15732741689391</v>
      </c>
      <c r="AR156">
        <f>$AC156/$X156</f>
        <v>270.6740388384967</v>
      </c>
      <c r="AV156">
        <f>((0.055/0.09)*100)</f>
        <v>61.111111111111114</v>
      </c>
      <c r="AW156">
        <f>((0.075/0.105)*100)</f>
        <v>71.428571428571431</v>
      </c>
      <c r="AX156">
        <f>((0.06/0.11)*100)</f>
        <v>54.54545454545454</v>
      </c>
      <c r="AY156">
        <f>((0.06/0.105)*100)</f>
        <v>57.142857142857139</v>
      </c>
      <c r="BA156">
        <f>((0.035/0.09)*100)</f>
        <v>38.888888888888893</v>
      </c>
      <c r="BB156">
        <f>((0.03/0.105)*100)</f>
        <v>28.571428571428569</v>
      </c>
      <c r="BC156">
        <f>((0.05/0.11)*100)</f>
        <v>45.45454545454546</v>
      </c>
      <c r="BD156">
        <f>((0.045/0.105)*100)</f>
        <v>42.857142857142854</v>
      </c>
      <c r="BF156">
        <f>ABS($B$156-$D$156)</f>
        <v>1.7947069999999998</v>
      </c>
      <c r="BG156">
        <f>ABS($F$156-$H$156)</f>
        <v>3.4144219999999992</v>
      </c>
      <c r="BL156">
        <f>SQRT((ABS($A$156-$E$157)^2+(ABS($B$156-$F$157)^2)))</f>
        <v>3.8563775096130102</v>
      </c>
      <c r="BM156">
        <f>SQRT((ABS($C$156-$G$156)^2+(ABS($D$156-$H$156)^2)))</f>
        <v>0.76245093221400551</v>
      </c>
      <c r="BO156">
        <f>SQRT((ABS($A$156-$G$157)^2+(ABS($B$156-$H$157)^2)))</f>
        <v>4.4262498885738388</v>
      </c>
      <c r="BP156">
        <f>SQRT((ABS($C$156-$E$156)^2+(ABS($D$156-$F$156)^2)))</f>
        <v>2.9998230693055898</v>
      </c>
      <c r="BU156">
        <v>11</v>
      </c>
      <c r="BV156">
        <v>8</v>
      </c>
      <c r="BW156">
        <v>3</v>
      </c>
      <c r="BX156">
        <v>3</v>
      </c>
      <c r="BY156">
        <v>15</v>
      </c>
      <c r="BZ156">
        <v>12</v>
      </c>
      <c r="CA156">
        <v>6</v>
      </c>
      <c r="CB156">
        <v>6</v>
      </c>
      <c r="CC156">
        <v>12</v>
      </c>
      <c r="CD156">
        <v>5</v>
      </c>
      <c r="CE156">
        <v>6</v>
      </c>
      <c r="CF156">
        <v>12</v>
      </c>
      <c r="CG156">
        <v>12</v>
      </c>
      <c r="CH156">
        <v>5</v>
      </c>
      <c r="CI156">
        <v>6</v>
      </c>
      <c r="CJ156">
        <v>12</v>
      </c>
      <c r="CL156">
        <v>7</v>
      </c>
      <c r="CM156">
        <v>4</v>
      </c>
      <c r="CN156">
        <v>0</v>
      </c>
      <c r="CO156">
        <v>0</v>
      </c>
      <c r="CP156">
        <v>6</v>
      </c>
      <c r="CQ156">
        <v>3</v>
      </c>
      <c r="CR156">
        <v>1</v>
      </c>
      <c r="CS156">
        <v>0</v>
      </c>
      <c r="CT156">
        <v>10</v>
      </c>
      <c r="CU156">
        <v>0</v>
      </c>
      <c r="CV156">
        <v>1</v>
      </c>
      <c r="CW156">
        <v>9</v>
      </c>
      <c r="CX156">
        <v>9</v>
      </c>
      <c r="CY156">
        <v>0</v>
      </c>
      <c r="CZ156">
        <v>0</v>
      </c>
      <c r="DA156">
        <v>9</v>
      </c>
      <c r="DC156">
        <f>((8/11)*100)</f>
        <v>72.727272727272734</v>
      </c>
      <c r="DD156">
        <f>((3/11)*100)</f>
        <v>27.27272727272727</v>
      </c>
      <c r="DE156">
        <f>((3/11)*100)</f>
        <v>27.27272727272727</v>
      </c>
      <c r="DF156">
        <f>((12/15)*100)</f>
        <v>80</v>
      </c>
      <c r="DG156">
        <f>((6/15)*100)</f>
        <v>40</v>
      </c>
      <c r="DH156">
        <f>((6/15)*100)</f>
        <v>40</v>
      </c>
      <c r="DI156">
        <f>((5/12)*100)</f>
        <v>41.666666666666671</v>
      </c>
      <c r="DJ156">
        <f>((6/12)*100)</f>
        <v>50</v>
      </c>
      <c r="DK156">
        <f>((12/12)*100)</f>
        <v>100</v>
      </c>
      <c r="DL156">
        <f>((5/12)*100)</f>
        <v>41.666666666666671</v>
      </c>
      <c r="DM156">
        <f>((6/12)*100)</f>
        <v>50</v>
      </c>
      <c r="DN156">
        <f>((12/12)*100)</f>
        <v>100</v>
      </c>
      <c r="DP156">
        <f>((4/7)*100)</f>
        <v>57.142857142857139</v>
      </c>
      <c r="DQ156">
        <f>((0/7)*100)</f>
        <v>0</v>
      </c>
      <c r="DR156">
        <f>((0/7)*100)</f>
        <v>0</v>
      </c>
      <c r="DS156">
        <f>((3/6)*100)</f>
        <v>50</v>
      </c>
      <c r="DT156">
        <f>((1/6)*100)</f>
        <v>16.666666666666664</v>
      </c>
      <c r="DU156">
        <f>((0/6)*100)</f>
        <v>0</v>
      </c>
      <c r="DV156">
        <f>((0/10)*100)</f>
        <v>0</v>
      </c>
      <c r="DW156">
        <f>((1/10)*100)</f>
        <v>10</v>
      </c>
      <c r="DX156">
        <f>((9/10)*100)</f>
        <v>90</v>
      </c>
      <c r="DY156">
        <f>((0/9)*100)</f>
        <v>0</v>
      </c>
      <c r="DZ156">
        <f>((0/9)*100)</f>
        <v>0</v>
      </c>
      <c r="EA156">
        <f>((9/9)*100)</f>
        <v>100</v>
      </c>
    </row>
    <row r="157" spans="1:131" x14ac:dyDescent="0.25">
      <c r="A157">
        <v>136.49704199999999</v>
      </c>
      <c r="B157">
        <v>5.6501530000000004</v>
      </c>
      <c r="C157">
        <v>165.25412800000001</v>
      </c>
      <c r="D157">
        <v>7.4797200000000004</v>
      </c>
      <c r="E157">
        <v>165.10262</v>
      </c>
      <c r="F157">
        <v>4.8819229999999996</v>
      </c>
      <c r="G157">
        <v>165.11711300000002</v>
      </c>
      <c r="H157">
        <v>8.3032129999999995</v>
      </c>
      <c r="K157">
        <f>(16/200)</f>
        <v>0.08</v>
      </c>
      <c r="L157">
        <f>(13/200)</f>
        <v>6.5000000000000002E-2</v>
      </c>
      <c r="M157">
        <f>(12/200)</f>
        <v>0.06</v>
      </c>
      <c r="N157">
        <f>(12/200)</f>
        <v>0.06</v>
      </c>
      <c r="P157">
        <f>(8/200)</f>
        <v>0.04</v>
      </c>
      <c r="Q157">
        <f>(7/200)</f>
        <v>3.5000000000000003E-2</v>
      </c>
      <c r="R157">
        <f>(8/200)</f>
        <v>0.04</v>
      </c>
      <c r="S157">
        <f>(8/200)</f>
        <v>0.04</v>
      </c>
      <c r="U157">
        <f>0.08+0.04</f>
        <v>0.12</v>
      </c>
      <c r="V157">
        <f>0.065+0.035</f>
        <v>0.1</v>
      </c>
      <c r="W157">
        <f>0.06+0.04</f>
        <v>0.1</v>
      </c>
      <c r="X157">
        <f>0.06+0.04</f>
        <v>0.1</v>
      </c>
      <c r="Z157">
        <f>SQRT((ABS($A$158-$A$157)^2+(ABS($B$158-$B$157)^2)))</f>
        <v>33.880998361771518</v>
      </c>
      <c r="AA157">
        <f>SQRT((ABS($C$158-$C$157)^2+(ABS($D$158-$D$157)^2)))</f>
        <v>33.480737918319583</v>
      </c>
      <c r="AB157">
        <f>SQRT((ABS($E$158-$E$157)^2+(ABS($F$158-$F$157)^2)))</f>
        <v>33.98098934993466</v>
      </c>
      <c r="AC157">
        <f>SQRT((ABS($G$158-$G$157)^2+(ABS($H$158-$H$157)^2)))</f>
        <v>34.161619146787835</v>
      </c>
      <c r="AJ157">
        <f>1/0.12</f>
        <v>8.3333333333333339</v>
      </c>
      <c r="AK157">
        <f>1/0.1</f>
        <v>10</v>
      </c>
      <c r="AL157">
        <f>1/0.1</f>
        <v>10</v>
      </c>
      <c r="AM157">
        <f>1/0.1</f>
        <v>10</v>
      </c>
      <c r="AO157">
        <f>$Z157/$U157</f>
        <v>282.34165301476264</v>
      </c>
      <c r="AP157">
        <f>$AA157/$V157</f>
        <v>334.80737918319579</v>
      </c>
      <c r="AQ157">
        <f>$AB157/$W157</f>
        <v>339.80989349934657</v>
      </c>
      <c r="AR157">
        <f>$AC157/$X157</f>
        <v>341.61619146787831</v>
      </c>
      <c r="AV157">
        <f>((0.08/0.12)*100)</f>
        <v>66.666666666666671</v>
      </c>
      <c r="AW157">
        <f>((0.065/0.1)*100)</f>
        <v>65</v>
      </c>
      <c r="AX157">
        <f>((0.06/0.1)*100)</f>
        <v>60</v>
      </c>
      <c r="AY157">
        <f>((0.06/0.1)*100)</f>
        <v>60</v>
      </c>
      <c r="BA157">
        <f>((0.04/0.12)*100)</f>
        <v>33.333333333333336</v>
      </c>
      <c r="BB157">
        <f>((0.035/0.1)*100)</f>
        <v>35</v>
      </c>
      <c r="BC157">
        <f>((0.04/0.1)*100)</f>
        <v>40</v>
      </c>
      <c r="BD157">
        <f>((0.04/0.1)*100)</f>
        <v>40</v>
      </c>
      <c r="BF157">
        <f>ABS($B$157-$D$157)</f>
        <v>1.8295669999999999</v>
      </c>
      <c r="BG157">
        <f>ABS($F$157-$H$157)</f>
        <v>3.4212899999999999</v>
      </c>
      <c r="BL157">
        <f>SQRT((ABS($A$157-$E$158)^2+(ABS($B$157-$F$158)^2)))</f>
        <v>5.4423546291017146</v>
      </c>
      <c r="BM157">
        <f>SQRT((ABS($C$157-$G$157)^2+(ABS($D$157-$H$157)^2)))</f>
        <v>0.83481365062748947</v>
      </c>
      <c r="BO157">
        <f>SQRT((ABS($A$157-$G$158)^2+(ABS($B$157-$H$158)^2)))</f>
        <v>5.977420951465354</v>
      </c>
      <c r="BP157">
        <f>SQRT((ABS($C$157-$E$157)^2+(ABS($D$157-$F$157)^2)))</f>
        <v>2.6022113533056856</v>
      </c>
      <c r="BU157">
        <v>16</v>
      </c>
      <c r="BV157">
        <v>13</v>
      </c>
      <c r="BW157">
        <v>7</v>
      </c>
      <c r="BX157">
        <v>7</v>
      </c>
      <c r="BY157">
        <v>13</v>
      </c>
      <c r="BZ157">
        <v>8</v>
      </c>
      <c r="CA157">
        <v>6</v>
      </c>
      <c r="CB157">
        <v>6</v>
      </c>
      <c r="CC157">
        <v>12</v>
      </c>
      <c r="CD157">
        <v>4</v>
      </c>
      <c r="CE157">
        <v>6</v>
      </c>
      <c r="CF157">
        <v>12</v>
      </c>
      <c r="CG157">
        <v>12</v>
      </c>
      <c r="CH157">
        <v>4</v>
      </c>
      <c r="CI157">
        <v>6</v>
      </c>
      <c r="CJ157">
        <v>12</v>
      </c>
      <c r="CL157">
        <v>8</v>
      </c>
      <c r="CM157">
        <v>3</v>
      </c>
      <c r="CN157">
        <v>0</v>
      </c>
      <c r="CO157">
        <v>0</v>
      </c>
      <c r="CP157">
        <v>7</v>
      </c>
      <c r="CQ157">
        <v>4</v>
      </c>
      <c r="CR157">
        <v>1</v>
      </c>
      <c r="CS157">
        <v>1</v>
      </c>
      <c r="CT157">
        <v>8</v>
      </c>
      <c r="CU157">
        <v>0</v>
      </c>
      <c r="CV157">
        <v>1</v>
      </c>
      <c r="CW157">
        <v>8</v>
      </c>
      <c r="CX157">
        <v>8</v>
      </c>
      <c r="CY157">
        <v>0</v>
      </c>
      <c r="CZ157">
        <v>1</v>
      </c>
      <c r="DA157">
        <v>8</v>
      </c>
      <c r="DC157">
        <f>((13/16)*100)</f>
        <v>81.25</v>
      </c>
      <c r="DD157">
        <f>((7/16)*100)</f>
        <v>43.75</v>
      </c>
      <c r="DE157">
        <f>((7/16)*100)</f>
        <v>43.75</v>
      </c>
      <c r="DF157">
        <f>((8/13)*100)</f>
        <v>61.53846153846154</v>
      </c>
      <c r="DG157">
        <f>((6/13)*100)</f>
        <v>46.153846153846153</v>
      </c>
      <c r="DH157">
        <f>((6/13)*100)</f>
        <v>46.153846153846153</v>
      </c>
      <c r="DI157">
        <f>((4/12)*100)</f>
        <v>33.333333333333329</v>
      </c>
      <c r="DJ157">
        <f>((6/12)*100)</f>
        <v>50</v>
      </c>
      <c r="DK157">
        <f>((12/12)*100)</f>
        <v>100</v>
      </c>
      <c r="DL157">
        <f>((4/12)*100)</f>
        <v>33.333333333333329</v>
      </c>
      <c r="DM157">
        <f>((6/12)*100)</f>
        <v>50</v>
      </c>
      <c r="DN157">
        <f>((12/12)*100)</f>
        <v>100</v>
      </c>
      <c r="DP157">
        <f>((3/8)*100)</f>
        <v>37.5</v>
      </c>
      <c r="DQ157">
        <f>((0/8)*100)</f>
        <v>0</v>
      </c>
      <c r="DR157">
        <f>((0/8)*100)</f>
        <v>0</v>
      </c>
      <c r="DS157">
        <f>((4/7)*100)</f>
        <v>57.142857142857139</v>
      </c>
      <c r="DT157">
        <f>((1/7)*100)</f>
        <v>14.285714285714285</v>
      </c>
      <c r="DU157">
        <f>((1/7)*100)</f>
        <v>14.285714285714285</v>
      </c>
      <c r="DV157">
        <f>((0/8)*100)</f>
        <v>0</v>
      </c>
      <c r="DW157">
        <f>((1/8)*100)</f>
        <v>12.5</v>
      </c>
      <c r="DX157">
        <f>((8/8)*100)</f>
        <v>100</v>
      </c>
      <c r="DY157">
        <f>((0/8)*100)</f>
        <v>0</v>
      </c>
      <c r="DZ157">
        <f>((1/8)*100)</f>
        <v>12.5</v>
      </c>
      <c r="EA157">
        <f>((8/8)*100)</f>
        <v>100</v>
      </c>
    </row>
    <row r="158" spans="1:131" x14ac:dyDescent="0.25">
      <c r="A158">
        <v>102.629744</v>
      </c>
      <c r="B158">
        <v>6.6135719999999996</v>
      </c>
      <c r="C158">
        <v>131.774237</v>
      </c>
      <c r="D158">
        <v>7.241581</v>
      </c>
      <c r="E158">
        <v>131.12173300000001</v>
      </c>
      <c r="F158">
        <v>4.798521</v>
      </c>
      <c r="G158">
        <v>130.957911</v>
      </c>
      <c r="H158">
        <v>7.8968369999999997</v>
      </c>
      <c r="K158">
        <f>(12/200)</f>
        <v>0.06</v>
      </c>
      <c r="L158">
        <f>(17/200)</f>
        <v>8.5000000000000006E-2</v>
      </c>
      <c r="M158">
        <f>(14/200)</f>
        <v>7.0000000000000007E-2</v>
      </c>
      <c r="N158">
        <f>(14/200)</f>
        <v>7.0000000000000007E-2</v>
      </c>
      <c r="P158">
        <f>(7/200)</f>
        <v>3.5000000000000003E-2</v>
      </c>
      <c r="Q158">
        <f>(6/200)</f>
        <v>0.03</v>
      </c>
      <c r="R158">
        <f>(9/200)</f>
        <v>4.4999999999999998E-2</v>
      </c>
      <c r="S158">
        <f>(9/200)</f>
        <v>4.4999999999999998E-2</v>
      </c>
      <c r="U158">
        <f>0.06+0.035</f>
        <v>9.5000000000000001E-2</v>
      </c>
      <c r="V158">
        <f>0.085+0.03</f>
        <v>0.115</v>
      </c>
      <c r="W158">
        <f>0.07+0.045</f>
        <v>0.115</v>
      </c>
      <c r="X158">
        <f>0.07+0.045</f>
        <v>0.115</v>
      </c>
      <c r="Z158">
        <f>SQRT((ABS($A$159-$A$158)^2+(ABS($B$159-$B$158)^2)))</f>
        <v>26.008757205299613</v>
      </c>
      <c r="AA158">
        <f>SQRT((ABS($C$159-$C$158)^2+(ABS($D$159-$D$158)^2)))</f>
        <v>33.496124503837059</v>
      </c>
      <c r="AB158">
        <f>SQRT((ABS($E$159-$E$158)^2+(ABS($F$159-$F$158)^2)))</f>
        <v>34.494823057803274</v>
      </c>
      <c r="AC158">
        <f>SQRT((ABS($G$159-$G$158)^2+(ABS($H$159-$H$158)^2)))</f>
        <v>34.268385478906836</v>
      </c>
      <c r="AJ158">
        <f>1/0.095</f>
        <v>10.526315789473685</v>
      </c>
      <c r="AK158">
        <f>1/0.115</f>
        <v>8.695652173913043</v>
      </c>
      <c r="AL158">
        <f>1/0.115</f>
        <v>8.695652173913043</v>
      </c>
      <c r="AM158">
        <f>1/0.115</f>
        <v>8.695652173913043</v>
      </c>
      <c r="AO158">
        <f>$Z158/$U158</f>
        <v>273.77639163473276</v>
      </c>
      <c r="AP158">
        <f>$AA158/$V158</f>
        <v>291.27064785945265</v>
      </c>
      <c r="AQ158">
        <f>$AB158/$W158</f>
        <v>299.95498311133281</v>
      </c>
      <c r="AR158">
        <f>$AC158/$X158</f>
        <v>297.98596068614637</v>
      </c>
      <c r="AV158">
        <f>((0.06/0.095)*100)</f>
        <v>63.157894736842103</v>
      </c>
      <c r="AW158">
        <f>((0.085/0.115)*100)</f>
        <v>73.913043478260875</v>
      </c>
      <c r="AX158">
        <f>((0.07/0.115)*100)</f>
        <v>60.869565217391312</v>
      </c>
      <c r="AY158">
        <f>((0.07/0.115)*100)</f>
        <v>60.869565217391312</v>
      </c>
      <c r="BA158">
        <f>((0.035/0.095)*100)</f>
        <v>36.842105263157897</v>
      </c>
      <c r="BB158">
        <f>((0.03/0.115)*100)</f>
        <v>26.086956521739129</v>
      </c>
      <c r="BC158">
        <f>((0.045/0.115)*100)</f>
        <v>39.130434782608688</v>
      </c>
      <c r="BD158">
        <f>((0.045/0.115)*100)</f>
        <v>39.130434782608688</v>
      </c>
      <c r="BF158">
        <f>ABS($B$158-$D$158)</f>
        <v>0.62800900000000048</v>
      </c>
      <c r="BG158">
        <f>ABS($F$158-$H$158)</f>
        <v>3.0983159999999996</v>
      </c>
      <c r="BL158">
        <f>SQRT((ABS($A$158-$E$159)^2+(ABS($B$158-$F$159)^2)))</f>
        <v>5.967822901860445</v>
      </c>
      <c r="BM158">
        <f>SQRT((ABS($C$158-$G$158)^2+(ABS($D$158-$H$158)^2)))</f>
        <v>1.0467800933395732</v>
      </c>
      <c r="BO158">
        <f>SQRT((ABS($A$158-$G$159)^2+(ABS($B$158-$H$159)^2)))</f>
        <v>6.6009240236445583</v>
      </c>
      <c r="BP158">
        <f>SQRT((ABS($C$158-$E$158)^2+(ABS($D$158-$F$158)^2)))</f>
        <v>2.5286960342468983</v>
      </c>
      <c r="BU158">
        <v>12</v>
      </c>
      <c r="BV158">
        <v>9</v>
      </c>
      <c r="BW158">
        <v>4</v>
      </c>
      <c r="BX158">
        <v>3</v>
      </c>
      <c r="BY158">
        <v>17</v>
      </c>
      <c r="BZ158">
        <v>13</v>
      </c>
      <c r="CA158">
        <v>8</v>
      </c>
      <c r="CB158">
        <v>8</v>
      </c>
      <c r="CC158">
        <v>14</v>
      </c>
      <c r="CD158">
        <v>7</v>
      </c>
      <c r="CE158">
        <v>8</v>
      </c>
      <c r="CF158">
        <v>14</v>
      </c>
      <c r="CG158">
        <v>14</v>
      </c>
      <c r="CH158">
        <v>7</v>
      </c>
      <c r="CI158">
        <v>8</v>
      </c>
      <c r="CJ158">
        <v>14</v>
      </c>
      <c r="CL158">
        <v>7</v>
      </c>
      <c r="CM158">
        <v>3</v>
      </c>
      <c r="CN158">
        <v>0</v>
      </c>
      <c r="CO158">
        <v>0</v>
      </c>
      <c r="CP158">
        <v>6</v>
      </c>
      <c r="CQ158">
        <v>3</v>
      </c>
      <c r="CR158">
        <v>0</v>
      </c>
      <c r="CS158">
        <v>0</v>
      </c>
      <c r="CT158">
        <v>9</v>
      </c>
      <c r="CU158">
        <v>0</v>
      </c>
      <c r="CV158">
        <v>0</v>
      </c>
      <c r="CW158">
        <v>9</v>
      </c>
      <c r="CX158">
        <v>9</v>
      </c>
      <c r="CY158">
        <v>0</v>
      </c>
      <c r="CZ158">
        <v>0</v>
      </c>
      <c r="DA158">
        <v>9</v>
      </c>
      <c r="DC158">
        <f>((9/12)*100)</f>
        <v>75</v>
      </c>
      <c r="DD158">
        <f>((4/12)*100)</f>
        <v>33.333333333333329</v>
      </c>
      <c r="DE158">
        <f>((3/12)*100)</f>
        <v>25</v>
      </c>
      <c r="DF158">
        <f>((13/17)*100)</f>
        <v>76.470588235294116</v>
      </c>
      <c r="DG158">
        <f>((8/17)*100)</f>
        <v>47.058823529411761</v>
      </c>
      <c r="DH158">
        <f>((8/17)*100)</f>
        <v>47.058823529411761</v>
      </c>
      <c r="DI158">
        <f>((7/14)*100)</f>
        <v>50</v>
      </c>
      <c r="DJ158">
        <f>((8/14)*100)</f>
        <v>57.142857142857139</v>
      </c>
      <c r="DK158">
        <f>((14/14)*100)</f>
        <v>100</v>
      </c>
      <c r="DL158">
        <f>((7/14)*100)</f>
        <v>50</v>
      </c>
      <c r="DM158">
        <f>((8/14)*100)</f>
        <v>57.142857142857139</v>
      </c>
      <c r="DN158">
        <f>((14/14)*100)</f>
        <v>100</v>
      </c>
      <c r="DP158">
        <f>((3/7)*100)</f>
        <v>42.857142857142854</v>
      </c>
      <c r="DQ158">
        <f>((0/7)*100)</f>
        <v>0</v>
      </c>
      <c r="DR158">
        <f>((0/7)*100)</f>
        <v>0</v>
      </c>
      <c r="DS158">
        <f>((3/6)*100)</f>
        <v>50</v>
      </c>
      <c r="DT158">
        <f>((0/6)*100)</f>
        <v>0</v>
      </c>
      <c r="DU158">
        <f>((0/6)*100)</f>
        <v>0</v>
      </c>
      <c r="DV158">
        <f>((0/9)*100)</f>
        <v>0</v>
      </c>
      <c r="DW158">
        <f>((0/9)*100)</f>
        <v>0</v>
      </c>
      <c r="DX158">
        <f>((9/9)*100)</f>
        <v>100</v>
      </c>
      <c r="DY158">
        <f>((0/9)*100)</f>
        <v>0</v>
      </c>
      <c r="DZ158">
        <f>((0/9)*100)</f>
        <v>0</v>
      </c>
      <c r="EA158">
        <f>((9/9)*100)</f>
        <v>100</v>
      </c>
    </row>
    <row r="159" spans="1:131" x14ac:dyDescent="0.25">
      <c r="A159">
        <v>76.649592000000013</v>
      </c>
      <c r="B159">
        <v>7.8330609999999998</v>
      </c>
      <c r="C159">
        <v>98.290512000000007</v>
      </c>
      <c r="D159">
        <v>8.152908</v>
      </c>
      <c r="E159">
        <v>96.665053</v>
      </c>
      <c r="F159">
        <v>6.420255</v>
      </c>
      <c r="G159">
        <v>96.730666000000014</v>
      </c>
      <c r="H159">
        <v>9.5755099999999995</v>
      </c>
      <c r="K159">
        <f>(13/200)</f>
        <v>6.5000000000000002E-2</v>
      </c>
      <c r="L159">
        <f>(14/200)</f>
        <v>7.0000000000000007E-2</v>
      </c>
      <c r="M159">
        <f>(13/200)</f>
        <v>6.5000000000000002E-2</v>
      </c>
      <c r="N159">
        <f>(12/200)</f>
        <v>0.06</v>
      </c>
      <c r="P159">
        <f>(9/200)</f>
        <v>4.4999999999999998E-2</v>
      </c>
      <c r="Q159">
        <f>(6/200)</f>
        <v>0.03</v>
      </c>
      <c r="R159">
        <f>(8/200)</f>
        <v>0.04</v>
      </c>
      <c r="S159">
        <f>(9/200)</f>
        <v>4.4999999999999998E-2</v>
      </c>
      <c r="U159">
        <f>0.065+0.045</f>
        <v>0.11</v>
      </c>
      <c r="V159">
        <f>0.07+0.03</f>
        <v>0.1</v>
      </c>
      <c r="W159">
        <f>0.065+0.04</f>
        <v>0.10500000000000001</v>
      </c>
      <c r="X159">
        <f>0.06+0.045</f>
        <v>0.105</v>
      </c>
      <c r="Z159">
        <f>SQRT((ABS($A$160-$A$159)^2+(ABS($B$160-$B$159)^2)))</f>
        <v>28.078304245692514</v>
      </c>
      <c r="AA159">
        <f>SQRT((ABS($C$160-$C$159)^2+(ABS($D$160-$D$159)^2)))</f>
        <v>25.623958705753044</v>
      </c>
      <c r="AB159">
        <f>SQRT((ABS($E$160-$E$159)^2+(ABS($F$160-$F$159)^2)))</f>
        <v>24.714790377477623</v>
      </c>
      <c r="AC159">
        <f>SQRT((ABS($G$160-$G$159)^2+(ABS($H$160-$H$159)^2)))</f>
        <v>25.03460489341834</v>
      </c>
      <c r="AJ159">
        <f>1/0.11</f>
        <v>9.0909090909090917</v>
      </c>
      <c r="AK159">
        <f>1/0.1</f>
        <v>10</v>
      </c>
      <c r="AL159">
        <f>1/0.105</f>
        <v>9.5238095238095237</v>
      </c>
      <c r="AM159">
        <f>1/0.105</f>
        <v>9.5238095238095237</v>
      </c>
      <c r="AO159">
        <f>$Z159/$U159</f>
        <v>255.2573113244774</v>
      </c>
      <c r="AP159">
        <f>$AA159/$V159</f>
        <v>256.2395870575304</v>
      </c>
      <c r="AQ159">
        <f>$AB159/$W159</f>
        <v>235.37895597597733</v>
      </c>
      <c r="AR159">
        <f>$AC159/$X159</f>
        <v>238.42480850874611</v>
      </c>
      <c r="AV159">
        <f>((0.065/0.11)*100)</f>
        <v>59.090909090909093</v>
      </c>
      <c r="AW159">
        <f>((0.07/0.1)*100)</f>
        <v>70</v>
      </c>
      <c r="AX159">
        <f>((0.065/0.105)*100)</f>
        <v>61.904761904761905</v>
      </c>
      <c r="AY159">
        <f>((0.06/0.105)*100)</f>
        <v>57.142857142857139</v>
      </c>
      <c r="BA159">
        <f>((0.045/0.11)*100)</f>
        <v>40.909090909090907</v>
      </c>
      <c r="BB159">
        <f>((0.03/0.1)*100)</f>
        <v>30</v>
      </c>
      <c r="BC159">
        <f>((0.04/0.105)*100)</f>
        <v>38.095238095238102</v>
      </c>
      <c r="BD159">
        <f>((0.045/0.105)*100)</f>
        <v>42.857142857142854</v>
      </c>
      <c r="BF159">
        <f>ABS($B$159-$D$159)</f>
        <v>0.31984700000000021</v>
      </c>
      <c r="BG159">
        <f>ABS($F$159-$H$159)</f>
        <v>3.1552549999999995</v>
      </c>
      <c r="BL159">
        <f>SQRT((ABS($A$159-$E$160)^2+(ABS($B$159-$F$160)^2)))</f>
        <v>4.6792569599313554</v>
      </c>
      <c r="BM159">
        <f>SQRT((ABS($C$159-$G$159)^2+(ABS($D$159-$H$159)^2)))</f>
        <v>2.1111409223734872</v>
      </c>
      <c r="BO159">
        <f>SQRT((ABS($A$159-$G$160)^2+(ABS($B$159-$H$160)^2)))</f>
        <v>5.5847904844067404</v>
      </c>
      <c r="BP159">
        <f>SQRT((ABS($C$159-$E$159)^2+(ABS($D$159-$F$159)^2)))</f>
        <v>2.3757532235251246</v>
      </c>
      <c r="BU159">
        <v>13</v>
      </c>
      <c r="BV159">
        <v>10</v>
      </c>
      <c r="BW159">
        <v>5</v>
      </c>
      <c r="BX159">
        <v>4</v>
      </c>
      <c r="BY159">
        <v>14</v>
      </c>
      <c r="BZ159">
        <v>9</v>
      </c>
      <c r="CA159">
        <v>6</v>
      </c>
      <c r="CB159">
        <v>5</v>
      </c>
      <c r="CC159">
        <v>13</v>
      </c>
      <c r="CD159">
        <v>4</v>
      </c>
      <c r="CE159">
        <v>6</v>
      </c>
      <c r="CF159">
        <v>12</v>
      </c>
      <c r="CG159">
        <v>12</v>
      </c>
      <c r="CH159">
        <v>3</v>
      </c>
      <c r="CI159">
        <v>5</v>
      </c>
      <c r="CJ159">
        <v>12</v>
      </c>
      <c r="CL159">
        <v>9</v>
      </c>
      <c r="CM159">
        <v>4</v>
      </c>
      <c r="CN159">
        <v>0</v>
      </c>
      <c r="CO159">
        <v>0</v>
      </c>
      <c r="CP159">
        <v>6</v>
      </c>
      <c r="CQ159">
        <v>3</v>
      </c>
      <c r="CR159">
        <v>0</v>
      </c>
      <c r="CS159">
        <v>0</v>
      </c>
      <c r="CT159">
        <v>8</v>
      </c>
      <c r="CU159">
        <v>0</v>
      </c>
      <c r="CV159">
        <v>0</v>
      </c>
      <c r="CW159">
        <v>8</v>
      </c>
      <c r="CX159">
        <v>9</v>
      </c>
      <c r="CY159">
        <v>0</v>
      </c>
      <c r="CZ159">
        <v>0</v>
      </c>
      <c r="DA159">
        <v>8</v>
      </c>
      <c r="DC159">
        <f>((10/13)*100)</f>
        <v>76.923076923076934</v>
      </c>
      <c r="DD159">
        <f>((5/13)*100)</f>
        <v>38.461538461538467</v>
      </c>
      <c r="DE159">
        <f>((4/13)*100)</f>
        <v>30.76923076923077</v>
      </c>
      <c r="DF159">
        <f>((9/14)*100)</f>
        <v>64.285714285714292</v>
      </c>
      <c r="DG159">
        <f>((6/14)*100)</f>
        <v>42.857142857142854</v>
      </c>
      <c r="DH159">
        <f>((5/14)*100)</f>
        <v>35.714285714285715</v>
      </c>
      <c r="DI159">
        <f>((4/13)*100)</f>
        <v>30.76923076923077</v>
      </c>
      <c r="DJ159">
        <f>((6/13)*100)</f>
        <v>46.153846153846153</v>
      </c>
      <c r="DK159">
        <f>((12/13)*100)</f>
        <v>92.307692307692307</v>
      </c>
      <c r="DL159">
        <f>((3/12)*100)</f>
        <v>25</v>
      </c>
      <c r="DM159">
        <f>((5/12)*100)</f>
        <v>41.666666666666671</v>
      </c>
      <c r="DN159">
        <f>((12/12)*100)</f>
        <v>100</v>
      </c>
      <c r="DP159">
        <f>((4/9)*100)</f>
        <v>44.444444444444443</v>
      </c>
      <c r="DQ159">
        <f>((0/9)*100)</f>
        <v>0</v>
      </c>
      <c r="DR159">
        <f>((0/9)*100)</f>
        <v>0</v>
      </c>
      <c r="DS159">
        <f>((3/6)*100)</f>
        <v>50</v>
      </c>
      <c r="DT159">
        <f>((0/6)*100)</f>
        <v>0</v>
      </c>
      <c r="DU159">
        <f>((0/6)*100)</f>
        <v>0</v>
      </c>
      <c r="DV159">
        <f>((0/8)*100)</f>
        <v>0</v>
      </c>
      <c r="DW159">
        <f>((0/8)*100)</f>
        <v>0</v>
      </c>
      <c r="DX159">
        <f>((8/8)*100)</f>
        <v>100</v>
      </c>
      <c r="DY159">
        <f>((0/9)*100)</f>
        <v>0</v>
      </c>
      <c r="DZ159">
        <f>((0/9)*100)</f>
        <v>0</v>
      </c>
      <c r="EA159">
        <f>((8/9)*100)</f>
        <v>88.888888888888886</v>
      </c>
    </row>
    <row r="160" spans="1:131" x14ac:dyDescent="0.25">
      <c r="A160">
        <v>48.572749000000009</v>
      </c>
      <c r="B160">
        <v>8.1195160000000008</v>
      </c>
      <c r="C160">
        <v>72.700051000000002</v>
      </c>
      <c r="D160">
        <v>9.4627040000000004</v>
      </c>
      <c r="E160">
        <v>71.977347000000009</v>
      </c>
      <c r="F160">
        <v>7.5769900000000003</v>
      </c>
      <c r="G160">
        <v>71.711020000000005</v>
      </c>
      <c r="H160">
        <v>10.440816999999999</v>
      </c>
      <c r="K160">
        <f>(11/200)</f>
        <v>5.5E-2</v>
      </c>
      <c r="L160">
        <f>(16/200)</f>
        <v>0.08</v>
      </c>
      <c r="M160">
        <f>(15/200)</f>
        <v>7.4999999999999997E-2</v>
      </c>
      <c r="N160">
        <f>(16/200)</f>
        <v>0.08</v>
      </c>
      <c r="P160">
        <f>(9/200)</f>
        <v>4.4999999999999998E-2</v>
      </c>
      <c r="Q160">
        <f>(7/200)</f>
        <v>3.5000000000000003E-2</v>
      </c>
      <c r="R160">
        <f>(8/200)</f>
        <v>0.04</v>
      </c>
      <c r="S160">
        <f>(9/200)</f>
        <v>4.4999999999999998E-2</v>
      </c>
      <c r="U160">
        <f>0.055+0.045</f>
        <v>0.1</v>
      </c>
      <c r="V160">
        <f>0.08+0.035</f>
        <v>0.115</v>
      </c>
      <c r="W160">
        <f>0.075+0.04</f>
        <v>0.11499999999999999</v>
      </c>
      <c r="X160">
        <f>0.08+0.045</f>
        <v>0.125</v>
      </c>
      <c r="Z160">
        <f>SQRT((ABS($A$161-$A$160)^2+(ABS($B$161-$B$160)^2)))</f>
        <v>25.27683819760535</v>
      </c>
      <c r="AA160">
        <f>SQRT((ABS($C$161-$C$160)^2+(ABS($D$161-$D$160)^2)))</f>
        <v>30.737977672183387</v>
      </c>
      <c r="AB160">
        <f>SQRT((ABS($E$161-$E$160)^2+(ABS($F$161-$F$160)^2)))</f>
        <v>30.444422854039995</v>
      </c>
      <c r="AC160">
        <f>SQRT((ABS($G$161-$G$160)^2+(ABS($H$161-$H$160)^2)))</f>
        <v>31.917931182693472</v>
      </c>
      <c r="AJ160">
        <f>1/0.1</f>
        <v>10</v>
      </c>
      <c r="AK160">
        <f>1/0.115</f>
        <v>8.695652173913043</v>
      </c>
      <c r="AL160">
        <f>1/0.115</f>
        <v>8.695652173913043</v>
      </c>
      <c r="AM160">
        <f>1/0.125</f>
        <v>8</v>
      </c>
      <c r="AO160">
        <f>$Z160/$U160</f>
        <v>252.76838197605349</v>
      </c>
      <c r="AP160">
        <f>$AA160/$V160</f>
        <v>267.28676236681207</v>
      </c>
      <c r="AQ160">
        <f>$AB160/$W160</f>
        <v>264.73411177426084</v>
      </c>
      <c r="AR160">
        <f>$AC160/$X160</f>
        <v>255.34344946154778</v>
      </c>
      <c r="AV160">
        <f>((0.055/0.1)*100)</f>
        <v>54.999999999999993</v>
      </c>
      <c r="AW160">
        <f>((0.08/0.115)*100)</f>
        <v>69.565217391304344</v>
      </c>
      <c r="AX160">
        <f>((0.075/0.115)*100)</f>
        <v>65.217391304347814</v>
      </c>
      <c r="AY160">
        <f>((0.08/0.125)*100)</f>
        <v>64</v>
      </c>
      <c r="BA160">
        <f>((0.045/0.1)*100)</f>
        <v>44.999999999999993</v>
      </c>
      <c r="BB160">
        <f>((0.035/0.115)*100)</f>
        <v>30.434782608695656</v>
      </c>
      <c r="BC160">
        <f>((0.04/0.115)*100)</f>
        <v>34.782608695652172</v>
      </c>
      <c r="BD160">
        <f>((0.045/0.125)*100)</f>
        <v>36</v>
      </c>
      <c r="BF160">
        <f>ABS($B$160-$D$160)</f>
        <v>1.3431879999999996</v>
      </c>
      <c r="BG160">
        <f>ABS($F$160-$H$160)</f>
        <v>2.8638269999999988</v>
      </c>
      <c r="BL160">
        <f>SQRT((ABS($A$160-$E$161)^2+(ABS($B$160-$F$161)^2)))</f>
        <v>7.0668500178247013</v>
      </c>
      <c r="BM160">
        <f>SQRT((ABS($C$160-$G$160)^2+(ABS($D$160-$H$160)^2)))</f>
        <v>1.3910022860261559</v>
      </c>
      <c r="BO160">
        <f>SQRT((ABS($A$160-$G$161)^2+(ABS($B$160-$H$161)^2)))</f>
        <v>9.0905691129667385</v>
      </c>
      <c r="BP160">
        <f>SQRT((ABS($C$160-$E$160)^2+(ABS($D$160-$F$160)^2)))</f>
        <v>2.0194599182484385</v>
      </c>
      <c r="BU160">
        <v>11</v>
      </c>
      <c r="BV160">
        <v>6</v>
      </c>
      <c r="BW160">
        <v>4</v>
      </c>
      <c r="BX160">
        <v>6</v>
      </c>
      <c r="BY160">
        <v>16</v>
      </c>
      <c r="BZ160">
        <v>10</v>
      </c>
      <c r="CA160">
        <v>8</v>
      </c>
      <c r="CB160">
        <v>7</v>
      </c>
      <c r="CC160">
        <v>15</v>
      </c>
      <c r="CD160">
        <v>6</v>
      </c>
      <c r="CE160">
        <v>8</v>
      </c>
      <c r="CF160">
        <v>14</v>
      </c>
      <c r="CG160">
        <v>16</v>
      </c>
      <c r="CH160">
        <v>7</v>
      </c>
      <c r="CI160">
        <v>8</v>
      </c>
      <c r="CJ160">
        <v>14</v>
      </c>
      <c r="CL160">
        <v>9</v>
      </c>
      <c r="CM160">
        <v>3</v>
      </c>
      <c r="CN160">
        <v>0</v>
      </c>
      <c r="CO160">
        <v>0</v>
      </c>
      <c r="CP160">
        <v>7</v>
      </c>
      <c r="CQ160">
        <v>4</v>
      </c>
      <c r="CR160">
        <v>0</v>
      </c>
      <c r="CS160">
        <v>0</v>
      </c>
      <c r="CT160">
        <v>8</v>
      </c>
      <c r="CU160">
        <v>0</v>
      </c>
      <c r="CV160">
        <v>0</v>
      </c>
      <c r="CW160">
        <v>8</v>
      </c>
      <c r="CX160">
        <v>9</v>
      </c>
      <c r="CY160">
        <v>0</v>
      </c>
      <c r="CZ160">
        <v>0</v>
      </c>
      <c r="DA160">
        <v>8</v>
      </c>
      <c r="DC160">
        <f>((6/11)*100)</f>
        <v>54.54545454545454</v>
      </c>
      <c r="DD160">
        <f>((4/11)*100)</f>
        <v>36.363636363636367</v>
      </c>
      <c r="DE160">
        <f>((6/11)*100)</f>
        <v>54.54545454545454</v>
      </c>
      <c r="DF160">
        <f>((10/16)*100)</f>
        <v>62.5</v>
      </c>
      <c r="DG160">
        <f>((8/16)*100)</f>
        <v>50</v>
      </c>
      <c r="DH160">
        <f>((7/16)*100)</f>
        <v>43.75</v>
      </c>
      <c r="DI160">
        <f>((6/15)*100)</f>
        <v>40</v>
      </c>
      <c r="DJ160">
        <f>((8/15)*100)</f>
        <v>53.333333333333336</v>
      </c>
      <c r="DK160">
        <f>((14/15)*100)</f>
        <v>93.333333333333329</v>
      </c>
      <c r="DL160">
        <f>((7/16)*100)</f>
        <v>43.75</v>
      </c>
      <c r="DM160">
        <f>((8/16)*100)</f>
        <v>50</v>
      </c>
      <c r="DN160">
        <f>((14/16)*100)</f>
        <v>87.5</v>
      </c>
      <c r="DP160">
        <f>((3/9)*100)</f>
        <v>33.333333333333329</v>
      </c>
      <c r="DQ160">
        <f>((0/9)*100)</f>
        <v>0</v>
      </c>
      <c r="DR160">
        <f>((0/9)*100)</f>
        <v>0</v>
      </c>
      <c r="DS160">
        <f>((4/7)*100)</f>
        <v>57.142857142857139</v>
      </c>
      <c r="DT160">
        <f>((0/7)*100)</f>
        <v>0</v>
      </c>
      <c r="DU160">
        <f>((0/7)*100)</f>
        <v>0</v>
      </c>
      <c r="DV160">
        <f>((0/8)*100)</f>
        <v>0</v>
      </c>
      <c r="DW160">
        <f>((0/8)*100)</f>
        <v>0</v>
      </c>
      <c r="DX160">
        <f>((8/8)*100)</f>
        <v>100</v>
      </c>
      <c r="DY160">
        <f>((0/9)*100)</f>
        <v>0</v>
      </c>
      <c r="DZ160">
        <f>((0/9)*100)</f>
        <v>0</v>
      </c>
      <c r="EA160">
        <f>((8/9)*100)</f>
        <v>88.888888888888886</v>
      </c>
    </row>
    <row r="161" spans="1:131" x14ac:dyDescent="0.25">
      <c r="A161">
        <v>23.296769000000012</v>
      </c>
      <c r="B161">
        <v>8.3278049999999997</v>
      </c>
      <c r="C161">
        <v>41.962222000000011</v>
      </c>
      <c r="D161">
        <v>9.558306</v>
      </c>
      <c r="E161">
        <v>41.53301900000001</v>
      </c>
      <c r="F161">
        <v>7.5009930000000002</v>
      </c>
      <c r="G161">
        <v>39.793109000000015</v>
      </c>
      <c r="H161">
        <v>10.476711</v>
      </c>
      <c r="L161">
        <f>(15/200)</f>
        <v>7.4999999999999997E-2</v>
      </c>
      <c r="M161">
        <f>(12/200)</f>
        <v>0.06</v>
      </c>
      <c r="N161">
        <f>(13/200)</f>
        <v>6.5000000000000002E-2</v>
      </c>
      <c r="P161">
        <f>(11/200)</f>
        <v>5.5E-2</v>
      </c>
      <c r="Q161">
        <f>(8/200)</f>
        <v>0.04</v>
      </c>
      <c r="R161">
        <f>(9/200)</f>
        <v>4.4999999999999998E-2</v>
      </c>
      <c r="S161">
        <f>(10/200)</f>
        <v>0.05</v>
      </c>
      <c r="V161">
        <f>0.075+0.04</f>
        <v>0.11499999999999999</v>
      </c>
      <c r="W161">
        <f>0.06+0.045</f>
        <v>0.105</v>
      </c>
      <c r="X161">
        <f>0.065+0.05</f>
        <v>0.115</v>
      </c>
      <c r="AA161">
        <f>SQRT((ABS($C$162-$C$161)^2+(ABS($D$162-$D$161)^2)))</f>
        <v>24.915081683336719</v>
      </c>
      <c r="AB161">
        <f>SQRT((ABS($E$162-$E$161)^2+(ABS($F$162-$F$161)^2)))</f>
        <v>21.640794286538217</v>
      </c>
      <c r="AC161">
        <f>SQRT((ABS($G$162-$G$161)^2+(ABS($H$162-$H$161)^2)))</f>
        <v>22.671425080843001</v>
      </c>
      <c r="AK161">
        <f>1/0.115</f>
        <v>8.695652173913043</v>
      </c>
      <c r="AL161">
        <f>1/0.105</f>
        <v>9.5238095238095237</v>
      </c>
      <c r="AM161">
        <f>1/0.115</f>
        <v>8.695652173913043</v>
      </c>
      <c r="AP161">
        <f>$AA161/$V161</f>
        <v>216.65288420292802</v>
      </c>
      <c r="AQ161">
        <f>$AB161/$W161</f>
        <v>206.10280272893542</v>
      </c>
      <c r="AR161">
        <f>$AC161/$X161</f>
        <v>197.14282678993914</v>
      </c>
      <c r="AW161">
        <f>((0.075/0.115)*100)</f>
        <v>65.217391304347814</v>
      </c>
      <c r="AX161">
        <f>((0.06/0.105)*100)</f>
        <v>57.142857142857139</v>
      </c>
      <c r="AY161">
        <f>((0.065/0.115)*100)</f>
        <v>56.521739130434781</v>
      </c>
      <c r="BB161">
        <f>((0.04/0.115)*100)</f>
        <v>34.782608695652172</v>
      </c>
      <c r="BC161">
        <f>((0.045/0.105)*100)</f>
        <v>42.857142857142854</v>
      </c>
      <c r="BD161">
        <f>((0.05/0.115)*100)</f>
        <v>43.478260869565219</v>
      </c>
      <c r="BF161">
        <f>ABS($B$161-$D$161)</f>
        <v>1.2305010000000003</v>
      </c>
      <c r="BG161">
        <f>ABS($F$161-$H$161)</f>
        <v>2.9757179999999996</v>
      </c>
      <c r="BM161">
        <f>SQRT((ABS($C$161-$G$161)^2+(ABS($D$161-$H$161)^2)))</f>
        <v>2.3555294417166563</v>
      </c>
      <c r="BO161">
        <f>SQRT((ABS($A$161-$G$162)^2+(ABS($B$161-$H$162)^2)))</f>
        <v>6.302934925487091</v>
      </c>
      <c r="BP161">
        <f>SQRT((ABS($C$161-$E$161)^2+(ABS($D$161-$F$161)^2)))</f>
        <v>2.1016070030283966</v>
      </c>
      <c r="BY161">
        <v>15</v>
      </c>
      <c r="BZ161">
        <v>6</v>
      </c>
      <c r="CA161">
        <v>7</v>
      </c>
      <c r="CB161">
        <v>5</v>
      </c>
      <c r="CC161">
        <v>12</v>
      </c>
      <c r="CD161">
        <v>3</v>
      </c>
      <c r="CE161">
        <v>7</v>
      </c>
      <c r="CF161">
        <v>9</v>
      </c>
      <c r="CG161">
        <v>13</v>
      </c>
      <c r="CH161">
        <v>7</v>
      </c>
      <c r="CI161">
        <v>4</v>
      </c>
      <c r="CJ161">
        <v>9</v>
      </c>
      <c r="CL161">
        <v>11</v>
      </c>
      <c r="CM161">
        <v>2</v>
      </c>
      <c r="CN161">
        <v>2</v>
      </c>
      <c r="CO161">
        <v>5</v>
      </c>
      <c r="CP161">
        <v>8</v>
      </c>
      <c r="CQ161">
        <v>3</v>
      </c>
      <c r="CR161">
        <v>1</v>
      </c>
      <c r="CS161">
        <v>0</v>
      </c>
      <c r="CT161">
        <v>9</v>
      </c>
      <c r="CU161">
        <v>2</v>
      </c>
      <c r="CV161">
        <v>1</v>
      </c>
      <c r="CW161">
        <v>7</v>
      </c>
      <c r="CX161">
        <v>10</v>
      </c>
      <c r="CY161">
        <v>5</v>
      </c>
      <c r="CZ161">
        <v>0</v>
      </c>
      <c r="DA161">
        <v>7</v>
      </c>
      <c r="DF161">
        <f>((6/15)*100)</f>
        <v>40</v>
      </c>
      <c r="DG161">
        <f>((7/15)*100)</f>
        <v>46.666666666666664</v>
      </c>
      <c r="DH161">
        <f>((5/15)*100)</f>
        <v>33.333333333333329</v>
      </c>
      <c r="DI161">
        <f>((3/12)*100)</f>
        <v>25</v>
      </c>
      <c r="DJ161">
        <f>((7/12)*100)</f>
        <v>58.333333333333336</v>
      </c>
      <c r="DK161">
        <f>((9/12)*100)</f>
        <v>75</v>
      </c>
      <c r="DL161">
        <f>((7/13)*100)</f>
        <v>53.846153846153847</v>
      </c>
      <c r="DM161">
        <f>((4/13)*100)</f>
        <v>30.76923076923077</v>
      </c>
      <c r="DN161">
        <f>((9/13)*100)</f>
        <v>69.230769230769226</v>
      </c>
      <c r="DP161">
        <f>((2/11)*100)</f>
        <v>18.181818181818183</v>
      </c>
      <c r="DQ161">
        <f>((2/11)*100)</f>
        <v>18.181818181818183</v>
      </c>
      <c r="DR161">
        <f>((5/11)*100)</f>
        <v>45.454545454545453</v>
      </c>
      <c r="DS161">
        <f>((3/8)*100)</f>
        <v>37.5</v>
      </c>
      <c r="DT161">
        <f>((1/8)*100)</f>
        <v>12.5</v>
      </c>
      <c r="DU161">
        <f>((0/8)*100)</f>
        <v>0</v>
      </c>
      <c r="DV161">
        <f>((2/9)*100)</f>
        <v>22.222222222222221</v>
      </c>
      <c r="DW161">
        <f>((1/9)*100)</f>
        <v>11.111111111111111</v>
      </c>
      <c r="DX161">
        <f>((7/9)*100)</f>
        <v>77.777777777777786</v>
      </c>
      <c r="DY161">
        <f>((5/10)*100)</f>
        <v>50</v>
      </c>
      <c r="DZ161">
        <f>((0/10)*100)</f>
        <v>0</v>
      </c>
      <c r="EA161">
        <f>((7/10)*100)</f>
        <v>70</v>
      </c>
    </row>
    <row r="162" spans="1:131" x14ac:dyDescent="0.25">
      <c r="C162">
        <v>17.055451000000012</v>
      </c>
      <c r="D162">
        <v>8.9148359999999993</v>
      </c>
      <c r="E162">
        <v>19.904423000000008</v>
      </c>
      <c r="F162">
        <v>6.7744859999999996</v>
      </c>
      <c r="G162">
        <v>17.136375000000015</v>
      </c>
      <c r="H162">
        <v>9.6606719999999999</v>
      </c>
      <c r="BG162">
        <f>ABS($F$162-$H$162)</f>
        <v>2.8861860000000004</v>
      </c>
      <c r="BI162">
        <v>2.5689589999999991</v>
      </c>
      <c r="BJ162">
        <v>2.7725504999999999</v>
      </c>
      <c r="BP162">
        <f>SQRT((ABS($C$162-$E$162)^2+(ABS($D$162-$F$162)^2)))</f>
        <v>3.5633887774538411</v>
      </c>
    </row>
    <row r="163" spans="1:131" x14ac:dyDescent="0.25">
      <c r="A163" t="s">
        <v>22</v>
      </c>
      <c r="B163" t="s">
        <v>22</v>
      </c>
      <c r="C163" t="s">
        <v>22</v>
      </c>
      <c r="D163" t="s">
        <v>22</v>
      </c>
      <c r="E163" t="s">
        <v>22</v>
      </c>
      <c r="F163" t="s">
        <v>22</v>
      </c>
      <c r="G163" t="s">
        <v>22</v>
      </c>
      <c r="H163" t="s">
        <v>22</v>
      </c>
    </row>
    <row r="164" spans="1:131" x14ac:dyDescent="0.25">
      <c r="A164">
        <v>47.575221000000013</v>
      </c>
      <c r="B164">
        <v>7.3757419999999998</v>
      </c>
      <c r="C164">
        <v>51.407855000000012</v>
      </c>
      <c r="D164">
        <v>6.0407609999999998</v>
      </c>
      <c r="E164">
        <v>49.712325000000014</v>
      </c>
      <c r="F164">
        <v>9.5361419999999999</v>
      </c>
      <c r="G164">
        <v>50.190185000000014</v>
      </c>
      <c r="H164">
        <v>5.7314990000000003</v>
      </c>
      <c r="K164">
        <f>(15/200)</f>
        <v>7.4999999999999997E-2</v>
      </c>
      <c r="L164">
        <f>(14/200)</f>
        <v>7.0000000000000007E-2</v>
      </c>
      <c r="M164">
        <f>(14/200)</f>
        <v>7.0000000000000007E-2</v>
      </c>
      <c r="N164">
        <f>(14/200)</f>
        <v>7.0000000000000007E-2</v>
      </c>
      <c r="P164">
        <f>(8/200)</f>
        <v>0.04</v>
      </c>
      <c r="Q164">
        <f>(7/200)</f>
        <v>3.5000000000000003E-2</v>
      </c>
      <c r="R164">
        <f>(10/200)</f>
        <v>0.05</v>
      </c>
      <c r="S164">
        <f>(9/200)</f>
        <v>4.4999999999999998E-2</v>
      </c>
      <c r="U164">
        <f>0.075+0.04</f>
        <v>0.11499999999999999</v>
      </c>
      <c r="V164">
        <f>0.07+0.035</f>
        <v>0.10500000000000001</v>
      </c>
      <c r="W164">
        <f>0.07+0.05</f>
        <v>0.12000000000000001</v>
      </c>
      <c r="X164">
        <f>0.07+0.045</f>
        <v>0.115</v>
      </c>
      <c r="Z164">
        <f>SQRT((ABS($A$165-$A$164)^2+(ABS($B$165-$B$164)^2)))</f>
        <v>26.366360194942885</v>
      </c>
      <c r="AA164">
        <f>SQRT((ABS($C$165-$C$164)^2+(ABS($D$165-$D$164)^2)))</f>
        <v>24.753196780141042</v>
      </c>
      <c r="AB164">
        <f>SQRT((ABS($E$165-$E$164)^2+(ABS($F$165-$F$164)^2)))</f>
        <v>27.020135644406107</v>
      </c>
      <c r="AC164">
        <f>SQRT((ABS($G$165-$G$164)^2+(ABS($H$165-$H$164)^2)))</f>
        <v>26.380813033746247</v>
      </c>
      <c r="AJ164">
        <f>1/0.115</f>
        <v>8.695652173913043</v>
      </c>
      <c r="AK164">
        <f>1/0.105</f>
        <v>9.5238095238095237</v>
      </c>
      <c r="AL164">
        <f>1/0.12</f>
        <v>8.3333333333333339</v>
      </c>
      <c r="AM164">
        <f>1/0.115</f>
        <v>8.695652173913043</v>
      </c>
      <c r="AO164">
        <f>$Z164/$U164</f>
        <v>229.27269734732945</v>
      </c>
      <c r="AP164">
        <f>$AA164/$V164</f>
        <v>235.74473123943847</v>
      </c>
      <c r="AQ164">
        <f>$AB164/$W164</f>
        <v>225.16779703671753</v>
      </c>
      <c r="AR164">
        <f>$AC164/$X164</f>
        <v>229.39837420648908</v>
      </c>
      <c r="AV164">
        <f>((0.075/0.115)*100)</f>
        <v>65.217391304347814</v>
      </c>
      <c r="AW164">
        <f>((0.07/0.105)*100)</f>
        <v>66.666666666666671</v>
      </c>
      <c r="AX164">
        <f>((0.07/0.12)*100)</f>
        <v>58.333333333333336</v>
      </c>
      <c r="AY164">
        <f>((0.07/0.115)*100)</f>
        <v>60.869565217391312</v>
      </c>
      <c r="BA164">
        <f>((0.04/0.115)*100)</f>
        <v>34.782608695652172</v>
      </c>
      <c r="BB164">
        <f>((0.035/0.105)*100)</f>
        <v>33.333333333333336</v>
      </c>
      <c r="BC164">
        <f>((0.05/0.12)*100)</f>
        <v>41.666666666666671</v>
      </c>
      <c r="BD164">
        <f>((0.045/0.115)*100)</f>
        <v>39.130434782608688</v>
      </c>
      <c r="BF164">
        <f>ABS($B$164-$D$164)</f>
        <v>1.334981</v>
      </c>
      <c r="BG164">
        <f>ABS($F$164-$H$164)</f>
        <v>3.8046429999999996</v>
      </c>
      <c r="BL164">
        <f>SQRT((ABS($A$164-$E$164)^2+(ABS($B$164-$F$164)^2)))</f>
        <v>3.0388388681889671</v>
      </c>
      <c r="BM164">
        <f>SQRT((ABS($C$164-$G$164)^2+(ABS($D$164-$H$164)^2)))</f>
        <v>1.2563292615966546</v>
      </c>
      <c r="BO164">
        <f>SQRT((ABS($A$164-$G$164)^2+(ABS($B$164-$H$164)^2)))</f>
        <v>3.0889434705648147</v>
      </c>
      <c r="BP164">
        <f>SQRT((ABS($C$164-$E$164)^2+(ABS($D$164-$F$164)^2)))</f>
        <v>3.8849080189962018</v>
      </c>
      <c r="BU164">
        <v>15</v>
      </c>
      <c r="BV164">
        <v>12</v>
      </c>
      <c r="BW164">
        <v>5</v>
      </c>
      <c r="BX164">
        <v>6</v>
      </c>
      <c r="BY164">
        <v>14</v>
      </c>
      <c r="BZ164">
        <v>12</v>
      </c>
      <c r="CA164">
        <v>6</v>
      </c>
      <c r="CB164">
        <v>6</v>
      </c>
      <c r="CC164">
        <v>14</v>
      </c>
      <c r="CD164">
        <v>6</v>
      </c>
      <c r="CE164">
        <v>6</v>
      </c>
      <c r="CF164">
        <v>14</v>
      </c>
      <c r="CG164">
        <v>14</v>
      </c>
      <c r="CH164">
        <v>6</v>
      </c>
      <c r="CI164">
        <v>6</v>
      </c>
      <c r="CJ164">
        <v>14</v>
      </c>
      <c r="CL164">
        <v>8</v>
      </c>
      <c r="CM164">
        <v>4</v>
      </c>
      <c r="CN164">
        <v>0</v>
      </c>
      <c r="CO164">
        <v>0</v>
      </c>
      <c r="CP164">
        <v>7</v>
      </c>
      <c r="CQ164">
        <v>4</v>
      </c>
      <c r="CR164">
        <v>2</v>
      </c>
      <c r="CS164">
        <v>1</v>
      </c>
      <c r="CT164">
        <v>10</v>
      </c>
      <c r="CU164">
        <v>0</v>
      </c>
      <c r="CV164">
        <v>2</v>
      </c>
      <c r="CW164">
        <v>9</v>
      </c>
      <c r="CX164">
        <v>9</v>
      </c>
      <c r="CY164">
        <v>0</v>
      </c>
      <c r="CZ164">
        <v>1</v>
      </c>
      <c r="DA164">
        <v>9</v>
      </c>
      <c r="DC164">
        <f>((12/15)*100)</f>
        <v>80</v>
      </c>
      <c r="DD164">
        <f>((5/15)*100)</f>
        <v>33.333333333333329</v>
      </c>
      <c r="DE164">
        <f>((6/15)*100)</f>
        <v>40</v>
      </c>
      <c r="DF164">
        <f>((12/14)*100)</f>
        <v>85.714285714285708</v>
      </c>
      <c r="DG164">
        <f>((6/14)*100)</f>
        <v>42.857142857142854</v>
      </c>
      <c r="DH164">
        <f>((6/14)*100)</f>
        <v>42.857142857142854</v>
      </c>
      <c r="DI164">
        <f>((6/14)*100)</f>
        <v>42.857142857142854</v>
      </c>
      <c r="DJ164">
        <f>((6/14)*100)</f>
        <v>42.857142857142854</v>
      </c>
      <c r="DK164">
        <f>((14/14)*100)</f>
        <v>100</v>
      </c>
      <c r="DL164">
        <f>((6/14)*100)</f>
        <v>42.857142857142854</v>
      </c>
      <c r="DM164">
        <f>((6/14)*100)</f>
        <v>42.857142857142854</v>
      </c>
      <c r="DN164">
        <f>((14/14)*100)</f>
        <v>100</v>
      </c>
      <c r="DP164">
        <f>((4/8)*100)</f>
        <v>50</v>
      </c>
      <c r="DQ164">
        <f>((0/8)*100)</f>
        <v>0</v>
      </c>
      <c r="DR164">
        <f>((0/8)*100)</f>
        <v>0</v>
      </c>
      <c r="DS164">
        <f>((4/7)*100)</f>
        <v>57.142857142857139</v>
      </c>
      <c r="DT164">
        <f>((2/7)*100)</f>
        <v>28.571428571428569</v>
      </c>
      <c r="DU164">
        <f>((1/7)*100)</f>
        <v>14.285714285714285</v>
      </c>
      <c r="DV164">
        <f>((0/10)*100)</f>
        <v>0</v>
      </c>
      <c r="DW164">
        <f>((2/10)*100)</f>
        <v>20</v>
      </c>
      <c r="DX164">
        <f>((9/10)*100)</f>
        <v>90</v>
      </c>
      <c r="DY164">
        <f>((0/9)*100)</f>
        <v>0</v>
      </c>
      <c r="DZ164">
        <f>((1/9)*100)</f>
        <v>11.111111111111111</v>
      </c>
      <c r="EA164">
        <f>((9/9)*100)</f>
        <v>100</v>
      </c>
    </row>
    <row r="165" spans="1:131" x14ac:dyDescent="0.25">
      <c r="A165">
        <v>73.928571000000005</v>
      </c>
      <c r="B165">
        <v>8.2039290000000005</v>
      </c>
      <c r="C165">
        <v>76.15295900000001</v>
      </c>
      <c r="D165">
        <v>6.6736740000000001</v>
      </c>
      <c r="E165">
        <v>76.729184000000004</v>
      </c>
      <c r="F165">
        <v>9.1153569999999995</v>
      </c>
      <c r="G165">
        <v>76.568265000000011</v>
      </c>
      <c r="H165">
        <v>6.1112250000000001</v>
      </c>
      <c r="K165">
        <f>(13/200)</f>
        <v>6.5000000000000002E-2</v>
      </c>
      <c r="L165">
        <f>(14/200)</f>
        <v>7.0000000000000007E-2</v>
      </c>
      <c r="M165">
        <f>(13/200)</f>
        <v>6.5000000000000002E-2</v>
      </c>
      <c r="N165">
        <f>(13/200)</f>
        <v>6.5000000000000002E-2</v>
      </c>
      <c r="P165">
        <f>(8/200)</f>
        <v>0.04</v>
      </c>
      <c r="Q165">
        <f>(8/200)</f>
        <v>0.04</v>
      </c>
      <c r="R165">
        <f>(8/200)</f>
        <v>0.04</v>
      </c>
      <c r="S165">
        <f>(8/200)</f>
        <v>0.04</v>
      </c>
      <c r="U165">
        <f>0.065+0.04</f>
        <v>0.10500000000000001</v>
      </c>
      <c r="V165">
        <f>0.07+0.04</f>
        <v>0.11000000000000001</v>
      </c>
      <c r="W165">
        <f>0.065+0.04</f>
        <v>0.10500000000000001</v>
      </c>
      <c r="X165">
        <f>0.065+0.04</f>
        <v>0.10500000000000001</v>
      </c>
      <c r="Z165">
        <f>SQRT((ABS($A$166-$A$165)^2+(ABS($B$166-$B$165)^2)))</f>
        <v>25.810892054140627</v>
      </c>
      <c r="AA165">
        <f>SQRT((ABS($C$166-$C$165)^2+(ABS($D$166-$D$165)^2)))</f>
        <v>26.400755933076557</v>
      </c>
      <c r="AB165">
        <f>SQRT((ABS($E$166-$E$165)^2+(ABS($F$166-$F$165)^2)))</f>
        <v>27.138775879377036</v>
      </c>
      <c r="AC165">
        <f>SQRT((ABS($G$166-$G$165)^2+(ABS($H$166-$H$165)^2)))</f>
        <v>27.412071283679477</v>
      </c>
      <c r="AJ165">
        <f>1/0.105</f>
        <v>9.5238095238095237</v>
      </c>
      <c r="AK165">
        <f>1/0.11</f>
        <v>9.0909090909090917</v>
      </c>
      <c r="AL165">
        <f>1/0.105</f>
        <v>9.5238095238095237</v>
      </c>
      <c r="AM165">
        <f>1/0.105</f>
        <v>9.5238095238095237</v>
      </c>
      <c r="AO165">
        <f>$Z165/$U165</f>
        <v>245.81801956324404</v>
      </c>
      <c r="AP165">
        <f>$AA165/$V165</f>
        <v>240.00687211887777</v>
      </c>
      <c r="AQ165">
        <f>$AB165/$W165</f>
        <v>258.4645321845432</v>
      </c>
      <c r="AR165">
        <f>$AC165/$X165</f>
        <v>261.06734555885214</v>
      </c>
      <c r="AV165">
        <f>((0.065/0.105)*100)</f>
        <v>61.904761904761905</v>
      </c>
      <c r="AW165">
        <f>((0.07/0.11)*100)</f>
        <v>63.636363636363647</v>
      </c>
      <c r="AX165">
        <f>((0.065/0.105)*100)</f>
        <v>61.904761904761905</v>
      </c>
      <c r="AY165">
        <f>((0.065/0.105)*100)</f>
        <v>61.904761904761905</v>
      </c>
      <c r="BA165">
        <f>((0.04/0.105)*100)</f>
        <v>38.095238095238102</v>
      </c>
      <c r="BB165">
        <f>((0.04/0.11)*100)</f>
        <v>36.363636363636367</v>
      </c>
      <c r="BC165">
        <f>((0.04/0.105)*100)</f>
        <v>38.095238095238102</v>
      </c>
      <c r="BD165">
        <f>((0.04/0.105)*100)</f>
        <v>38.095238095238102</v>
      </c>
      <c r="BF165">
        <f>ABS($B$165-$D$165)</f>
        <v>1.5302550000000004</v>
      </c>
      <c r="BG165">
        <f>ABS($F$165-$H$165)</f>
        <v>3.0041319999999994</v>
      </c>
      <c r="BL165">
        <f>SQRT((ABS($A$165-$E$165)^2+(ABS($B$165-$F$165)^2)))</f>
        <v>2.9451883089121806</v>
      </c>
      <c r="BM165">
        <f>SQRT((ABS($C$165-$G$165)^2+(ABS($D$165-$H$165)^2)))</f>
        <v>0.69916232109360754</v>
      </c>
      <c r="BO165">
        <f>SQRT((ABS($A$165-$G$165)^2+(ABS($B$165-$H$165)^2)))</f>
        <v>3.368589385076791</v>
      </c>
      <c r="BP165">
        <f>SQRT((ABS($C$165-$E$165)^2+(ABS($D$165-$F$165)^2)))</f>
        <v>2.5087548949855565</v>
      </c>
      <c r="BU165">
        <v>13</v>
      </c>
      <c r="BV165">
        <v>11</v>
      </c>
      <c r="BW165">
        <v>5</v>
      </c>
      <c r="BX165">
        <v>5</v>
      </c>
      <c r="BY165">
        <v>14</v>
      </c>
      <c r="BZ165">
        <v>11</v>
      </c>
      <c r="CA165">
        <v>6</v>
      </c>
      <c r="CB165">
        <v>6</v>
      </c>
      <c r="CC165">
        <v>13</v>
      </c>
      <c r="CD165">
        <v>5</v>
      </c>
      <c r="CE165">
        <v>6</v>
      </c>
      <c r="CF165">
        <v>13</v>
      </c>
      <c r="CG165">
        <v>13</v>
      </c>
      <c r="CH165">
        <v>5</v>
      </c>
      <c r="CI165">
        <v>6</v>
      </c>
      <c r="CJ165">
        <v>13</v>
      </c>
      <c r="CL165">
        <v>8</v>
      </c>
      <c r="CM165">
        <v>6</v>
      </c>
      <c r="CN165">
        <v>0</v>
      </c>
      <c r="CO165">
        <v>0</v>
      </c>
      <c r="CP165">
        <v>8</v>
      </c>
      <c r="CQ165">
        <v>6</v>
      </c>
      <c r="CR165">
        <v>0</v>
      </c>
      <c r="CS165">
        <v>0</v>
      </c>
      <c r="CT165">
        <v>8</v>
      </c>
      <c r="CU165">
        <v>0</v>
      </c>
      <c r="CV165">
        <v>0</v>
      </c>
      <c r="CW165">
        <v>8</v>
      </c>
      <c r="CX165">
        <v>8</v>
      </c>
      <c r="CY165">
        <v>0</v>
      </c>
      <c r="CZ165">
        <v>0</v>
      </c>
      <c r="DA165">
        <v>8</v>
      </c>
      <c r="DC165">
        <f>((11/13)*100)</f>
        <v>84.615384615384613</v>
      </c>
      <c r="DD165">
        <f>((5/13)*100)</f>
        <v>38.461538461538467</v>
      </c>
      <c r="DE165">
        <f>((5/13)*100)</f>
        <v>38.461538461538467</v>
      </c>
      <c r="DF165">
        <f>((11/14)*100)</f>
        <v>78.571428571428569</v>
      </c>
      <c r="DG165">
        <f>((6/14)*100)</f>
        <v>42.857142857142854</v>
      </c>
      <c r="DH165">
        <f>((6/14)*100)</f>
        <v>42.857142857142854</v>
      </c>
      <c r="DI165">
        <f>((5/13)*100)</f>
        <v>38.461538461538467</v>
      </c>
      <c r="DJ165">
        <f>((6/13)*100)</f>
        <v>46.153846153846153</v>
      </c>
      <c r="DK165">
        <f>((13/13)*100)</f>
        <v>100</v>
      </c>
      <c r="DL165">
        <f>((5/13)*100)</f>
        <v>38.461538461538467</v>
      </c>
      <c r="DM165">
        <f>((6/13)*100)</f>
        <v>46.153846153846153</v>
      </c>
      <c r="DN165">
        <f>((13/13)*100)</f>
        <v>100</v>
      </c>
      <c r="DP165">
        <f>((6/8)*100)</f>
        <v>75</v>
      </c>
      <c r="DQ165">
        <f>((0/8)*100)</f>
        <v>0</v>
      </c>
      <c r="DR165">
        <f>((0/8)*100)</f>
        <v>0</v>
      </c>
      <c r="DS165">
        <f>((6/8)*100)</f>
        <v>75</v>
      </c>
      <c r="DT165">
        <f>((0/8)*100)</f>
        <v>0</v>
      </c>
      <c r="DU165">
        <f>((0/8)*100)</f>
        <v>0</v>
      </c>
      <c r="DV165">
        <f>((0/8)*100)</f>
        <v>0</v>
      </c>
      <c r="DW165">
        <f>((0/8)*100)</f>
        <v>0</v>
      </c>
      <c r="DX165">
        <f>((8/8)*100)</f>
        <v>100</v>
      </c>
      <c r="DY165">
        <f>((0/8)*100)</f>
        <v>0</v>
      </c>
      <c r="DZ165">
        <f>((0/8)*100)</f>
        <v>0</v>
      </c>
      <c r="EA165">
        <f>((8/8)*100)</f>
        <v>100</v>
      </c>
    </row>
    <row r="166" spans="1:131" x14ac:dyDescent="0.25">
      <c r="A166">
        <v>99.734949</v>
      </c>
      <c r="B166">
        <v>7.7212249999999996</v>
      </c>
      <c r="C166">
        <v>102.54444000000001</v>
      </c>
      <c r="D166">
        <v>5.9739279999999999</v>
      </c>
      <c r="E166">
        <v>103.852553</v>
      </c>
      <c r="F166">
        <v>8.2010210000000008</v>
      </c>
      <c r="G166">
        <v>103.94673800000001</v>
      </c>
      <c r="H166">
        <v>4.7544389999999996</v>
      </c>
      <c r="K166">
        <f>(13/200)</f>
        <v>6.5000000000000002E-2</v>
      </c>
      <c r="L166">
        <f>(15/200)</f>
        <v>7.4999999999999997E-2</v>
      </c>
      <c r="M166">
        <f>(14/200)</f>
        <v>7.0000000000000007E-2</v>
      </c>
      <c r="N166">
        <f>(15/200)</f>
        <v>7.4999999999999997E-2</v>
      </c>
      <c r="P166">
        <f>(8/200)</f>
        <v>0.04</v>
      </c>
      <c r="Q166">
        <f>(7/200)</f>
        <v>3.5000000000000003E-2</v>
      </c>
      <c r="R166">
        <f>(8/200)</f>
        <v>0.04</v>
      </c>
      <c r="S166">
        <f>(8/200)</f>
        <v>0.04</v>
      </c>
      <c r="U166">
        <f>0.065+0.04</f>
        <v>0.10500000000000001</v>
      </c>
      <c r="V166">
        <f>0.075+0.035</f>
        <v>0.11</v>
      </c>
      <c r="W166">
        <f>0.07+0.04</f>
        <v>0.11000000000000001</v>
      </c>
      <c r="X166">
        <f>0.075+0.04</f>
        <v>0.11499999999999999</v>
      </c>
      <c r="Z166">
        <f>SQRT((ABS($A$167-$A$166)^2+(ABS($B$167-$B$166)^2)))</f>
        <v>29.157784285496358</v>
      </c>
      <c r="AA166">
        <f>SQRT((ABS($C$167-$C$166)^2+(ABS($D$167-$D$166)^2)))</f>
        <v>31.161290343913716</v>
      </c>
      <c r="AB166">
        <f>SQRT((ABS($E$167-$E$166)^2+(ABS($F$167-$F$166)^2)))</f>
        <v>30.60429998519114</v>
      </c>
      <c r="AC166">
        <f>SQRT((ABS($G$167-$G$166)^2+(ABS($H$167-$H$166)^2)))</f>
        <v>31.125213193353208</v>
      </c>
      <c r="AJ166">
        <f>1/0.105</f>
        <v>9.5238095238095237</v>
      </c>
      <c r="AK166">
        <f>1/0.11</f>
        <v>9.0909090909090917</v>
      </c>
      <c r="AL166">
        <f>1/0.11</f>
        <v>9.0909090909090917</v>
      </c>
      <c r="AM166">
        <f>1/0.115</f>
        <v>8.695652173913043</v>
      </c>
      <c r="AO166">
        <f>$Z166/$U166</f>
        <v>277.69318367139385</v>
      </c>
      <c r="AP166">
        <f>$AA166/$V166</f>
        <v>283.28445767194285</v>
      </c>
      <c r="AQ166">
        <f>$AB166/$W166</f>
        <v>278.22090895628304</v>
      </c>
      <c r="AR166">
        <f>$AC166/$X166</f>
        <v>270.65402776828876</v>
      </c>
      <c r="AV166">
        <f>((0.065/0.105)*100)</f>
        <v>61.904761904761905</v>
      </c>
      <c r="AW166">
        <f>((0.075/0.11)*100)</f>
        <v>68.181818181818173</v>
      </c>
      <c r="AX166">
        <f>((0.07/0.11)*100)</f>
        <v>63.636363636363647</v>
      </c>
      <c r="AY166">
        <f>((0.075/0.115)*100)</f>
        <v>65.217391304347814</v>
      </c>
      <c r="BA166">
        <f>((0.04/0.105)*100)</f>
        <v>38.095238095238102</v>
      </c>
      <c r="BB166">
        <f>((0.035/0.11)*100)</f>
        <v>31.818181818181824</v>
      </c>
      <c r="BC166">
        <f>((0.04/0.11)*100)</f>
        <v>36.363636363636367</v>
      </c>
      <c r="BD166">
        <f>((0.04/0.115)*100)</f>
        <v>34.782608695652172</v>
      </c>
      <c r="BF166">
        <f>ABS($B$166-$D$166)</f>
        <v>1.7472969999999997</v>
      </c>
      <c r="BG166">
        <f>ABS($F$166-$H$166)</f>
        <v>3.4465820000000011</v>
      </c>
      <c r="BL166">
        <f>SQRT((ABS($A$166-$E$166)^2+(ABS($B$166-$F$166)^2)))</f>
        <v>4.1454634122655092</v>
      </c>
      <c r="BM166">
        <f>SQRT((ABS($C$166-$G$166)^2+(ABS($D$166-$H$166)^2)))</f>
        <v>1.8583845409185382</v>
      </c>
      <c r="BO166">
        <f>SQRT((ABS($A$166-$G$166)^2+(ABS($B$166-$H$166)^2)))</f>
        <v>5.1517944204245074</v>
      </c>
      <c r="BP166">
        <f>SQRT((ABS($C$166-$E$166)^2+(ABS($D$166-$F$166)^2)))</f>
        <v>2.5828478180911052</v>
      </c>
      <c r="BU166">
        <v>13</v>
      </c>
      <c r="BV166">
        <v>11</v>
      </c>
      <c r="BW166">
        <v>5</v>
      </c>
      <c r="BX166">
        <v>5</v>
      </c>
      <c r="BY166">
        <v>15</v>
      </c>
      <c r="BZ166">
        <v>11</v>
      </c>
      <c r="CA166">
        <v>7</v>
      </c>
      <c r="CB166">
        <v>7</v>
      </c>
      <c r="CC166">
        <v>14</v>
      </c>
      <c r="CD166">
        <v>7</v>
      </c>
      <c r="CE166">
        <v>7</v>
      </c>
      <c r="CF166">
        <v>14</v>
      </c>
      <c r="CG166">
        <v>15</v>
      </c>
      <c r="CH166">
        <v>8</v>
      </c>
      <c r="CI166">
        <v>8</v>
      </c>
      <c r="CJ166">
        <v>14</v>
      </c>
      <c r="CL166">
        <v>8</v>
      </c>
      <c r="CM166">
        <v>5</v>
      </c>
      <c r="CN166">
        <v>0</v>
      </c>
      <c r="CO166">
        <v>0</v>
      </c>
      <c r="CP166">
        <v>7</v>
      </c>
      <c r="CQ166">
        <v>5</v>
      </c>
      <c r="CR166">
        <v>0</v>
      </c>
      <c r="CS166">
        <v>0</v>
      </c>
      <c r="CT166">
        <v>8</v>
      </c>
      <c r="CU166">
        <v>0</v>
      </c>
      <c r="CV166">
        <v>0</v>
      </c>
      <c r="CW166">
        <v>8</v>
      </c>
      <c r="CX166">
        <v>8</v>
      </c>
      <c r="CY166">
        <v>0</v>
      </c>
      <c r="CZ166">
        <v>0</v>
      </c>
      <c r="DA166">
        <v>8</v>
      </c>
      <c r="DC166">
        <f>((11/13)*100)</f>
        <v>84.615384615384613</v>
      </c>
      <c r="DD166">
        <f>((5/13)*100)</f>
        <v>38.461538461538467</v>
      </c>
      <c r="DE166">
        <f>((5/13)*100)</f>
        <v>38.461538461538467</v>
      </c>
      <c r="DF166">
        <f>((11/15)*100)</f>
        <v>73.333333333333329</v>
      </c>
      <c r="DG166">
        <f>((7/15)*100)</f>
        <v>46.666666666666664</v>
      </c>
      <c r="DH166">
        <f>((7/15)*100)</f>
        <v>46.666666666666664</v>
      </c>
      <c r="DI166">
        <f>((7/14)*100)</f>
        <v>50</v>
      </c>
      <c r="DJ166">
        <f>((7/14)*100)</f>
        <v>50</v>
      </c>
      <c r="DK166">
        <f>((14/14)*100)</f>
        <v>100</v>
      </c>
      <c r="DL166">
        <f>((8/15)*100)</f>
        <v>53.333333333333336</v>
      </c>
      <c r="DM166">
        <f>((8/15)*100)</f>
        <v>53.333333333333336</v>
      </c>
      <c r="DN166">
        <f>((14/15)*100)</f>
        <v>93.333333333333329</v>
      </c>
      <c r="DP166">
        <f>((5/8)*100)</f>
        <v>62.5</v>
      </c>
      <c r="DQ166">
        <f>((0/8)*100)</f>
        <v>0</v>
      </c>
      <c r="DR166">
        <f>((0/8)*100)</f>
        <v>0</v>
      </c>
      <c r="DS166">
        <f>((5/7)*100)</f>
        <v>71.428571428571431</v>
      </c>
      <c r="DT166">
        <f>((0/7)*100)</f>
        <v>0</v>
      </c>
      <c r="DU166">
        <f>((0/7)*100)</f>
        <v>0</v>
      </c>
      <c r="DV166">
        <f>((0/8)*100)</f>
        <v>0</v>
      </c>
      <c r="DW166">
        <f>((0/8)*100)</f>
        <v>0</v>
      </c>
      <c r="DX166">
        <f>((8/8)*100)</f>
        <v>100</v>
      </c>
      <c r="DY166">
        <f>((0/8)*100)</f>
        <v>0</v>
      </c>
      <c r="DZ166">
        <f>((0/8)*100)</f>
        <v>0</v>
      </c>
      <c r="EA166">
        <f>((8/8)*100)</f>
        <v>100</v>
      </c>
    </row>
    <row r="167" spans="1:131" x14ac:dyDescent="0.25">
      <c r="A167">
        <v>128.88510000000002</v>
      </c>
      <c r="B167">
        <v>7.054081</v>
      </c>
      <c r="C167">
        <v>133.70086900000001</v>
      </c>
      <c r="D167">
        <v>5.423521</v>
      </c>
      <c r="E167">
        <v>134.45051000000001</v>
      </c>
      <c r="F167">
        <v>7.57796</v>
      </c>
      <c r="G167">
        <v>135.071223</v>
      </c>
      <c r="H167">
        <v>4.541531</v>
      </c>
      <c r="K167">
        <f>(12/200)</f>
        <v>0.06</v>
      </c>
      <c r="L167">
        <f>(14/200)</f>
        <v>7.0000000000000007E-2</v>
      </c>
      <c r="M167">
        <f>(12/200)</f>
        <v>0.06</v>
      </c>
      <c r="N167">
        <f>(13/200)</f>
        <v>6.5000000000000002E-2</v>
      </c>
      <c r="P167">
        <f>(7/200)</f>
        <v>3.5000000000000003E-2</v>
      </c>
      <c r="Q167">
        <f>(7/200)</f>
        <v>3.5000000000000003E-2</v>
      </c>
      <c r="R167">
        <f>(8/200)</f>
        <v>0.04</v>
      </c>
      <c r="S167">
        <f>(7/200)</f>
        <v>3.5000000000000003E-2</v>
      </c>
      <c r="U167">
        <f>0.06+0.035</f>
        <v>9.5000000000000001E-2</v>
      </c>
      <c r="V167">
        <f>0.07+0.035</f>
        <v>0.10500000000000001</v>
      </c>
      <c r="W167">
        <f>0.06+0.04</f>
        <v>0.1</v>
      </c>
      <c r="X167">
        <f>0.065+0.035</f>
        <v>0.1</v>
      </c>
      <c r="Z167">
        <f>SQRT((ABS($A$168-$A$167)^2+(ABS($B$168-$B$167)^2)))</f>
        <v>33.019312055468248</v>
      </c>
      <c r="AA167">
        <f>SQRT((ABS($C$168-$C$167)^2+(ABS($D$168-$D$167)^2)))</f>
        <v>33.08117489561306</v>
      </c>
      <c r="AB167">
        <f>SQRT((ABS($E$168-$E$167)^2+(ABS($F$168-$F$167)^2)))</f>
        <v>32.289004278226756</v>
      </c>
      <c r="AC167">
        <f>SQRT((ABS($G$168-$G$167)^2+(ABS($H$168-$H$167)^2)))</f>
        <v>31.78411766905209</v>
      </c>
      <c r="AJ167">
        <f>1/0.095</f>
        <v>10.526315789473685</v>
      </c>
      <c r="AK167">
        <f>1/0.105</f>
        <v>9.5238095238095237</v>
      </c>
      <c r="AL167">
        <f>1/0.1</f>
        <v>10</v>
      </c>
      <c r="AM167">
        <f>1/0.1</f>
        <v>10</v>
      </c>
      <c r="AO167">
        <f>$Z167/$U167</f>
        <v>347.5717058470342</v>
      </c>
      <c r="AP167">
        <f>$AA167/$V167</f>
        <v>315.05880852964816</v>
      </c>
      <c r="AQ167">
        <f>$AB167/$W167</f>
        <v>322.89004278226753</v>
      </c>
      <c r="AR167">
        <f>$AC167/$X167</f>
        <v>317.84117669052091</v>
      </c>
      <c r="AV167">
        <f>((0.06/0.095)*100)</f>
        <v>63.157894736842103</v>
      </c>
      <c r="AW167">
        <f>((0.07/0.105)*100)</f>
        <v>66.666666666666671</v>
      </c>
      <c r="AX167">
        <f>((0.06/0.1)*100)</f>
        <v>60</v>
      </c>
      <c r="AY167">
        <f>((0.065/0.1)*100)</f>
        <v>65</v>
      </c>
      <c r="BA167">
        <f>((0.035/0.095)*100)</f>
        <v>36.842105263157897</v>
      </c>
      <c r="BB167">
        <f>((0.035/0.105)*100)</f>
        <v>33.333333333333336</v>
      </c>
      <c r="BC167">
        <f>((0.04/0.1)*100)</f>
        <v>40</v>
      </c>
      <c r="BD167">
        <f>((0.035/0.1)*100)</f>
        <v>35</v>
      </c>
      <c r="BF167">
        <f>ABS($B$167-$D$167)</f>
        <v>1.63056</v>
      </c>
      <c r="BG167">
        <f>ABS($F$167-$H$167)</f>
        <v>3.036429</v>
      </c>
      <c r="BL167">
        <f>SQRT((ABS($A$167-$E$167)^2+(ABS($B$167-$F$167)^2)))</f>
        <v>5.5900123143639711</v>
      </c>
      <c r="BM167">
        <f>SQRT((ABS($C$167-$G$167)^2+(ABS($D$167-$H$167)^2)))</f>
        <v>1.6296553149104807</v>
      </c>
      <c r="BO167">
        <f>SQRT((ABS($A$167-$G$167)^2+(ABS($B$167-$H$167)^2)))</f>
        <v>6.6769023711320479</v>
      </c>
      <c r="BP167">
        <f>SQRT((ABS($C$167-$E$167)^2+(ABS($D$167-$F$167)^2)))</f>
        <v>2.281133278351354</v>
      </c>
      <c r="BU167">
        <v>12</v>
      </c>
      <c r="BV167">
        <v>8</v>
      </c>
      <c r="BW167">
        <v>4</v>
      </c>
      <c r="BX167">
        <v>5</v>
      </c>
      <c r="BY167">
        <v>14</v>
      </c>
      <c r="BZ167">
        <v>8</v>
      </c>
      <c r="CA167">
        <v>6</v>
      </c>
      <c r="CB167">
        <v>7</v>
      </c>
      <c r="CC167">
        <v>12</v>
      </c>
      <c r="CD167">
        <v>3</v>
      </c>
      <c r="CE167">
        <v>6</v>
      </c>
      <c r="CF167">
        <v>12</v>
      </c>
      <c r="CG167">
        <v>13</v>
      </c>
      <c r="CH167">
        <v>4</v>
      </c>
      <c r="CI167">
        <v>6</v>
      </c>
      <c r="CJ167">
        <v>12</v>
      </c>
      <c r="CL167">
        <v>7</v>
      </c>
      <c r="CM167">
        <v>3</v>
      </c>
      <c r="CN167">
        <v>0</v>
      </c>
      <c r="CO167">
        <v>0</v>
      </c>
      <c r="CP167">
        <v>7</v>
      </c>
      <c r="CQ167">
        <v>3</v>
      </c>
      <c r="CR167">
        <v>0</v>
      </c>
      <c r="CS167">
        <v>0</v>
      </c>
      <c r="CT167">
        <v>8</v>
      </c>
      <c r="CU167">
        <v>0</v>
      </c>
      <c r="CV167">
        <v>0</v>
      </c>
      <c r="CW167">
        <v>7</v>
      </c>
      <c r="CX167">
        <v>7</v>
      </c>
      <c r="CY167">
        <v>0</v>
      </c>
      <c r="CZ167">
        <v>0</v>
      </c>
      <c r="DA167">
        <v>7</v>
      </c>
      <c r="DC167">
        <f>((8/12)*100)</f>
        <v>66.666666666666657</v>
      </c>
      <c r="DD167">
        <f>((4/12)*100)</f>
        <v>33.333333333333329</v>
      </c>
      <c r="DE167">
        <f>((5/12)*100)</f>
        <v>41.666666666666671</v>
      </c>
      <c r="DF167">
        <f>((8/14)*100)</f>
        <v>57.142857142857139</v>
      </c>
      <c r="DG167">
        <f>((6/14)*100)</f>
        <v>42.857142857142854</v>
      </c>
      <c r="DH167">
        <f>((7/14)*100)</f>
        <v>50</v>
      </c>
      <c r="DI167">
        <f>((3/12)*100)</f>
        <v>25</v>
      </c>
      <c r="DJ167">
        <f>((6/12)*100)</f>
        <v>50</v>
      </c>
      <c r="DK167">
        <f>((12/12)*100)</f>
        <v>100</v>
      </c>
      <c r="DL167">
        <f>((4/13)*100)</f>
        <v>30.76923076923077</v>
      </c>
      <c r="DM167">
        <f>((6/13)*100)</f>
        <v>46.153846153846153</v>
      </c>
      <c r="DN167">
        <f>((12/13)*100)</f>
        <v>92.307692307692307</v>
      </c>
      <c r="DP167">
        <f>((3/7)*100)</f>
        <v>42.857142857142854</v>
      </c>
      <c r="DQ167">
        <f>((0/7)*100)</f>
        <v>0</v>
      </c>
      <c r="DR167">
        <f>((0/7)*100)</f>
        <v>0</v>
      </c>
      <c r="DS167">
        <f>((3/7)*100)</f>
        <v>42.857142857142854</v>
      </c>
      <c r="DT167">
        <f>((0/7)*100)</f>
        <v>0</v>
      </c>
      <c r="DU167">
        <f>((0/7)*100)</f>
        <v>0</v>
      </c>
      <c r="DV167">
        <f>((0/8)*100)</f>
        <v>0</v>
      </c>
      <c r="DW167">
        <f>((0/8)*100)</f>
        <v>0</v>
      </c>
      <c r="DX167">
        <f>((7/8)*100)</f>
        <v>87.5</v>
      </c>
      <c r="DY167">
        <f>((0/7)*100)</f>
        <v>0</v>
      </c>
      <c r="DZ167">
        <f>((0/7)*100)</f>
        <v>0</v>
      </c>
      <c r="EA167">
        <f>((7/7)*100)</f>
        <v>100</v>
      </c>
    </row>
    <row r="168" spans="1:131" x14ac:dyDescent="0.25">
      <c r="A168">
        <v>161.90202600000001</v>
      </c>
      <c r="B168">
        <v>6.6571350000000002</v>
      </c>
      <c r="C168">
        <v>166.78111899999999</v>
      </c>
      <c r="D168">
        <v>5.1761499999999998</v>
      </c>
      <c r="E168">
        <v>166.73864600000002</v>
      </c>
      <c r="F168">
        <v>7.8147529999999996</v>
      </c>
      <c r="G168">
        <v>166.85116600000001</v>
      </c>
      <c r="H168">
        <v>5.0566610000000001</v>
      </c>
      <c r="K168">
        <f>(14/200)</f>
        <v>7.0000000000000007E-2</v>
      </c>
      <c r="L168">
        <f>(15/200)</f>
        <v>7.4999999999999997E-2</v>
      </c>
      <c r="M168">
        <f>(14/200)</f>
        <v>7.0000000000000007E-2</v>
      </c>
      <c r="N168">
        <f>(15/200)</f>
        <v>7.4999999999999997E-2</v>
      </c>
      <c r="P168">
        <f>(9/200)</f>
        <v>4.4999999999999998E-2</v>
      </c>
      <c r="Q168">
        <f>(7/200)</f>
        <v>3.5000000000000003E-2</v>
      </c>
      <c r="R168">
        <f>(9/200)</f>
        <v>4.4999999999999998E-2</v>
      </c>
      <c r="S168">
        <f>(8/200)</f>
        <v>0.04</v>
      </c>
      <c r="U168">
        <f>0.07+0.045</f>
        <v>0.115</v>
      </c>
      <c r="V168">
        <f>0.075+0.035</f>
        <v>0.11</v>
      </c>
      <c r="W168">
        <f>0.07+0.045</f>
        <v>0.115</v>
      </c>
      <c r="X168">
        <f>0.075+0.04</f>
        <v>0.11499999999999999</v>
      </c>
      <c r="Z168">
        <f>SQRT((ABS($A$169-$A$168)^2+(ABS($B$169-$B$168)^2)))</f>
        <v>28.37517713778735</v>
      </c>
      <c r="AA168">
        <f>SQRT((ABS($C$169-$C$168)^2+(ABS($D$169-$D$168)^2)))</f>
        <v>28.812657075560494</v>
      </c>
      <c r="AB168">
        <f>SQRT((ABS($E$169-$E$168)^2+(ABS($F$169-$F$168)^2)))</f>
        <v>28.934334155209616</v>
      </c>
      <c r="AC168">
        <f>SQRT((ABS($G$169-$G$168)^2+(ABS($H$169-$H$168)^2)))</f>
        <v>29.343220044156357</v>
      </c>
      <c r="AJ168">
        <f>1/0.115</f>
        <v>8.695652173913043</v>
      </c>
      <c r="AK168">
        <f>1/0.11</f>
        <v>9.0909090909090917</v>
      </c>
      <c r="AL168">
        <f>1/0.115</f>
        <v>8.695652173913043</v>
      </c>
      <c r="AM168">
        <f>1/0.115</f>
        <v>8.695652173913043</v>
      </c>
      <c r="AO168">
        <f>$Z168/$U168</f>
        <v>246.74067076336826</v>
      </c>
      <c r="AP168">
        <f>$AA168/$V168</f>
        <v>261.93324614145905</v>
      </c>
      <c r="AQ168">
        <f>$AB168/$W168</f>
        <v>251.60290569747491</v>
      </c>
      <c r="AR168">
        <f>$AC168/$X168</f>
        <v>255.15843516657705</v>
      </c>
      <c r="AV168">
        <f>((0.07/0.115)*100)</f>
        <v>60.869565217391312</v>
      </c>
      <c r="AW168">
        <f>((0.075/0.11)*100)</f>
        <v>68.181818181818173</v>
      </c>
      <c r="AX168">
        <f>((0.07/0.115)*100)</f>
        <v>60.869565217391312</v>
      </c>
      <c r="AY168">
        <f>((0.075/0.115)*100)</f>
        <v>65.217391304347814</v>
      </c>
      <c r="BA168">
        <f>((0.045/0.115)*100)</f>
        <v>39.130434782608688</v>
      </c>
      <c r="BB168">
        <f>((0.035/0.11)*100)</f>
        <v>31.818181818181824</v>
      </c>
      <c r="BC168">
        <f>((0.045/0.115)*100)</f>
        <v>39.130434782608688</v>
      </c>
      <c r="BD168">
        <f>((0.04/0.115)*100)</f>
        <v>34.782608695652172</v>
      </c>
      <c r="BF168">
        <f>ABS($B$168-$D$168)</f>
        <v>1.4809850000000004</v>
      </c>
      <c r="BG168">
        <f>ABS($F$168-$H$168)</f>
        <v>2.7580919999999995</v>
      </c>
      <c r="BL168">
        <f>SQRT((ABS($A$168-$E$168)^2+(ABS($B$168-$F$168)^2)))</f>
        <v>4.9732255587620502</v>
      </c>
      <c r="BM168">
        <f>SQRT((ABS($C$168-$G$168)^2+(ABS($D$168-$H$168)^2)))</f>
        <v>0.13850705155334969</v>
      </c>
      <c r="BO168">
        <f>SQRT((ABS($A$168-$G$168)^2+(ABS($B$168-$H$168)^2)))</f>
        <v>5.2014905329411105</v>
      </c>
      <c r="BP168">
        <f>SQRT((ABS($C$168-$E$168)^2+(ABS($D$168-$F$168)^2)))</f>
        <v>2.6389448170316099</v>
      </c>
      <c r="BU168">
        <v>14</v>
      </c>
      <c r="BV168">
        <v>10</v>
      </c>
      <c r="BW168">
        <v>5</v>
      </c>
      <c r="BX168">
        <v>6</v>
      </c>
      <c r="BY168">
        <v>15</v>
      </c>
      <c r="BZ168">
        <v>10</v>
      </c>
      <c r="CA168">
        <v>7</v>
      </c>
      <c r="CB168">
        <v>7</v>
      </c>
      <c r="CC168">
        <v>14</v>
      </c>
      <c r="CD168">
        <v>5</v>
      </c>
      <c r="CE168">
        <v>7</v>
      </c>
      <c r="CF168">
        <v>14</v>
      </c>
      <c r="CG168">
        <v>15</v>
      </c>
      <c r="CH168">
        <v>6</v>
      </c>
      <c r="CI168">
        <v>7</v>
      </c>
      <c r="CJ168">
        <v>14</v>
      </c>
      <c r="CL168">
        <v>9</v>
      </c>
      <c r="CM168">
        <v>3</v>
      </c>
      <c r="CN168">
        <v>0</v>
      </c>
      <c r="CO168">
        <v>0</v>
      </c>
      <c r="CP168">
        <v>7</v>
      </c>
      <c r="CQ168">
        <v>3</v>
      </c>
      <c r="CR168">
        <v>1</v>
      </c>
      <c r="CS168">
        <v>0</v>
      </c>
      <c r="CT168">
        <v>9</v>
      </c>
      <c r="CU168">
        <v>0</v>
      </c>
      <c r="CV168">
        <v>1</v>
      </c>
      <c r="CW168">
        <v>8</v>
      </c>
      <c r="CX168">
        <v>8</v>
      </c>
      <c r="CY168">
        <v>0</v>
      </c>
      <c r="CZ168">
        <v>0</v>
      </c>
      <c r="DA168">
        <v>8</v>
      </c>
      <c r="DC168">
        <f>((10/14)*100)</f>
        <v>71.428571428571431</v>
      </c>
      <c r="DD168">
        <f>((5/14)*100)</f>
        <v>35.714285714285715</v>
      </c>
      <c r="DE168">
        <f>((6/14)*100)</f>
        <v>42.857142857142854</v>
      </c>
      <c r="DF168">
        <f>((10/15)*100)</f>
        <v>66.666666666666657</v>
      </c>
      <c r="DG168">
        <f>((7/15)*100)</f>
        <v>46.666666666666664</v>
      </c>
      <c r="DH168">
        <f>((7/15)*100)</f>
        <v>46.666666666666664</v>
      </c>
      <c r="DI168">
        <f>((5/14)*100)</f>
        <v>35.714285714285715</v>
      </c>
      <c r="DJ168">
        <f>((7/14)*100)</f>
        <v>50</v>
      </c>
      <c r="DK168">
        <f>((14/14)*100)</f>
        <v>100</v>
      </c>
      <c r="DL168">
        <f>((6/15)*100)</f>
        <v>40</v>
      </c>
      <c r="DM168">
        <f>((7/15)*100)</f>
        <v>46.666666666666664</v>
      </c>
      <c r="DN168">
        <f>((14/15)*100)</f>
        <v>93.333333333333329</v>
      </c>
      <c r="DP168">
        <f>((3/9)*100)</f>
        <v>33.333333333333329</v>
      </c>
      <c r="DQ168">
        <f>((0/9)*100)</f>
        <v>0</v>
      </c>
      <c r="DR168">
        <f>((0/9)*100)</f>
        <v>0</v>
      </c>
      <c r="DS168">
        <f>((3/7)*100)</f>
        <v>42.857142857142854</v>
      </c>
      <c r="DT168">
        <f>((1/7)*100)</f>
        <v>14.285714285714285</v>
      </c>
      <c r="DU168">
        <f>((0/7)*100)</f>
        <v>0</v>
      </c>
      <c r="DV168">
        <f>((0/9)*100)</f>
        <v>0</v>
      </c>
      <c r="DW168">
        <f>((1/9)*100)</f>
        <v>11.111111111111111</v>
      </c>
      <c r="DX168">
        <f>((8/9)*100)</f>
        <v>88.888888888888886</v>
      </c>
      <c r="DY168">
        <f>((0/8)*100)</f>
        <v>0</v>
      </c>
      <c r="DZ168">
        <f>((0/8)*100)</f>
        <v>0</v>
      </c>
      <c r="EA168">
        <f>((8/8)*100)</f>
        <v>100</v>
      </c>
    </row>
    <row r="169" spans="1:131" x14ac:dyDescent="0.25">
      <c r="A169">
        <v>190.27431300000001</v>
      </c>
      <c r="B169">
        <v>6.2521560000000003</v>
      </c>
      <c r="C169">
        <v>195.58798100000001</v>
      </c>
      <c r="D169">
        <v>4.5983010000000002</v>
      </c>
      <c r="E169">
        <v>195.65994900000001</v>
      </c>
      <c r="F169">
        <v>6.9464639999999997</v>
      </c>
      <c r="G169">
        <v>196.18194</v>
      </c>
      <c r="H169">
        <v>4.2021090000000001</v>
      </c>
      <c r="K169">
        <f>(12/200)</f>
        <v>0.06</v>
      </c>
      <c r="L169">
        <f>(14/200)</f>
        <v>7.0000000000000007E-2</v>
      </c>
      <c r="M169">
        <f>(15/200)</f>
        <v>7.4999999999999997E-2</v>
      </c>
      <c r="N169">
        <f>(15/200)</f>
        <v>7.4999999999999997E-2</v>
      </c>
      <c r="P169">
        <f>(9/200)</f>
        <v>4.4999999999999998E-2</v>
      </c>
      <c r="Q169">
        <f>(8/200)</f>
        <v>0.04</v>
      </c>
      <c r="R169">
        <f>(9/200)</f>
        <v>4.4999999999999998E-2</v>
      </c>
      <c r="S169">
        <f>(8/200)</f>
        <v>0.04</v>
      </c>
      <c r="U169">
        <f>0.06+0.045</f>
        <v>0.105</v>
      </c>
      <c r="V169">
        <f>0.07+0.04</f>
        <v>0.11000000000000001</v>
      </c>
      <c r="W169">
        <f>0.075+0.045</f>
        <v>0.12</v>
      </c>
      <c r="X169">
        <f>0.075+0.04</f>
        <v>0.11499999999999999</v>
      </c>
      <c r="Z169">
        <f>SQRT((ABS($A$170-$A$169)^2+(ABS($B$170-$B$169)^2)))</f>
        <v>25.059096077784293</v>
      </c>
      <c r="AA169">
        <f>SQRT((ABS($C$170-$C$169)^2+(ABS($D$170-$D$169)^2)))</f>
        <v>25.126951457623679</v>
      </c>
      <c r="AB169">
        <f>SQRT((ABS($E$170-$E$169)^2+(ABS($F$170-$F$169)^2)))</f>
        <v>25.167208774026019</v>
      </c>
      <c r="AC169">
        <f>SQRT((ABS($G$170-$G$169)^2+(ABS($H$170-$H$169)^2)))</f>
        <v>25.052594946709384</v>
      </c>
      <c r="AJ169">
        <f>1/0.105</f>
        <v>9.5238095238095237</v>
      </c>
      <c r="AK169">
        <f>1/0.11</f>
        <v>9.0909090909090917</v>
      </c>
      <c r="AL169">
        <f>1/0.12</f>
        <v>8.3333333333333339</v>
      </c>
      <c r="AM169">
        <f>1/0.115</f>
        <v>8.695652173913043</v>
      </c>
      <c r="AO169">
        <f>$Z169/$U169</f>
        <v>238.65805788365995</v>
      </c>
      <c r="AP169">
        <f>$AA169/$V169</f>
        <v>228.42683143294252</v>
      </c>
      <c r="AQ169">
        <f>$AB169/$W169</f>
        <v>209.72673978355016</v>
      </c>
      <c r="AR169">
        <f>$AC169/$X169</f>
        <v>217.84865171051641</v>
      </c>
      <c r="AV169">
        <f>((0.06/0.105)*100)</f>
        <v>57.142857142857139</v>
      </c>
      <c r="AW169">
        <f>((0.07/0.11)*100)</f>
        <v>63.636363636363647</v>
      </c>
      <c r="AX169">
        <f>((0.075/0.12)*100)</f>
        <v>62.5</v>
      </c>
      <c r="AY169">
        <f>((0.075/0.115)*100)</f>
        <v>65.217391304347814</v>
      </c>
      <c r="BA169">
        <f>((0.045/0.105)*100)</f>
        <v>42.857142857142854</v>
      </c>
      <c r="BB169">
        <f>((0.04/0.11)*100)</f>
        <v>36.363636363636367</v>
      </c>
      <c r="BC169">
        <f>((0.045/0.12)*100)</f>
        <v>37.5</v>
      </c>
      <c r="BD169">
        <f>((0.04/0.115)*100)</f>
        <v>34.782608695652172</v>
      </c>
      <c r="BF169">
        <f>ABS($B$169-$D$169)</f>
        <v>1.6538550000000001</v>
      </c>
      <c r="BG169">
        <f>ABS($F$169-$H$169)</f>
        <v>2.7443549999999997</v>
      </c>
      <c r="BL169">
        <f>SQRT((ABS($A$169-$E$169)^2+(ABS($B$169-$F$169)^2)))</f>
        <v>5.4302061400429409</v>
      </c>
      <c r="BM169">
        <f>SQRT((ABS($C$169-$G$169)^2+(ABS($D$169-$H$169)^2)))</f>
        <v>0.71397156424116848</v>
      </c>
      <c r="BO169">
        <f>SQRT((ABS($A$169-$G$169)^2+(ABS($B$169-$H$169)^2)))</f>
        <v>6.2532191288437904</v>
      </c>
      <c r="BP169">
        <f>SQRT((ABS($C$169-$E$169)^2+(ABS($D$169-$F$169)^2)))</f>
        <v>2.3492656017557909</v>
      </c>
      <c r="BU169">
        <v>12</v>
      </c>
      <c r="BV169">
        <v>8</v>
      </c>
      <c r="BW169">
        <v>3</v>
      </c>
      <c r="BX169">
        <v>4</v>
      </c>
      <c r="BY169">
        <v>14</v>
      </c>
      <c r="BZ169">
        <v>8</v>
      </c>
      <c r="CA169">
        <v>6</v>
      </c>
      <c r="CB169">
        <v>6</v>
      </c>
      <c r="CC169">
        <v>15</v>
      </c>
      <c r="CD169">
        <v>5</v>
      </c>
      <c r="CE169">
        <v>6</v>
      </c>
      <c r="CF169">
        <v>15</v>
      </c>
      <c r="CG169">
        <v>15</v>
      </c>
      <c r="CH169">
        <v>5</v>
      </c>
      <c r="CI169">
        <v>6</v>
      </c>
      <c r="CJ169">
        <v>15</v>
      </c>
      <c r="CL169">
        <v>9</v>
      </c>
      <c r="CM169">
        <v>4</v>
      </c>
      <c r="CN169">
        <v>0</v>
      </c>
      <c r="CO169">
        <v>0</v>
      </c>
      <c r="CP169">
        <v>8</v>
      </c>
      <c r="CQ169">
        <v>4</v>
      </c>
      <c r="CR169">
        <v>1</v>
      </c>
      <c r="CS169">
        <v>0</v>
      </c>
      <c r="CT169">
        <v>9</v>
      </c>
      <c r="CU169">
        <v>0</v>
      </c>
      <c r="CV169">
        <v>1</v>
      </c>
      <c r="CW169">
        <v>8</v>
      </c>
      <c r="CX169">
        <v>8</v>
      </c>
      <c r="CY169">
        <v>0</v>
      </c>
      <c r="CZ169">
        <v>0</v>
      </c>
      <c r="DA169">
        <v>8</v>
      </c>
      <c r="DC169">
        <f>((8/12)*100)</f>
        <v>66.666666666666657</v>
      </c>
      <c r="DD169">
        <f>((3/12)*100)</f>
        <v>25</v>
      </c>
      <c r="DE169">
        <f>((4/12)*100)</f>
        <v>33.333333333333329</v>
      </c>
      <c r="DF169">
        <f>((8/14)*100)</f>
        <v>57.142857142857139</v>
      </c>
      <c r="DG169">
        <f>((6/14)*100)</f>
        <v>42.857142857142854</v>
      </c>
      <c r="DH169">
        <f>((6/14)*100)</f>
        <v>42.857142857142854</v>
      </c>
      <c r="DI169">
        <f>((5/15)*100)</f>
        <v>33.333333333333329</v>
      </c>
      <c r="DJ169">
        <f>((6/15)*100)</f>
        <v>40</v>
      </c>
      <c r="DK169">
        <f>((15/15)*100)</f>
        <v>100</v>
      </c>
      <c r="DL169">
        <f>((5/15)*100)</f>
        <v>33.333333333333329</v>
      </c>
      <c r="DM169">
        <f>((6/15)*100)</f>
        <v>40</v>
      </c>
      <c r="DN169">
        <f>((15/15)*100)</f>
        <v>100</v>
      </c>
      <c r="DP169">
        <f>((4/9)*100)</f>
        <v>44.444444444444443</v>
      </c>
      <c r="DQ169">
        <f>((0/9)*100)</f>
        <v>0</v>
      </c>
      <c r="DR169">
        <f>((0/9)*100)</f>
        <v>0</v>
      </c>
      <c r="DS169">
        <f>((4/8)*100)</f>
        <v>50</v>
      </c>
      <c r="DT169">
        <f>((1/8)*100)</f>
        <v>12.5</v>
      </c>
      <c r="DU169">
        <f>((0/8)*100)</f>
        <v>0</v>
      </c>
      <c r="DV169">
        <f>((0/9)*100)</f>
        <v>0</v>
      </c>
      <c r="DW169">
        <f>((1/9)*100)</f>
        <v>11.111111111111111</v>
      </c>
      <c r="DX169">
        <f>((8/9)*100)</f>
        <v>88.888888888888886</v>
      </c>
      <c r="DY169">
        <f>((0/8)*100)</f>
        <v>0</v>
      </c>
      <c r="DZ169">
        <f>((0/8)*100)</f>
        <v>0</v>
      </c>
      <c r="EA169">
        <f>((8/8)*100)</f>
        <v>100</v>
      </c>
    </row>
    <row r="170" spans="1:131" x14ac:dyDescent="0.25">
      <c r="A170">
        <v>215.30696599999999</v>
      </c>
      <c r="B170">
        <v>7.40306</v>
      </c>
      <c r="C170">
        <v>220.67111399999999</v>
      </c>
      <c r="D170">
        <v>6.0815840000000003</v>
      </c>
      <c r="E170">
        <v>220.806107</v>
      </c>
      <c r="F170">
        <v>7.9756070000000001</v>
      </c>
      <c r="G170">
        <v>221.20371499999999</v>
      </c>
      <c r="H170">
        <v>5.444401</v>
      </c>
      <c r="K170">
        <f>(12/200)</f>
        <v>0.06</v>
      </c>
      <c r="L170">
        <f>(14/200)</f>
        <v>7.0000000000000007E-2</v>
      </c>
      <c r="M170">
        <f>(13/200)</f>
        <v>6.5000000000000002E-2</v>
      </c>
      <c r="N170">
        <f>(14/200)</f>
        <v>7.0000000000000007E-2</v>
      </c>
      <c r="P170">
        <f>(10/200)</f>
        <v>0.05</v>
      </c>
      <c r="Q170">
        <f>(9/200)</f>
        <v>4.4999999999999998E-2</v>
      </c>
      <c r="R170">
        <f>(9/200)</f>
        <v>4.4999999999999998E-2</v>
      </c>
      <c r="S170">
        <f>(11/200)</f>
        <v>5.5E-2</v>
      </c>
      <c r="U170">
        <f>0.06+0.05</f>
        <v>0.11</v>
      </c>
      <c r="V170">
        <f>0.07+0.045</f>
        <v>0.115</v>
      </c>
      <c r="W170">
        <f>0.065+0.045</f>
        <v>0.11</v>
      </c>
      <c r="X170">
        <f>0.07+0.055</f>
        <v>0.125</v>
      </c>
      <c r="Z170">
        <f>SQRT((ABS($A$171-$A$170)^2+(ABS($B$171-$B$170)^2)))</f>
        <v>22.079345817532289</v>
      </c>
      <c r="AA170">
        <f>SQRT((ABS($C$171-$C$170)^2+(ABS($D$171-$D$170)^2)))</f>
        <v>22.357596562333136</v>
      </c>
      <c r="AB170">
        <f>SQRT((ABS($E$171-$E$170)^2+(ABS($F$171-$F$170)^2)))</f>
        <v>18.735053380572428</v>
      </c>
      <c r="AC170">
        <f>SQRT((ABS($G$171-$G$170)^2+(ABS($H$171-$H$170)^2)))</f>
        <v>20.02438149342241</v>
      </c>
      <c r="AJ170">
        <f>1/0.11</f>
        <v>9.0909090909090917</v>
      </c>
      <c r="AK170">
        <f>1/0.115</f>
        <v>8.695652173913043</v>
      </c>
      <c r="AL170">
        <f>1/0.11</f>
        <v>9.0909090909090917</v>
      </c>
      <c r="AM170">
        <f>1/0.125</f>
        <v>8</v>
      </c>
      <c r="AO170">
        <f>$Z170/$U170</f>
        <v>200.72132561392991</v>
      </c>
      <c r="AP170">
        <f>$AA170/$V170</f>
        <v>194.41388315072291</v>
      </c>
      <c r="AQ170">
        <f>$AB170/$W170</f>
        <v>170.31866709611299</v>
      </c>
      <c r="AR170">
        <f>$AC170/$X170</f>
        <v>160.19505194737928</v>
      </c>
      <c r="AV170">
        <f>((0.06/0.11)*100)</f>
        <v>54.54545454545454</v>
      </c>
      <c r="AW170">
        <f>((0.07/0.115)*100)</f>
        <v>60.869565217391312</v>
      </c>
      <c r="AX170">
        <f>((0.065/0.11)*100)</f>
        <v>59.090909090909093</v>
      </c>
      <c r="AY170">
        <f>((0.07/0.125)*100)</f>
        <v>56.000000000000007</v>
      </c>
      <c r="BA170">
        <f>((0.05/0.11)*100)</f>
        <v>45.45454545454546</v>
      </c>
      <c r="BB170">
        <f>((0.045/0.115)*100)</f>
        <v>39.130434782608688</v>
      </c>
      <c r="BC170">
        <f>((0.045/0.11)*100)</f>
        <v>40.909090909090907</v>
      </c>
      <c r="BD170">
        <f>((0.055/0.125)*100)</f>
        <v>44</v>
      </c>
      <c r="BF170">
        <f>ABS($B$170-$D$170)</f>
        <v>1.3214759999999997</v>
      </c>
      <c r="BG170">
        <f>ABS($F$170-$H$170)</f>
        <v>2.5312060000000001</v>
      </c>
      <c r="BL170">
        <f>SQRT((ABS($A$170-$E$170)^2+(ABS($B$170-$F$170)^2)))</f>
        <v>5.5288662314339003</v>
      </c>
      <c r="BM170">
        <f>SQRT((ABS($C$170-$G$170)^2+(ABS($D$170-$H$170)^2)))</f>
        <v>0.83046131799741274</v>
      </c>
      <c r="BO170">
        <f>SQRT((ABS($A$170-$G$170)^2+(ABS($B$170-$H$170)^2)))</f>
        <v>6.2135331211221523</v>
      </c>
      <c r="BP170">
        <f>SQRT((ABS($C$170-$E$170)^2+(ABS($D$170-$F$170)^2)))</f>
        <v>1.8988275947484019</v>
      </c>
      <c r="BU170">
        <v>12</v>
      </c>
      <c r="BV170">
        <v>7</v>
      </c>
      <c r="BW170">
        <v>5</v>
      </c>
      <c r="BX170">
        <v>5</v>
      </c>
      <c r="BY170">
        <v>14</v>
      </c>
      <c r="BZ170">
        <v>7</v>
      </c>
      <c r="CA170">
        <v>5</v>
      </c>
      <c r="CB170">
        <v>3</v>
      </c>
      <c r="CC170">
        <v>13</v>
      </c>
      <c r="CD170">
        <v>2</v>
      </c>
      <c r="CE170">
        <v>5</v>
      </c>
      <c r="CF170">
        <v>11</v>
      </c>
      <c r="CG170">
        <v>14</v>
      </c>
      <c r="CH170">
        <v>5</v>
      </c>
      <c r="CI170">
        <v>3</v>
      </c>
      <c r="CJ170">
        <v>11</v>
      </c>
      <c r="CL170">
        <v>10</v>
      </c>
      <c r="CM170">
        <v>4</v>
      </c>
      <c r="CN170">
        <v>0</v>
      </c>
      <c r="CO170">
        <v>0</v>
      </c>
      <c r="CP170">
        <v>9</v>
      </c>
      <c r="CQ170">
        <v>4</v>
      </c>
      <c r="CR170">
        <v>0</v>
      </c>
      <c r="CS170">
        <v>0</v>
      </c>
      <c r="CT170">
        <v>9</v>
      </c>
      <c r="CU170">
        <v>2</v>
      </c>
      <c r="CV170">
        <v>0</v>
      </c>
      <c r="CW170">
        <v>9</v>
      </c>
      <c r="CX170">
        <v>11</v>
      </c>
      <c r="CY170">
        <v>4</v>
      </c>
      <c r="CZ170">
        <v>0</v>
      </c>
      <c r="DA170">
        <v>9</v>
      </c>
      <c r="DC170">
        <f>((7/12)*100)</f>
        <v>58.333333333333336</v>
      </c>
      <c r="DD170">
        <f>((5/12)*100)</f>
        <v>41.666666666666671</v>
      </c>
      <c r="DE170">
        <f>((5/12)*100)</f>
        <v>41.666666666666671</v>
      </c>
      <c r="DF170">
        <f>((7/14)*100)</f>
        <v>50</v>
      </c>
      <c r="DG170">
        <f>((5/14)*100)</f>
        <v>35.714285714285715</v>
      </c>
      <c r="DH170">
        <f>((3/14)*100)</f>
        <v>21.428571428571427</v>
      </c>
      <c r="DI170">
        <f>((2/13)*100)</f>
        <v>15.384615384615385</v>
      </c>
      <c r="DJ170">
        <f>((5/13)*100)</f>
        <v>38.461538461538467</v>
      </c>
      <c r="DK170">
        <f>((11/13)*100)</f>
        <v>84.615384615384613</v>
      </c>
      <c r="DL170">
        <f>((5/14)*100)</f>
        <v>35.714285714285715</v>
      </c>
      <c r="DM170">
        <f>((3/14)*100)</f>
        <v>21.428571428571427</v>
      </c>
      <c r="DN170">
        <f>((11/14)*100)</f>
        <v>78.571428571428569</v>
      </c>
      <c r="DP170">
        <f>((4/10)*100)</f>
        <v>40</v>
      </c>
      <c r="DQ170">
        <f>((0/10)*100)</f>
        <v>0</v>
      </c>
      <c r="DR170">
        <f>((0/10)*100)</f>
        <v>0</v>
      </c>
      <c r="DS170">
        <f>((4/9)*100)</f>
        <v>44.444444444444443</v>
      </c>
      <c r="DT170">
        <f>((0/9)*100)</f>
        <v>0</v>
      </c>
      <c r="DU170">
        <f>((0/9)*100)</f>
        <v>0</v>
      </c>
      <c r="DV170">
        <f>((2/9)*100)</f>
        <v>22.222222222222221</v>
      </c>
      <c r="DW170">
        <f>((0/9)*100)</f>
        <v>0</v>
      </c>
      <c r="DX170">
        <f>((9/9)*100)</f>
        <v>100</v>
      </c>
      <c r="DY170">
        <f>((4/11)*100)</f>
        <v>36.363636363636367</v>
      </c>
      <c r="DZ170">
        <f>((0/11)*100)</f>
        <v>0</v>
      </c>
      <c r="EA170">
        <f>((9/11)*100)</f>
        <v>81.818181818181827</v>
      </c>
    </row>
    <row r="171" spans="1:131" x14ac:dyDescent="0.25">
      <c r="A171">
        <v>237.379198</v>
      </c>
      <c r="B171">
        <v>6.8426260000000001</v>
      </c>
      <c r="C171">
        <v>243.025959</v>
      </c>
      <c r="D171">
        <v>5.730829</v>
      </c>
      <c r="E171">
        <v>239.53820400000001</v>
      </c>
      <c r="F171">
        <v>8.3084240000000005</v>
      </c>
      <c r="G171">
        <v>241.22806600000001</v>
      </c>
      <c r="H171">
        <v>5.4094550000000003</v>
      </c>
      <c r="P171">
        <f>(13/200)</f>
        <v>6.5000000000000002E-2</v>
      </c>
      <c r="Q171">
        <f>(12/200)</f>
        <v>0.06</v>
      </c>
      <c r="BF171">
        <f>ABS($B$171-$D$171)</f>
        <v>1.1117970000000001</v>
      </c>
      <c r="BG171">
        <f>ABS($F$171-$H$171)</f>
        <v>2.8989690000000001</v>
      </c>
      <c r="BI171">
        <v>2.1910395000000005</v>
      </c>
      <c r="BJ171">
        <v>2.3182055000000004</v>
      </c>
      <c r="BO171">
        <f>SQRT((ABS($A$171-$G$171)^2+(ABS($B$171-$H$171)^2)))</f>
        <v>4.1070383485749291</v>
      </c>
      <c r="BP171">
        <f>SQRT((ABS($C$171-$E$171)^2+(ABS($D$171-$F$171)^2)))</f>
        <v>4.336868792579498</v>
      </c>
      <c r="CL171">
        <v>13</v>
      </c>
      <c r="CM171">
        <v>6</v>
      </c>
      <c r="CN171">
        <v>2</v>
      </c>
      <c r="CO171">
        <v>4</v>
      </c>
      <c r="CP171">
        <v>12</v>
      </c>
      <c r="CQ171">
        <v>6</v>
      </c>
      <c r="CR171">
        <v>4</v>
      </c>
      <c r="CS171">
        <v>1</v>
      </c>
      <c r="DP171">
        <f>((6/13)*100)</f>
        <v>46.153846153846153</v>
      </c>
      <c r="DQ171">
        <f>((2/13)*100)</f>
        <v>15.384615384615385</v>
      </c>
      <c r="DR171">
        <f>((4/13)*100)</f>
        <v>30.76923076923077</v>
      </c>
      <c r="DS171">
        <f>((6/12)*100)</f>
        <v>50</v>
      </c>
      <c r="DT171">
        <f>((4/12)*100)</f>
        <v>33.333333333333329</v>
      </c>
      <c r="DU171">
        <f>((1/12)*100)</f>
        <v>8.3333333333333321</v>
      </c>
    </row>
    <row r="172" spans="1:131" x14ac:dyDescent="0.25">
      <c r="A172" t="s">
        <v>22</v>
      </c>
      <c r="B172" t="s">
        <v>22</v>
      </c>
      <c r="C172" t="s">
        <v>22</v>
      </c>
      <c r="D172" t="s">
        <v>22</v>
      </c>
      <c r="E172" t="s">
        <v>22</v>
      </c>
      <c r="F172" t="s">
        <v>22</v>
      </c>
      <c r="G172" t="s">
        <v>22</v>
      </c>
      <c r="H172" t="s">
        <v>22</v>
      </c>
    </row>
    <row r="173" spans="1:131" x14ac:dyDescent="0.25">
      <c r="A173">
        <v>230.104634</v>
      </c>
      <c r="B173">
        <v>7.8095850000000002</v>
      </c>
      <c r="C173">
        <v>239.004368</v>
      </c>
      <c r="D173">
        <v>9.7437090000000008</v>
      </c>
      <c r="E173">
        <v>250.03455400000001</v>
      </c>
      <c r="F173">
        <v>8.2876519999999996</v>
      </c>
      <c r="G173">
        <v>239.160235</v>
      </c>
      <c r="H173">
        <v>10.68572</v>
      </c>
      <c r="K173">
        <f>(15/200)</f>
        <v>7.4999999999999997E-2</v>
      </c>
      <c r="L173">
        <f>(15/200)</f>
        <v>7.4999999999999997E-2</v>
      </c>
      <c r="M173">
        <f>(16/200)</f>
        <v>0.08</v>
      </c>
      <c r="N173">
        <f>(16/200)</f>
        <v>0.08</v>
      </c>
      <c r="P173">
        <f>(17/200)</f>
        <v>8.5000000000000006E-2</v>
      </c>
      <c r="Q173">
        <f>(20/200)</f>
        <v>0.1</v>
      </c>
      <c r="R173">
        <f>(17/200)</f>
        <v>8.5000000000000006E-2</v>
      </c>
      <c r="S173">
        <f>(18/200)</f>
        <v>0.09</v>
      </c>
      <c r="U173">
        <f>0.075+0.085</f>
        <v>0.16</v>
      </c>
      <c r="V173">
        <f>0.075+0.1</f>
        <v>0.17499999999999999</v>
      </c>
      <c r="W173">
        <f>0.08+0.085</f>
        <v>0.16500000000000001</v>
      </c>
      <c r="X173">
        <f>0.08+0.09</f>
        <v>0.16999999999999998</v>
      </c>
      <c r="Z173">
        <f>SQRT((ABS($A$174-$A$173)^2+(ABS($B$174-$B$173)^2)))</f>
        <v>16.556674282973191</v>
      </c>
      <c r="AA173">
        <f>SQRT((ABS($C$174-$C$173)^2+(ABS($D$174-$D$173)^2)))</f>
        <v>18.209268731746594</v>
      </c>
      <c r="AB173">
        <f>SQRT((ABS($E$174-$E$173)^2+(ABS($F$174-$F$173)^2)))</f>
        <v>19.098677031518246</v>
      </c>
      <c r="AC173">
        <f>SQRT((ABS($G$174-$G$173)^2+(ABS($H$174-$H$173)^2)))</f>
        <v>19.634650883502989</v>
      </c>
      <c r="AJ173">
        <f>1/0.16</f>
        <v>6.25</v>
      </c>
      <c r="AK173">
        <f>1/0.175</f>
        <v>5.7142857142857144</v>
      </c>
      <c r="AL173">
        <f>1/0.165</f>
        <v>6.0606060606060606</v>
      </c>
      <c r="AM173">
        <f>1/0.17</f>
        <v>5.8823529411764701</v>
      </c>
      <c r="AO173">
        <f>$Z173/$U173</f>
        <v>103.47921426858244</v>
      </c>
      <c r="AP173">
        <f>$AA173/$V173</f>
        <v>104.05296418140911</v>
      </c>
      <c r="AQ173">
        <f>$AB173/$W173</f>
        <v>115.74955776677724</v>
      </c>
      <c r="AR173">
        <f>$AC173/$X173</f>
        <v>115.49794637354701</v>
      </c>
      <c r="AV173">
        <f>((0.075/0.16)*100)</f>
        <v>46.875</v>
      </c>
      <c r="AW173">
        <f>((0.075/0.175)*100)</f>
        <v>42.857142857142861</v>
      </c>
      <c r="AX173">
        <f>((0.08/0.165)*100)</f>
        <v>48.484848484848484</v>
      </c>
      <c r="AY173">
        <f>((0.08/0.17)*100)</f>
        <v>47.058823529411761</v>
      </c>
      <c r="BA173">
        <f>((0.085/0.16)*100)</f>
        <v>53.125</v>
      </c>
      <c r="BB173">
        <f>((0.1/0.175)*100)</f>
        <v>57.142857142857153</v>
      </c>
      <c r="BC173">
        <f>((0.085/0.165)*100)</f>
        <v>51.515151515151516</v>
      </c>
      <c r="BD173">
        <f>((0.09/0.17)*100)</f>
        <v>52.941176470588225</v>
      </c>
      <c r="BF173">
        <f>ABS($B$173-$D$173)</f>
        <v>1.9341240000000006</v>
      </c>
      <c r="BG173">
        <f>ABS($F$173-$H$173)</f>
        <v>2.3980680000000003</v>
      </c>
      <c r="BL173">
        <f>SQRT((ABS($A$173-$E$174)^2+(ABS($B$173-$F$174)^2)))</f>
        <v>0.86530730405850143</v>
      </c>
      <c r="BM173">
        <f>SQRT((ABS($C$173-$G$173)^2+(ABS($D$173-$H$173)^2)))</f>
        <v>0.95481895970387931</v>
      </c>
      <c r="BO173">
        <f>SQRT((ABS($A$173-$G$173)^2+(ABS($B$173-$H$173)^2)))</f>
        <v>9.5013715856936116</v>
      </c>
      <c r="BP173">
        <f>SQRT((ABS($C$173-$E$173)^2+(ABS($D$173-$F$173)^2)))</f>
        <v>11.125875479342977</v>
      </c>
      <c r="BU173">
        <v>15</v>
      </c>
      <c r="BV173">
        <v>1</v>
      </c>
      <c r="BW173">
        <v>1</v>
      </c>
      <c r="BX173">
        <v>11</v>
      </c>
      <c r="BY173">
        <v>15</v>
      </c>
      <c r="BZ173">
        <v>1</v>
      </c>
      <c r="CA173">
        <v>15</v>
      </c>
      <c r="CB173">
        <v>0</v>
      </c>
      <c r="CC173">
        <v>16</v>
      </c>
      <c r="CD173">
        <v>1</v>
      </c>
      <c r="CE173">
        <v>15</v>
      </c>
      <c r="CF173">
        <v>1</v>
      </c>
      <c r="CG173">
        <v>16</v>
      </c>
      <c r="CH173">
        <v>11</v>
      </c>
      <c r="CI173">
        <v>4</v>
      </c>
      <c r="CJ173">
        <v>5</v>
      </c>
      <c r="CL173">
        <v>17</v>
      </c>
      <c r="CM173">
        <v>3</v>
      </c>
      <c r="CN173">
        <v>2</v>
      </c>
      <c r="CO173">
        <v>14</v>
      </c>
      <c r="CP173">
        <v>20</v>
      </c>
      <c r="CQ173">
        <v>3</v>
      </c>
      <c r="CR173">
        <v>17</v>
      </c>
      <c r="CS173">
        <v>0</v>
      </c>
      <c r="CT173">
        <v>17</v>
      </c>
      <c r="CU173">
        <v>2</v>
      </c>
      <c r="CV173">
        <v>17</v>
      </c>
      <c r="CW173">
        <v>0</v>
      </c>
      <c r="CX173">
        <v>18</v>
      </c>
      <c r="CY173">
        <v>14</v>
      </c>
      <c r="CZ173">
        <v>3</v>
      </c>
      <c r="DA173">
        <v>3</v>
      </c>
      <c r="DC173">
        <f>((1/15)*100)</f>
        <v>6.666666666666667</v>
      </c>
      <c r="DD173">
        <f>((1/15)*100)</f>
        <v>6.666666666666667</v>
      </c>
      <c r="DE173">
        <f>((11/15)*100)</f>
        <v>73.333333333333329</v>
      </c>
      <c r="DF173">
        <f>((1/15)*100)</f>
        <v>6.666666666666667</v>
      </c>
      <c r="DG173">
        <f>((15/15)*100)</f>
        <v>100</v>
      </c>
      <c r="DH173">
        <f>((0/15)*100)</f>
        <v>0</v>
      </c>
      <c r="DI173">
        <f>((1/16)*100)</f>
        <v>6.25</v>
      </c>
      <c r="DJ173">
        <f>((15/16)*100)</f>
        <v>93.75</v>
      </c>
      <c r="DK173">
        <f>((1/16)*100)</f>
        <v>6.25</v>
      </c>
      <c r="DL173">
        <f>((11/16)*100)</f>
        <v>68.75</v>
      </c>
      <c r="DM173">
        <f>((4/16)*100)</f>
        <v>25</v>
      </c>
      <c r="DN173">
        <f>((5/16)*100)</f>
        <v>31.25</v>
      </c>
      <c r="DP173">
        <f>((3/17)*100)</f>
        <v>17.647058823529413</v>
      </c>
      <c r="DQ173">
        <f>((2/17)*100)</f>
        <v>11.76470588235294</v>
      </c>
      <c r="DR173">
        <f>((14/17)*100)</f>
        <v>82.35294117647058</v>
      </c>
      <c r="DS173">
        <f>((3/20)*100)</f>
        <v>15</v>
      </c>
      <c r="DT173">
        <f>((17/20)*100)</f>
        <v>85</v>
      </c>
      <c r="DU173">
        <f>((0/20)*100)</f>
        <v>0</v>
      </c>
      <c r="DV173">
        <f>((2/17)*100)</f>
        <v>11.76470588235294</v>
      </c>
      <c r="DW173">
        <f>((17/17)*100)</f>
        <v>100</v>
      </c>
      <c r="DX173">
        <f>((0/17)*100)</f>
        <v>0</v>
      </c>
      <c r="DY173">
        <f>((14/18)*100)</f>
        <v>77.777777777777786</v>
      </c>
      <c r="DZ173">
        <f>((3/18)*100)</f>
        <v>16.666666666666664</v>
      </c>
      <c r="EA173">
        <f>((3/18)*100)</f>
        <v>16.666666666666664</v>
      </c>
    </row>
    <row r="174" spans="1:131" x14ac:dyDescent="0.25">
      <c r="A174">
        <v>213.55571900000001</v>
      </c>
      <c r="B174">
        <v>7.3027559999999996</v>
      </c>
      <c r="C174">
        <v>220.81342599999999</v>
      </c>
      <c r="D174">
        <v>8.9269490000000005</v>
      </c>
      <c r="E174">
        <v>230.947733</v>
      </c>
      <c r="F174">
        <v>7.6148009999999999</v>
      </c>
      <c r="G174">
        <v>219.55926600000001</v>
      </c>
      <c r="H174">
        <v>9.5361419999999999</v>
      </c>
      <c r="K174">
        <f>(15/200)</f>
        <v>7.4999999999999997E-2</v>
      </c>
      <c r="L174">
        <f>(16/200)</f>
        <v>0.08</v>
      </c>
      <c r="M174">
        <f>(13/200)</f>
        <v>6.5000000000000002E-2</v>
      </c>
      <c r="N174">
        <f>(15/200)</f>
        <v>7.4999999999999997E-2</v>
      </c>
      <c r="P174">
        <f>(12/200)</f>
        <v>0.06</v>
      </c>
      <c r="Q174">
        <f>(15/200)</f>
        <v>7.4999999999999997E-2</v>
      </c>
      <c r="R174">
        <f>(14/200)</f>
        <v>7.0000000000000007E-2</v>
      </c>
      <c r="S174">
        <f>(13/200)</f>
        <v>6.5000000000000002E-2</v>
      </c>
      <c r="U174">
        <f>0.075+0.06</f>
        <v>0.13500000000000001</v>
      </c>
      <c r="V174">
        <f>0.08+0.075</f>
        <v>0.155</v>
      </c>
      <c r="W174">
        <f>0.065+0.07</f>
        <v>0.13500000000000001</v>
      </c>
      <c r="X174">
        <f>0.075+0.065</f>
        <v>0.14000000000000001</v>
      </c>
      <c r="Z174">
        <f>SQRT((ABS($A$175-$A$174)^2+(ABS($B$175-$B$174)^2)))</f>
        <v>21.535242492016046</v>
      </c>
      <c r="AA174">
        <f>SQRT((ABS($C$175-$C$174)^2+(ABS($D$175-$D$174)^2)))</f>
        <v>20.561018700888212</v>
      </c>
      <c r="AB174">
        <f>SQRT((ABS($E$175-$E$174)^2+(ABS($F$175-$F$174)^2)))</f>
        <v>17.109154073025653</v>
      </c>
      <c r="AC174">
        <f>SQRT((ABS($G$175-$G$174)^2+(ABS($H$175-$H$174)^2)))</f>
        <v>23.493954870361886</v>
      </c>
      <c r="AJ174">
        <f>1/0.135</f>
        <v>7.4074074074074066</v>
      </c>
      <c r="AK174">
        <f>1/0.155</f>
        <v>6.4516129032258069</v>
      </c>
      <c r="AL174">
        <f>1/0.135</f>
        <v>7.4074074074074066</v>
      </c>
      <c r="AM174">
        <f>1/0.14</f>
        <v>7.1428571428571423</v>
      </c>
      <c r="AO174">
        <f>$Z174/$U174</f>
        <v>159.52031475567441</v>
      </c>
      <c r="AP174">
        <f>$AA174/$V174</f>
        <v>132.6517335541175</v>
      </c>
      <c r="AQ174">
        <f>$AB174/$W174</f>
        <v>126.73447461500483</v>
      </c>
      <c r="AR174">
        <f>$AC174/$X174</f>
        <v>167.81396335972775</v>
      </c>
      <c r="AV174">
        <f>((0.075/0.135)*100)</f>
        <v>55.55555555555555</v>
      </c>
      <c r="AW174">
        <f>((0.08/0.155)*100)</f>
        <v>51.612903225806448</v>
      </c>
      <c r="AX174">
        <f>((0.065/0.135)*100)</f>
        <v>48.148148148148145</v>
      </c>
      <c r="AY174">
        <f>((0.075/0.14)*100)</f>
        <v>53.571428571428569</v>
      </c>
      <c r="BA174">
        <f>((0.06/0.135)*100)</f>
        <v>44.444444444444443</v>
      </c>
      <c r="BB174">
        <f>((0.075/0.155)*100)</f>
        <v>48.387096774193544</v>
      </c>
      <c r="BC174">
        <f>((0.07/0.135)*100)</f>
        <v>51.851851851851848</v>
      </c>
      <c r="BD174">
        <f>((0.065/0.14)*100)</f>
        <v>46.428571428571423</v>
      </c>
      <c r="BF174">
        <f>ABS($B$174-$D$174)</f>
        <v>1.6241930000000009</v>
      </c>
      <c r="BG174">
        <f>ABS($F$174-$H$174)</f>
        <v>1.921341</v>
      </c>
      <c r="BL174">
        <f>SQRT((ABS($A$174-$E$175)^2+(ABS($B$174-$F$175)^2)))</f>
        <v>0.45986846854833185</v>
      </c>
      <c r="BM174">
        <f>SQRT((ABS($C$174-$G$174)^2+(ABS($D$174-$H$174)^2)))</f>
        <v>1.3942859881849781</v>
      </c>
      <c r="BO174">
        <f>SQRT((ABS($A$174-$G$174)^2+(ABS($B$174-$H$174)^2)))</f>
        <v>6.405512439001658</v>
      </c>
      <c r="BP174">
        <f>SQRT((ABS($C$174-$E$174)^2+(ABS($D$174-$F$174)^2)))</f>
        <v>10.218899683632927</v>
      </c>
      <c r="BU174">
        <v>15</v>
      </c>
      <c r="BV174">
        <v>5</v>
      </c>
      <c r="BW174">
        <v>3</v>
      </c>
      <c r="BX174">
        <v>9</v>
      </c>
      <c r="BY174">
        <v>16</v>
      </c>
      <c r="BZ174">
        <v>5</v>
      </c>
      <c r="CA174">
        <v>12</v>
      </c>
      <c r="CB174">
        <v>4</v>
      </c>
      <c r="CC174">
        <v>13</v>
      </c>
      <c r="CD174">
        <v>1</v>
      </c>
      <c r="CE174">
        <v>12</v>
      </c>
      <c r="CF174">
        <v>5</v>
      </c>
      <c r="CG174">
        <v>15</v>
      </c>
      <c r="CH174">
        <v>9</v>
      </c>
      <c r="CI174">
        <v>4</v>
      </c>
      <c r="CJ174">
        <v>8</v>
      </c>
      <c r="CL174">
        <v>12</v>
      </c>
      <c r="CM174">
        <v>1</v>
      </c>
      <c r="CN174">
        <v>0</v>
      </c>
      <c r="CO174">
        <v>7</v>
      </c>
      <c r="CP174">
        <v>15</v>
      </c>
      <c r="CQ174">
        <v>1</v>
      </c>
      <c r="CR174">
        <v>14</v>
      </c>
      <c r="CS174">
        <v>3</v>
      </c>
      <c r="CT174">
        <v>14</v>
      </c>
      <c r="CU174">
        <v>0</v>
      </c>
      <c r="CV174">
        <v>14</v>
      </c>
      <c r="CW174">
        <v>3</v>
      </c>
      <c r="CX174">
        <v>13</v>
      </c>
      <c r="CY174">
        <v>7</v>
      </c>
      <c r="CZ174">
        <v>1</v>
      </c>
      <c r="DA174">
        <v>5</v>
      </c>
      <c r="DC174">
        <f>((5/15)*100)</f>
        <v>33.333333333333329</v>
      </c>
      <c r="DD174">
        <f>((3/15)*100)</f>
        <v>20</v>
      </c>
      <c r="DE174">
        <f>((9/15)*100)</f>
        <v>60</v>
      </c>
      <c r="DF174">
        <f>((5/16)*100)</f>
        <v>31.25</v>
      </c>
      <c r="DG174">
        <f>((12/16)*100)</f>
        <v>75</v>
      </c>
      <c r="DH174">
        <f>((4/16)*100)</f>
        <v>25</v>
      </c>
      <c r="DI174">
        <f>((1/13)*100)</f>
        <v>7.6923076923076925</v>
      </c>
      <c r="DJ174">
        <f>((12/13)*100)</f>
        <v>92.307692307692307</v>
      </c>
      <c r="DK174">
        <f>((5/13)*100)</f>
        <v>38.461538461538467</v>
      </c>
      <c r="DL174">
        <f>((9/15)*100)</f>
        <v>60</v>
      </c>
      <c r="DM174">
        <f>((4/15)*100)</f>
        <v>26.666666666666668</v>
      </c>
      <c r="DN174">
        <f>((8/15)*100)</f>
        <v>53.333333333333336</v>
      </c>
      <c r="DP174">
        <f>((1/12)*100)</f>
        <v>8.3333333333333321</v>
      </c>
      <c r="DQ174">
        <f>((0/12)*100)</f>
        <v>0</v>
      </c>
      <c r="DR174">
        <f>((7/12)*100)</f>
        <v>58.333333333333336</v>
      </c>
      <c r="DS174">
        <f>((1/15)*100)</f>
        <v>6.666666666666667</v>
      </c>
      <c r="DT174">
        <f>((14/15)*100)</f>
        <v>93.333333333333329</v>
      </c>
      <c r="DU174">
        <f>((3/15)*100)</f>
        <v>20</v>
      </c>
      <c r="DV174">
        <f>((0/14)*100)</f>
        <v>0</v>
      </c>
      <c r="DW174">
        <f>((14/14)*100)</f>
        <v>100</v>
      </c>
      <c r="DX174">
        <f>((3/14)*100)</f>
        <v>21.428571428571427</v>
      </c>
      <c r="DY174">
        <f>((7/13)*100)</f>
        <v>53.846153846153847</v>
      </c>
      <c r="DZ174">
        <f>((1/13)*100)</f>
        <v>7.6923076923076925</v>
      </c>
      <c r="EA174">
        <f>((5/13)*100)</f>
        <v>38.461538461538467</v>
      </c>
    </row>
    <row r="175" spans="1:131" x14ac:dyDescent="0.25">
      <c r="A175">
        <v>192.023821</v>
      </c>
      <c r="B175">
        <v>6.9232329999999997</v>
      </c>
      <c r="C175">
        <v>200.28405600000002</v>
      </c>
      <c r="D175">
        <v>7.7865729999999997</v>
      </c>
      <c r="E175">
        <v>213.85147599999999</v>
      </c>
      <c r="F175">
        <v>6.9506100000000002</v>
      </c>
      <c r="G175">
        <v>196.06543199999999</v>
      </c>
      <c r="H175">
        <v>9.4607799999999997</v>
      </c>
      <c r="K175">
        <f>(15/200)</f>
        <v>7.4999999999999997E-2</v>
      </c>
      <c r="L175">
        <f>(17/200)</f>
        <v>8.5000000000000006E-2</v>
      </c>
      <c r="M175">
        <f>(11/200)</f>
        <v>5.5E-2</v>
      </c>
      <c r="N175">
        <f>(15/200)</f>
        <v>7.4999999999999997E-2</v>
      </c>
      <c r="P175">
        <f>(10/200)</f>
        <v>0.05</v>
      </c>
      <c r="Q175">
        <f>(12/200)</f>
        <v>0.06</v>
      </c>
      <c r="R175">
        <f>(12/200)</f>
        <v>0.06</v>
      </c>
      <c r="S175">
        <f>(11/200)</f>
        <v>5.5E-2</v>
      </c>
      <c r="U175">
        <f>0.075+0.05</f>
        <v>0.125</v>
      </c>
      <c r="V175">
        <f>0.085+0.06</f>
        <v>0.14500000000000002</v>
      </c>
      <c r="W175">
        <f>0.055+0.06</f>
        <v>0.11499999999999999</v>
      </c>
      <c r="X175">
        <f>0.075+0.055</f>
        <v>0.13</v>
      </c>
      <c r="Z175">
        <f>SQRT((ABS($A$176-$A$175)^2+(ABS($B$176-$B$175)^2)))</f>
        <v>24.618358143107045</v>
      </c>
      <c r="AA175">
        <f>SQRT((ABS($C$176-$C$175)^2+(ABS($D$176-$D$175)^2)))</f>
        <v>26.80811820870284</v>
      </c>
      <c r="AB175">
        <f>SQRT((ABS($E$176-$E$175)^2+(ABS($F$176-$F$175)^2)))</f>
        <v>21.162403010128305</v>
      </c>
      <c r="AC175">
        <f>SQRT((ABS($G$176-$G$175)^2+(ABS($H$176-$H$175)^2)))</f>
        <v>27.501922203084849</v>
      </c>
      <c r="AJ175">
        <f>1/0.125</f>
        <v>8</v>
      </c>
      <c r="AK175">
        <f>1/0.145</f>
        <v>6.8965517241379315</v>
      </c>
      <c r="AL175">
        <f>1/0.115</f>
        <v>8.695652173913043</v>
      </c>
      <c r="AM175">
        <f>1/0.13</f>
        <v>7.6923076923076916</v>
      </c>
      <c r="AO175">
        <f>$Z175/$U175</f>
        <v>196.94686514485636</v>
      </c>
      <c r="AP175">
        <f>$AA175/$V175</f>
        <v>184.88357385312301</v>
      </c>
      <c r="AQ175">
        <f>$AB175/$W175</f>
        <v>184.02089574024615</v>
      </c>
      <c r="AR175">
        <f>$AC175/$X175</f>
        <v>211.5532477160373</v>
      </c>
      <c r="AV175">
        <f>((0.075/0.125)*100)</f>
        <v>60</v>
      </c>
      <c r="AW175">
        <f>((0.085/0.145)*100)</f>
        <v>58.62068965517242</v>
      </c>
      <c r="AX175">
        <f>((0.055/0.115)*100)</f>
        <v>47.826086956521735</v>
      </c>
      <c r="AY175">
        <f>((0.075/0.13)*100)</f>
        <v>57.692307692307686</v>
      </c>
      <c r="BA175">
        <f>((0.05/0.125)*100)</f>
        <v>40</v>
      </c>
      <c r="BB175">
        <f>((0.06/0.145)*100)</f>
        <v>41.379310344827587</v>
      </c>
      <c r="BC175">
        <f>((0.06/0.115)*100)</f>
        <v>52.173913043478258</v>
      </c>
      <c r="BD175">
        <f>((0.055/0.13)*100)</f>
        <v>42.307692307692307</v>
      </c>
      <c r="BF175">
        <f>ABS($B$175-$D$175)</f>
        <v>0.86334</v>
      </c>
      <c r="BG175">
        <f>ABS($F$175-$H$175)</f>
        <v>2.5101699999999996</v>
      </c>
      <c r="BL175">
        <f>SQRT((ABS($A$175-$E$176)^2+(ABS($B$175-$F$176)^2)))</f>
        <v>1.1939242432625299</v>
      </c>
      <c r="BM175">
        <f>SQRT((ABS($C$175-$G$175)^2+(ABS($D$175-$H$175)^2)))</f>
        <v>4.5386955760686671</v>
      </c>
      <c r="BO175">
        <f>SQRT((ABS($A$175-$G$175)^2+(ABS($B$175-$H$175)^2)))</f>
        <v>4.7721865274242905</v>
      </c>
      <c r="BP175">
        <f>SQRT((ABS($C$175-$E$176)^2+(ABS($D$175-$F$176)^2)))</f>
        <v>7.791224223244078</v>
      </c>
      <c r="BU175">
        <v>15</v>
      </c>
      <c r="BV175">
        <v>9</v>
      </c>
      <c r="BW175">
        <v>5</v>
      </c>
      <c r="BX175">
        <v>8</v>
      </c>
      <c r="BY175">
        <v>17</v>
      </c>
      <c r="BZ175">
        <v>9</v>
      </c>
      <c r="CA175">
        <v>7</v>
      </c>
      <c r="CB175">
        <v>6</v>
      </c>
      <c r="CC175">
        <v>11</v>
      </c>
      <c r="CD175">
        <v>2</v>
      </c>
      <c r="CE175">
        <v>7</v>
      </c>
      <c r="CF175">
        <v>8</v>
      </c>
      <c r="CG175">
        <v>15</v>
      </c>
      <c r="CH175">
        <v>8</v>
      </c>
      <c r="CI175">
        <v>6</v>
      </c>
      <c r="CJ175">
        <v>12</v>
      </c>
      <c r="CL175">
        <v>10</v>
      </c>
      <c r="CM175">
        <v>2</v>
      </c>
      <c r="CN175">
        <v>1</v>
      </c>
      <c r="CO175">
        <v>4</v>
      </c>
      <c r="CP175">
        <v>12</v>
      </c>
      <c r="CQ175">
        <v>2</v>
      </c>
      <c r="CR175">
        <v>8</v>
      </c>
      <c r="CS175">
        <v>1</v>
      </c>
      <c r="CT175">
        <v>12</v>
      </c>
      <c r="CU175">
        <v>0</v>
      </c>
      <c r="CV175">
        <v>8</v>
      </c>
      <c r="CW175">
        <v>5</v>
      </c>
      <c r="CX175">
        <v>11</v>
      </c>
      <c r="CY175">
        <v>4</v>
      </c>
      <c r="CZ175">
        <v>0</v>
      </c>
      <c r="DA175">
        <v>8</v>
      </c>
      <c r="DC175">
        <f>((9/15)*100)</f>
        <v>60</v>
      </c>
      <c r="DD175">
        <f>((5/15)*100)</f>
        <v>33.333333333333329</v>
      </c>
      <c r="DE175">
        <f>((8/15)*100)</f>
        <v>53.333333333333336</v>
      </c>
      <c r="DF175">
        <f>((9/17)*100)</f>
        <v>52.941176470588239</v>
      </c>
      <c r="DG175">
        <f>((7/17)*100)</f>
        <v>41.17647058823529</v>
      </c>
      <c r="DH175">
        <f>((6/17)*100)</f>
        <v>35.294117647058826</v>
      </c>
      <c r="DI175">
        <f>((2/11)*100)</f>
        <v>18.181818181818183</v>
      </c>
      <c r="DJ175">
        <f>((7/11)*100)</f>
        <v>63.636363636363633</v>
      </c>
      <c r="DK175">
        <f>((8/11)*100)</f>
        <v>72.727272727272734</v>
      </c>
      <c r="DL175">
        <f>((8/15)*100)</f>
        <v>53.333333333333336</v>
      </c>
      <c r="DM175">
        <f>((6/15)*100)</f>
        <v>40</v>
      </c>
      <c r="DN175">
        <f>((12/15)*100)</f>
        <v>80</v>
      </c>
      <c r="DP175">
        <f>((2/10)*100)</f>
        <v>20</v>
      </c>
      <c r="DQ175">
        <f>((1/10)*100)</f>
        <v>10</v>
      </c>
      <c r="DR175">
        <f>((4/10)*100)</f>
        <v>40</v>
      </c>
      <c r="DS175">
        <f>((2/12)*100)</f>
        <v>16.666666666666664</v>
      </c>
      <c r="DT175">
        <f>((8/12)*100)</f>
        <v>66.666666666666657</v>
      </c>
      <c r="DU175">
        <f>((1/12)*100)</f>
        <v>8.3333333333333321</v>
      </c>
      <c r="DV175">
        <f>((0/12)*100)</f>
        <v>0</v>
      </c>
      <c r="DW175">
        <f>((8/12)*100)</f>
        <v>66.666666666666657</v>
      </c>
      <c r="DX175">
        <f>((5/12)*100)</f>
        <v>41.666666666666671</v>
      </c>
      <c r="DY175">
        <f>((4/11)*100)</f>
        <v>36.363636363636367</v>
      </c>
      <c r="DZ175">
        <f>((0/11)*100)</f>
        <v>0</v>
      </c>
      <c r="EA175">
        <f>((8/11)*100)</f>
        <v>72.727272727272734</v>
      </c>
    </row>
    <row r="176" spans="1:131" x14ac:dyDescent="0.25">
      <c r="A176">
        <v>167.405632</v>
      </c>
      <c r="B176">
        <v>7.0144909999999996</v>
      </c>
      <c r="C176">
        <v>173.47633400000001</v>
      </c>
      <c r="D176">
        <v>7.9323230000000002</v>
      </c>
      <c r="E176">
        <v>192.712828</v>
      </c>
      <c r="F176">
        <v>5.9481820000000001</v>
      </c>
      <c r="G176">
        <v>168.563706</v>
      </c>
      <c r="H176">
        <v>9.3568960000000008</v>
      </c>
      <c r="K176">
        <f>(14/200)</f>
        <v>7.0000000000000007E-2</v>
      </c>
      <c r="L176">
        <f>(15/200)</f>
        <v>7.4999999999999997E-2</v>
      </c>
      <c r="M176">
        <f>(14/200)</f>
        <v>7.0000000000000007E-2</v>
      </c>
      <c r="N176">
        <f>(14/200)</f>
        <v>7.0000000000000007E-2</v>
      </c>
      <c r="P176">
        <f>(9/200)</f>
        <v>4.4999999999999998E-2</v>
      </c>
      <c r="Q176">
        <f>(9/200)</f>
        <v>4.4999999999999998E-2</v>
      </c>
      <c r="R176">
        <f>(11/200)</f>
        <v>5.5E-2</v>
      </c>
      <c r="S176">
        <f>(10/200)</f>
        <v>0.05</v>
      </c>
      <c r="U176">
        <f>0.07+0.045</f>
        <v>0.115</v>
      </c>
      <c r="V176">
        <f>0.075+0.045</f>
        <v>0.12</v>
      </c>
      <c r="W176">
        <f>0.07+0.055</f>
        <v>0.125</v>
      </c>
      <c r="X176">
        <f>0.07+0.05</f>
        <v>0.12000000000000001</v>
      </c>
      <c r="Z176">
        <f>SQRT((ABS($A$177-$A$176)^2+(ABS($B$177-$B$176)^2)))</f>
        <v>31.1251883532539</v>
      </c>
      <c r="AA176">
        <f>SQRT((ABS($C$177-$C$176)^2+(ABS($D$177-$D$176)^2)))</f>
        <v>20.885604785637078</v>
      </c>
      <c r="AB176">
        <f>SQRT((ABS($E$177-$E$176)^2+(ABS($F$177-$F$176)^2)))</f>
        <v>25.477911821194539</v>
      </c>
      <c r="AC176">
        <f>SQRT((ABS($G$177-$G$176)^2+(ABS($H$177-$H$176)^2)))</f>
        <v>31.647027899520303</v>
      </c>
      <c r="AJ176">
        <f>1/0.115</f>
        <v>8.695652173913043</v>
      </c>
      <c r="AK176">
        <f>1/0.12</f>
        <v>8.3333333333333339</v>
      </c>
      <c r="AL176">
        <f>1/0.125</f>
        <v>8</v>
      </c>
      <c r="AM176">
        <f>1/0.12</f>
        <v>8.3333333333333339</v>
      </c>
      <c r="AO176">
        <f>$Z176/$U176</f>
        <v>270.65381176742522</v>
      </c>
      <c r="AP176">
        <f>$AA176/$V176</f>
        <v>174.04670654697566</v>
      </c>
      <c r="AQ176">
        <f>$AB176/$W176</f>
        <v>203.82329456955631</v>
      </c>
      <c r="AR176">
        <f>$AC176/$X176</f>
        <v>263.72523249600249</v>
      </c>
      <c r="AV176">
        <f>((0.07/0.115)*100)</f>
        <v>60.869565217391312</v>
      </c>
      <c r="AW176">
        <f>((0.075/0.12)*100)</f>
        <v>62.5</v>
      </c>
      <c r="AX176">
        <f>((0.07/0.125)*100)</f>
        <v>56.000000000000007</v>
      </c>
      <c r="AY176">
        <f>((0.07/0.12)*100)</f>
        <v>58.333333333333336</v>
      </c>
      <c r="BA176">
        <f>((0.045/0.115)*100)</f>
        <v>39.130434782608688</v>
      </c>
      <c r="BB176">
        <f>((0.045/0.12)*100)</f>
        <v>37.5</v>
      </c>
      <c r="BC176">
        <f>((0.055/0.125)*100)</f>
        <v>44</v>
      </c>
      <c r="BD176">
        <f>((0.05/0.12)*100)</f>
        <v>41.666666666666671</v>
      </c>
      <c r="BF176">
        <f>ABS($B$176-$D$176)</f>
        <v>0.91783200000000065</v>
      </c>
      <c r="BG176">
        <f>ABS($F$176-$H$176)</f>
        <v>3.4087140000000007</v>
      </c>
      <c r="BL176">
        <f>SQRT((ABS($A$176-$E$177)^2+(ABS($B$176-$F$177)^2)))</f>
        <v>0.89037385862119434</v>
      </c>
      <c r="BM176">
        <f>SQRT((ABS($C$176-$G$176)^2+(ABS($D$176-$H$176)^2)))</f>
        <v>5.1150094915565036</v>
      </c>
      <c r="BO176">
        <f>SQRT((ABS($A$176-$G$176)^2+(ABS($B$176-$H$176)^2)))</f>
        <v>2.6130435460399437</v>
      </c>
      <c r="BP176">
        <f>SQRT((ABS($C$176-$E$177)^2+(ABS($D$176-$F$177)^2)))</f>
        <v>6.4928332968318188</v>
      </c>
      <c r="BU176">
        <v>14</v>
      </c>
      <c r="BV176">
        <v>9</v>
      </c>
      <c r="BW176">
        <v>5</v>
      </c>
      <c r="BX176">
        <v>6</v>
      </c>
      <c r="BY176">
        <v>15</v>
      </c>
      <c r="BZ176">
        <v>9</v>
      </c>
      <c r="CA176">
        <v>6</v>
      </c>
      <c r="CB176">
        <v>5</v>
      </c>
      <c r="CC176">
        <v>14</v>
      </c>
      <c r="CD176">
        <v>5</v>
      </c>
      <c r="CE176">
        <v>6</v>
      </c>
      <c r="CF176">
        <v>12</v>
      </c>
      <c r="CG176">
        <v>14</v>
      </c>
      <c r="CH176">
        <v>6</v>
      </c>
      <c r="CI176">
        <v>6</v>
      </c>
      <c r="CJ176">
        <v>13</v>
      </c>
      <c r="CL176">
        <v>9</v>
      </c>
      <c r="CM176">
        <v>3</v>
      </c>
      <c r="CN176">
        <v>0</v>
      </c>
      <c r="CO176">
        <v>2</v>
      </c>
      <c r="CP176">
        <v>9</v>
      </c>
      <c r="CQ176">
        <v>3</v>
      </c>
      <c r="CR176">
        <v>1</v>
      </c>
      <c r="CS176">
        <v>0</v>
      </c>
      <c r="CT176">
        <v>11</v>
      </c>
      <c r="CU176">
        <v>1</v>
      </c>
      <c r="CV176">
        <v>1</v>
      </c>
      <c r="CW176">
        <v>8</v>
      </c>
      <c r="CX176">
        <v>10</v>
      </c>
      <c r="CY176">
        <v>2</v>
      </c>
      <c r="CZ176">
        <v>0</v>
      </c>
      <c r="DA176">
        <v>8</v>
      </c>
      <c r="DC176">
        <f>((9/14)*100)</f>
        <v>64.285714285714292</v>
      </c>
      <c r="DD176">
        <f>((5/14)*100)</f>
        <v>35.714285714285715</v>
      </c>
      <c r="DE176">
        <f>((6/14)*100)</f>
        <v>42.857142857142854</v>
      </c>
      <c r="DF176">
        <f>((9/15)*100)</f>
        <v>60</v>
      </c>
      <c r="DG176">
        <f>((6/15)*100)</f>
        <v>40</v>
      </c>
      <c r="DH176">
        <f>((5/15)*100)</f>
        <v>33.333333333333329</v>
      </c>
      <c r="DI176">
        <f>((5/14)*100)</f>
        <v>35.714285714285715</v>
      </c>
      <c r="DJ176">
        <f>((6/14)*100)</f>
        <v>42.857142857142854</v>
      </c>
      <c r="DK176">
        <f>((12/14)*100)</f>
        <v>85.714285714285708</v>
      </c>
      <c r="DL176">
        <f>((6/14)*100)</f>
        <v>42.857142857142854</v>
      </c>
      <c r="DM176">
        <f>((6/14)*100)</f>
        <v>42.857142857142854</v>
      </c>
      <c r="DN176">
        <f>((13/14)*100)</f>
        <v>92.857142857142861</v>
      </c>
      <c r="DP176">
        <f>((3/9)*100)</f>
        <v>33.333333333333329</v>
      </c>
      <c r="DQ176">
        <f>((0/9)*100)</f>
        <v>0</v>
      </c>
      <c r="DR176">
        <f>((2/9)*100)</f>
        <v>22.222222222222221</v>
      </c>
      <c r="DS176">
        <f>((3/9)*100)</f>
        <v>33.333333333333329</v>
      </c>
      <c r="DT176">
        <f>((1/9)*100)</f>
        <v>11.111111111111111</v>
      </c>
      <c r="DU176">
        <f>((0/9)*100)</f>
        <v>0</v>
      </c>
      <c r="DV176">
        <f>((1/11)*100)</f>
        <v>9.0909090909090917</v>
      </c>
      <c r="DW176">
        <f>((1/11)*100)</f>
        <v>9.0909090909090917</v>
      </c>
      <c r="DX176">
        <f>((8/11)*100)</f>
        <v>72.727272727272734</v>
      </c>
      <c r="DY176">
        <f>((2/10)*100)</f>
        <v>20</v>
      </c>
      <c r="DZ176">
        <f>((0/10)*100)</f>
        <v>0</v>
      </c>
      <c r="EA176">
        <f>((8/10)*100)</f>
        <v>80</v>
      </c>
    </row>
    <row r="177" spans="1:131" x14ac:dyDescent="0.25">
      <c r="A177">
        <v>136.28341900000001</v>
      </c>
      <c r="B177">
        <v>6.5841329999999996</v>
      </c>
      <c r="C177">
        <v>152.590733</v>
      </c>
      <c r="D177">
        <v>7.9448980000000002</v>
      </c>
      <c r="E177">
        <v>167.23564200000001</v>
      </c>
      <c r="F177">
        <v>6.1404949999999996</v>
      </c>
      <c r="G177">
        <v>136.919802</v>
      </c>
      <c r="H177">
        <v>8.9122450000000004</v>
      </c>
      <c r="K177">
        <f>(15/200)</f>
        <v>7.4999999999999997E-2</v>
      </c>
      <c r="L177">
        <f>(16/200)</f>
        <v>0.08</v>
      </c>
      <c r="M177">
        <f>(14/200)</f>
        <v>7.0000000000000007E-2</v>
      </c>
      <c r="N177">
        <f>(14/200)</f>
        <v>7.0000000000000007E-2</v>
      </c>
      <c r="P177">
        <f>(9/200)</f>
        <v>4.4999999999999998E-2</v>
      </c>
      <c r="Q177">
        <f>(8/200)</f>
        <v>0.04</v>
      </c>
      <c r="R177">
        <f>(9/200)</f>
        <v>4.4999999999999998E-2</v>
      </c>
      <c r="S177">
        <f>(10/200)</f>
        <v>0.05</v>
      </c>
      <c r="U177">
        <f>0.075+0.045</f>
        <v>0.12</v>
      </c>
      <c r="V177">
        <f>0.08+0.04</f>
        <v>0.12</v>
      </c>
      <c r="W177">
        <f>0.07+0.045</f>
        <v>0.115</v>
      </c>
      <c r="X177">
        <f>0.07+0.05</f>
        <v>0.12000000000000001</v>
      </c>
      <c r="Z177">
        <f>SQRT((ABS($A$178-$A$177)^2+(ABS($B$178-$B$177)^2)))</f>
        <v>25.215607968703559</v>
      </c>
      <c r="AA177">
        <f>SQRT((ABS($C$178-$C$177)^2+(ABS($D$178-$D$177)^2)))</f>
        <v>34.986581549628141</v>
      </c>
      <c r="AB177">
        <f>SQRT((ABS($E$178-$E$177)^2+(ABS($F$178-$F$177)^2)))</f>
        <v>31.089116555197329</v>
      </c>
      <c r="AC177">
        <f>SQRT((ABS($G$178-$G$177)^2+(ABS($H$178-$H$177)^2)))</f>
        <v>25.179342216207246</v>
      </c>
      <c r="AJ177">
        <f>1/0.12</f>
        <v>8.3333333333333339</v>
      </c>
      <c r="AK177">
        <f>1/0.12</f>
        <v>8.3333333333333339</v>
      </c>
      <c r="AL177">
        <f>1/0.115</f>
        <v>8.695652173913043</v>
      </c>
      <c r="AM177">
        <f>1/0.12</f>
        <v>8.3333333333333339</v>
      </c>
      <c r="AO177">
        <f>$Z177/$U177</f>
        <v>210.130066405863</v>
      </c>
      <c r="AP177">
        <f>$AA177/$V177</f>
        <v>291.55484624690121</v>
      </c>
      <c r="AQ177">
        <f>$AB177/$W177</f>
        <v>270.3401439582376</v>
      </c>
      <c r="AR177">
        <f>$AC177/$X177</f>
        <v>209.82785180172704</v>
      </c>
      <c r="AV177">
        <f>((0.075/0.12)*100)</f>
        <v>62.5</v>
      </c>
      <c r="AW177">
        <f>((0.08/0.12)*100)</f>
        <v>66.666666666666671</v>
      </c>
      <c r="AX177">
        <f>((0.07/0.115)*100)</f>
        <v>60.869565217391312</v>
      </c>
      <c r="AY177">
        <f>((0.07/0.12)*100)</f>
        <v>58.333333333333336</v>
      </c>
      <c r="BA177">
        <f>((0.045/0.12)*100)</f>
        <v>37.5</v>
      </c>
      <c r="BB177">
        <f>((0.04/0.12)*100)</f>
        <v>33.333333333333336</v>
      </c>
      <c r="BC177">
        <f>((0.045/0.115)*100)</f>
        <v>39.130434782608688</v>
      </c>
      <c r="BD177">
        <f>((0.05/0.12)*100)</f>
        <v>41.666666666666671</v>
      </c>
      <c r="BF177">
        <f>ABS($B$177-$D$177)</f>
        <v>1.3607650000000007</v>
      </c>
      <c r="BG177">
        <f>ABS($F$177-$H$177)</f>
        <v>2.7717500000000008</v>
      </c>
      <c r="BL177">
        <f>SQRT((ABS($A$177-$E$178)^2+(ABS($B$177-$F$178)^2)))</f>
        <v>1.0763722873378896</v>
      </c>
      <c r="BM177">
        <f>SQRT((ABS($C$177-$G$177)^2+(ABS($D$177-$H$177)^2)))</f>
        <v>15.700759173529473</v>
      </c>
      <c r="BO177">
        <f>SQRT((ABS($A$177-$G$177)^2+(ABS($B$177-$H$177)^2)))</f>
        <v>2.4135220751493027</v>
      </c>
      <c r="BP177">
        <f>SQRT((ABS($C$177-$E$178)^2+(ABS($D$177-$F$178)^2)))</f>
        <v>16.616450880273138</v>
      </c>
      <c r="BU177">
        <v>15</v>
      </c>
      <c r="BV177">
        <v>10</v>
      </c>
      <c r="BW177">
        <v>5</v>
      </c>
      <c r="BX177">
        <v>6</v>
      </c>
      <c r="BY177">
        <v>16</v>
      </c>
      <c r="BZ177">
        <v>10</v>
      </c>
      <c r="CA177">
        <v>6</v>
      </c>
      <c r="CB177">
        <v>6</v>
      </c>
      <c r="CC177">
        <v>14</v>
      </c>
      <c r="CD177">
        <v>5</v>
      </c>
      <c r="CE177">
        <v>6</v>
      </c>
      <c r="CF177">
        <v>13</v>
      </c>
      <c r="CG177">
        <v>14</v>
      </c>
      <c r="CH177">
        <v>6</v>
      </c>
      <c r="CI177">
        <v>5</v>
      </c>
      <c r="CJ177">
        <v>13</v>
      </c>
      <c r="CL177">
        <v>9</v>
      </c>
      <c r="CM177">
        <v>3</v>
      </c>
      <c r="CN177">
        <v>0</v>
      </c>
      <c r="CO177">
        <v>1</v>
      </c>
      <c r="CP177">
        <v>8</v>
      </c>
      <c r="CQ177">
        <v>3</v>
      </c>
      <c r="CR177">
        <v>0</v>
      </c>
      <c r="CS177">
        <v>0</v>
      </c>
      <c r="CT177">
        <v>9</v>
      </c>
      <c r="CU177">
        <v>0</v>
      </c>
      <c r="CV177">
        <v>0</v>
      </c>
      <c r="CW177">
        <v>8</v>
      </c>
      <c r="CX177">
        <v>10</v>
      </c>
      <c r="CY177">
        <v>1</v>
      </c>
      <c r="CZ177">
        <v>0</v>
      </c>
      <c r="DA177">
        <v>9</v>
      </c>
      <c r="DC177">
        <f>((10/15)*100)</f>
        <v>66.666666666666657</v>
      </c>
      <c r="DD177">
        <f>((5/15)*100)</f>
        <v>33.333333333333329</v>
      </c>
      <c r="DE177">
        <f>((6/15)*100)</f>
        <v>40</v>
      </c>
      <c r="DF177">
        <f>((10/16)*100)</f>
        <v>62.5</v>
      </c>
      <c r="DG177">
        <f>((6/16)*100)</f>
        <v>37.5</v>
      </c>
      <c r="DH177">
        <f>((6/16)*100)</f>
        <v>37.5</v>
      </c>
      <c r="DI177">
        <f>((5/14)*100)</f>
        <v>35.714285714285715</v>
      </c>
      <c r="DJ177">
        <f>((6/14)*100)</f>
        <v>42.857142857142854</v>
      </c>
      <c r="DK177">
        <f>((13/14)*100)</f>
        <v>92.857142857142861</v>
      </c>
      <c r="DL177">
        <f>((6/14)*100)</f>
        <v>42.857142857142854</v>
      </c>
      <c r="DM177">
        <f>((5/14)*100)</f>
        <v>35.714285714285715</v>
      </c>
      <c r="DN177">
        <f>((13/14)*100)</f>
        <v>92.857142857142861</v>
      </c>
      <c r="DP177">
        <f>((3/9)*100)</f>
        <v>33.333333333333329</v>
      </c>
      <c r="DQ177">
        <f>((0/9)*100)</f>
        <v>0</v>
      </c>
      <c r="DR177">
        <f>((1/9)*100)</f>
        <v>11.111111111111111</v>
      </c>
      <c r="DS177">
        <f>((3/8)*100)</f>
        <v>37.5</v>
      </c>
      <c r="DT177">
        <f>((0/8)*100)</f>
        <v>0</v>
      </c>
      <c r="DU177">
        <f>((0/8)*100)</f>
        <v>0</v>
      </c>
      <c r="DV177">
        <f>((0/9)*100)</f>
        <v>0</v>
      </c>
      <c r="DW177">
        <f>((0/9)*100)</f>
        <v>0</v>
      </c>
      <c r="DX177">
        <f>((8/9)*100)</f>
        <v>88.888888888888886</v>
      </c>
      <c r="DY177">
        <f>((1/10)*100)</f>
        <v>10</v>
      </c>
      <c r="DZ177">
        <f>((0/10)*100)</f>
        <v>0</v>
      </c>
      <c r="EA177">
        <f>((9/10)*100)</f>
        <v>90</v>
      </c>
    </row>
    <row r="178" spans="1:131" x14ac:dyDescent="0.25">
      <c r="A178">
        <v>111.07643</v>
      </c>
      <c r="B178">
        <v>7.2433680000000003</v>
      </c>
      <c r="C178">
        <v>117.60464300000001</v>
      </c>
      <c r="D178">
        <v>8.1303570000000001</v>
      </c>
      <c r="E178">
        <v>136.152804</v>
      </c>
      <c r="F178">
        <v>5.5157150000000001</v>
      </c>
      <c r="G178">
        <v>111.74535600000002</v>
      </c>
      <c r="H178">
        <v>9.4087759999999996</v>
      </c>
      <c r="K178">
        <f>(16/200)</f>
        <v>0.08</v>
      </c>
      <c r="L178">
        <f>(15/200)</f>
        <v>7.4999999999999997E-2</v>
      </c>
      <c r="M178">
        <f>(14/200)</f>
        <v>7.0000000000000007E-2</v>
      </c>
      <c r="N178">
        <f>(14/200)</f>
        <v>7.0000000000000007E-2</v>
      </c>
      <c r="P178">
        <f>(9/200)</f>
        <v>4.4999999999999998E-2</v>
      </c>
      <c r="Q178">
        <f>(9/200)</f>
        <v>4.4999999999999998E-2</v>
      </c>
      <c r="R178">
        <f>(10/200)</f>
        <v>0.05</v>
      </c>
      <c r="S178">
        <f>(10/200)</f>
        <v>0.05</v>
      </c>
      <c r="U178">
        <f>0.08+0.045</f>
        <v>0.125</v>
      </c>
      <c r="V178">
        <f>0.075+0.045</f>
        <v>0.12</v>
      </c>
      <c r="W178">
        <f>0.07+0.05</f>
        <v>0.12000000000000001</v>
      </c>
      <c r="X178">
        <f>0.07+0.05</f>
        <v>0.12000000000000001</v>
      </c>
      <c r="Z178">
        <f>SQRT((ABS($A$179-$A$178)^2+(ABS($B$179-$B$178)^2)))</f>
        <v>27.626596044702513</v>
      </c>
      <c r="AA178">
        <f>SQRT((ABS($C$179-$C$178)^2+(ABS($D$179-$D$178)^2)))</f>
        <v>27.560571493219904</v>
      </c>
      <c r="AB178">
        <f>SQRT((ABS($E$179-$E$178)^2+(ABS($F$179-$F$178)^2)))</f>
        <v>26.084105918305593</v>
      </c>
      <c r="AC178">
        <f>SQRT((ABS($G$179-$G$178)^2+(ABS($H$179-$H$178)^2)))</f>
        <v>26.611890565424968</v>
      </c>
      <c r="AJ178">
        <f>1/0.125</f>
        <v>8</v>
      </c>
      <c r="AK178">
        <f>1/0.12</f>
        <v>8.3333333333333339</v>
      </c>
      <c r="AL178">
        <f>1/0.12</f>
        <v>8.3333333333333339</v>
      </c>
      <c r="AM178">
        <f>1/0.12</f>
        <v>8.3333333333333339</v>
      </c>
      <c r="AO178">
        <f>$Z178/$U178</f>
        <v>221.0127683576201</v>
      </c>
      <c r="AP178">
        <f>$AA178/$V178</f>
        <v>229.67142911016586</v>
      </c>
      <c r="AQ178">
        <f>$AB178/$W178</f>
        <v>217.36754931921325</v>
      </c>
      <c r="AR178">
        <f>$AC178/$X178</f>
        <v>221.76575471187471</v>
      </c>
      <c r="AV178">
        <f>((0.08/0.125)*100)</f>
        <v>64</v>
      </c>
      <c r="AW178">
        <f>((0.075/0.12)*100)</f>
        <v>62.5</v>
      </c>
      <c r="AX178">
        <f>((0.07/0.12)*100)</f>
        <v>58.333333333333336</v>
      </c>
      <c r="AY178">
        <f>((0.07/0.12)*100)</f>
        <v>58.333333333333336</v>
      </c>
      <c r="BA178">
        <f>((0.045/0.125)*100)</f>
        <v>36</v>
      </c>
      <c r="BB178">
        <f>((0.045/0.12)*100)</f>
        <v>37.5</v>
      </c>
      <c r="BC178">
        <f>((0.05/0.12)*100)</f>
        <v>41.666666666666671</v>
      </c>
      <c r="BD178">
        <f>((0.05/0.12)*100)</f>
        <v>41.666666666666671</v>
      </c>
      <c r="BF178">
        <f>ABS($B$178-$D$178)</f>
        <v>0.88698899999999981</v>
      </c>
      <c r="BG178">
        <f>ABS($F$178-$H$178)</f>
        <v>3.8930609999999994</v>
      </c>
      <c r="BL178">
        <f>SQRT((ABS($A$178-$E$179)^2+(ABS($B$178-$F$179)^2)))</f>
        <v>1.4843373656881347</v>
      </c>
      <c r="BM178">
        <f>SQRT((ABS($C$178-$G$178)^2+(ABS($D$178-$H$178)^2)))</f>
        <v>5.9971325888235905</v>
      </c>
      <c r="BO178">
        <f>SQRT((ABS($A$178-$G$178)^2+(ABS($B$178-$H$178)^2)))</f>
        <v>2.2663745939142572</v>
      </c>
      <c r="BP178">
        <f>SQRT((ABS($C$178-$E$179)^2+(ABS($D$178-$F$179)^2)))</f>
        <v>7.7853135707004153</v>
      </c>
      <c r="BU178">
        <v>16</v>
      </c>
      <c r="BV178">
        <v>10</v>
      </c>
      <c r="BW178">
        <v>6</v>
      </c>
      <c r="BX178">
        <v>7</v>
      </c>
      <c r="BY178">
        <v>15</v>
      </c>
      <c r="BZ178">
        <v>10</v>
      </c>
      <c r="CA178">
        <v>5</v>
      </c>
      <c r="CB178">
        <v>5</v>
      </c>
      <c r="CC178">
        <v>14</v>
      </c>
      <c r="CD178">
        <v>5</v>
      </c>
      <c r="CE178">
        <v>5</v>
      </c>
      <c r="CF178">
        <v>13</v>
      </c>
      <c r="CG178">
        <v>14</v>
      </c>
      <c r="CH178">
        <v>7</v>
      </c>
      <c r="CI178">
        <v>5</v>
      </c>
      <c r="CJ178">
        <v>13</v>
      </c>
      <c r="CL178">
        <v>9</v>
      </c>
      <c r="CM178">
        <v>4</v>
      </c>
      <c r="CN178">
        <v>0</v>
      </c>
      <c r="CO178">
        <v>1</v>
      </c>
      <c r="CP178">
        <v>9</v>
      </c>
      <c r="CQ178">
        <v>4</v>
      </c>
      <c r="CR178">
        <v>0</v>
      </c>
      <c r="CS178">
        <v>0</v>
      </c>
      <c r="CT178">
        <v>10</v>
      </c>
      <c r="CU178">
        <v>0</v>
      </c>
      <c r="CV178">
        <v>0</v>
      </c>
      <c r="CW178">
        <v>9</v>
      </c>
      <c r="CX178">
        <v>10</v>
      </c>
      <c r="CY178">
        <v>1</v>
      </c>
      <c r="CZ178">
        <v>0</v>
      </c>
      <c r="DA178">
        <v>9</v>
      </c>
      <c r="DC178">
        <f>((10/16)*100)</f>
        <v>62.5</v>
      </c>
      <c r="DD178">
        <f>((6/16)*100)</f>
        <v>37.5</v>
      </c>
      <c r="DE178">
        <f>((7/16)*100)</f>
        <v>43.75</v>
      </c>
      <c r="DF178">
        <f>((10/15)*100)</f>
        <v>66.666666666666657</v>
      </c>
      <c r="DG178">
        <f>((5/15)*100)</f>
        <v>33.333333333333329</v>
      </c>
      <c r="DH178">
        <f>((5/15)*100)</f>
        <v>33.333333333333329</v>
      </c>
      <c r="DI178">
        <f>((5/14)*100)</f>
        <v>35.714285714285715</v>
      </c>
      <c r="DJ178">
        <f>((5/14)*100)</f>
        <v>35.714285714285715</v>
      </c>
      <c r="DK178">
        <f>((13/14)*100)</f>
        <v>92.857142857142861</v>
      </c>
      <c r="DL178">
        <f>((7/14)*100)</f>
        <v>50</v>
      </c>
      <c r="DM178">
        <f>((5/14)*100)</f>
        <v>35.714285714285715</v>
      </c>
      <c r="DN178">
        <f>((13/14)*100)</f>
        <v>92.857142857142861</v>
      </c>
      <c r="DP178">
        <f>((4/9)*100)</f>
        <v>44.444444444444443</v>
      </c>
      <c r="DQ178">
        <f>((0/9)*100)</f>
        <v>0</v>
      </c>
      <c r="DR178">
        <f>((1/9)*100)</f>
        <v>11.111111111111111</v>
      </c>
      <c r="DS178">
        <f>((4/9)*100)</f>
        <v>44.444444444444443</v>
      </c>
      <c r="DT178">
        <f>((0/9)*100)</f>
        <v>0</v>
      </c>
      <c r="DU178">
        <f>((0/9)*100)</f>
        <v>0</v>
      </c>
      <c r="DV178">
        <f>((0/10)*100)</f>
        <v>0</v>
      </c>
      <c r="DW178">
        <f>((0/10)*100)</f>
        <v>0</v>
      </c>
      <c r="DX178">
        <f>((9/10)*100)</f>
        <v>90</v>
      </c>
      <c r="DY178">
        <f>((1/10)*100)</f>
        <v>10</v>
      </c>
      <c r="DZ178">
        <f>((0/10)*100)</f>
        <v>0</v>
      </c>
      <c r="EA178">
        <f>((9/10)*100)</f>
        <v>90</v>
      </c>
    </row>
    <row r="179" spans="1:131" x14ac:dyDescent="0.25">
      <c r="A179">
        <v>83.474183000000011</v>
      </c>
      <c r="B179">
        <v>8.4030100000000001</v>
      </c>
      <c r="C179">
        <v>90.060203999999999</v>
      </c>
      <c r="D179">
        <v>9.0732149999999994</v>
      </c>
      <c r="E179">
        <v>110.07632700000001</v>
      </c>
      <c r="F179">
        <v>6.1465310000000004</v>
      </c>
      <c r="G179">
        <v>85.164183000000008</v>
      </c>
      <c r="H179">
        <v>10.687041000000001</v>
      </c>
      <c r="K179">
        <f>(15/200)</f>
        <v>7.4999999999999997E-2</v>
      </c>
      <c r="L179">
        <f>(14/200)</f>
        <v>7.0000000000000007E-2</v>
      </c>
      <c r="M179">
        <f>(15/200)</f>
        <v>7.4999999999999997E-2</v>
      </c>
      <c r="N179">
        <f>(13/200)</f>
        <v>6.5000000000000002E-2</v>
      </c>
      <c r="P179">
        <f>(9/200)</f>
        <v>4.4999999999999998E-2</v>
      </c>
      <c r="Q179">
        <f>(9/200)</f>
        <v>4.4999999999999998E-2</v>
      </c>
      <c r="R179">
        <f>(10/200)</f>
        <v>0.05</v>
      </c>
      <c r="S179">
        <f>(10/200)</f>
        <v>0.05</v>
      </c>
      <c r="U179">
        <f>0.075+0.045</f>
        <v>0.12</v>
      </c>
      <c r="V179">
        <f>0.07+0.045</f>
        <v>0.115</v>
      </c>
      <c r="W179">
        <f>0.075+0.05</f>
        <v>0.125</v>
      </c>
      <c r="X179">
        <f>0.065+0.05</f>
        <v>0.115</v>
      </c>
      <c r="Z179">
        <f>SQRT((ABS($A$180-$A$179)^2+(ABS($B$180-$B$179)^2)))</f>
        <v>22.671011749262291</v>
      </c>
      <c r="AA179">
        <f>SQRT((ABS($C$180-$C$179)^2+(ABS($D$180-$D$179)^2)))</f>
        <v>20.174063919745691</v>
      </c>
      <c r="AB179">
        <f>SQRT((ABS($E$180-$E$179)^2+(ABS($F$180-$F$179)^2)))</f>
        <v>26.882424985941761</v>
      </c>
      <c r="AC179">
        <f>SQRT((ABS($G$180-$G$179)^2+(ABS($H$180-$H$179)^2)))</f>
        <v>21.194944725992467</v>
      </c>
      <c r="AJ179">
        <f>1/0.12</f>
        <v>8.3333333333333339</v>
      </c>
      <c r="AK179">
        <f>1/0.115</f>
        <v>8.695652173913043</v>
      </c>
      <c r="AL179">
        <f>1/0.125</f>
        <v>8</v>
      </c>
      <c r="AM179">
        <f>1/0.115</f>
        <v>8.695652173913043</v>
      </c>
      <c r="AO179">
        <f>$Z179/$U179</f>
        <v>188.9250979105191</v>
      </c>
      <c r="AP179">
        <f>$AA179/$V179</f>
        <v>175.42664278039732</v>
      </c>
      <c r="AQ179">
        <f>$AB179/$W179</f>
        <v>215.05939988753408</v>
      </c>
      <c r="AR179">
        <f>$AC179/$X179</f>
        <v>184.3038671825432</v>
      </c>
      <c r="AV179">
        <f>((0.075/0.12)*100)</f>
        <v>62.5</v>
      </c>
      <c r="AW179">
        <f>((0.07/0.115)*100)</f>
        <v>60.869565217391312</v>
      </c>
      <c r="AX179">
        <f>((0.075/0.125)*100)</f>
        <v>60</v>
      </c>
      <c r="AY179">
        <f>((0.065/0.115)*100)</f>
        <v>56.521739130434781</v>
      </c>
      <c r="BA179">
        <f>((0.045/0.12)*100)</f>
        <v>37.5</v>
      </c>
      <c r="BB179">
        <f>((0.045/0.115)*100)</f>
        <v>39.130434782608688</v>
      </c>
      <c r="BC179">
        <f>((0.05/0.125)*100)</f>
        <v>40</v>
      </c>
      <c r="BD179">
        <f>((0.05/0.115)*100)</f>
        <v>43.478260869565219</v>
      </c>
      <c r="BF179">
        <f>ABS($B$179-$D$179)</f>
        <v>0.67020499999999927</v>
      </c>
      <c r="BG179">
        <f>ABS($F$179-$H$179)</f>
        <v>4.5405100000000003</v>
      </c>
      <c r="BL179">
        <f>SQRT((ABS($A$179-$E$180)^2+(ABS($B$179-$F$180)^2)))</f>
        <v>0.79969313515935769</v>
      </c>
      <c r="BM179">
        <f>SQRT((ABS($C$179-$G$179)^2+(ABS($D$179-$H$179)^2)))</f>
        <v>5.1551387945153246</v>
      </c>
      <c r="BO179">
        <f>SQRT((ABS($A$179-$G$179)^2+(ABS($B$179-$H$179)^2)))</f>
        <v>2.8412844998276743</v>
      </c>
      <c r="BP179">
        <f>SQRT((ABS($C$179-$E$180)^2+(ABS($D$179-$F$180)^2)))</f>
        <v>6.9737027805303615</v>
      </c>
      <c r="BU179">
        <v>15</v>
      </c>
      <c r="BV179">
        <v>8</v>
      </c>
      <c r="BW179">
        <v>6</v>
      </c>
      <c r="BX179">
        <v>7</v>
      </c>
      <c r="BY179">
        <v>14</v>
      </c>
      <c r="BZ179">
        <v>8</v>
      </c>
      <c r="CA179">
        <v>6</v>
      </c>
      <c r="CB179">
        <v>4</v>
      </c>
      <c r="CC179">
        <v>15</v>
      </c>
      <c r="CD179">
        <v>6</v>
      </c>
      <c r="CE179">
        <v>6</v>
      </c>
      <c r="CF179">
        <v>13</v>
      </c>
      <c r="CG179">
        <v>13</v>
      </c>
      <c r="CH179">
        <v>7</v>
      </c>
      <c r="CI179">
        <v>3</v>
      </c>
      <c r="CJ179">
        <v>12</v>
      </c>
      <c r="CL179">
        <v>9</v>
      </c>
      <c r="CM179">
        <v>3</v>
      </c>
      <c r="CN179">
        <v>0</v>
      </c>
      <c r="CO179">
        <v>2</v>
      </c>
      <c r="CP179">
        <v>9</v>
      </c>
      <c r="CQ179">
        <v>3</v>
      </c>
      <c r="CR179">
        <v>0</v>
      </c>
      <c r="CS179">
        <v>0</v>
      </c>
      <c r="CT179">
        <v>10</v>
      </c>
      <c r="CU179">
        <v>0</v>
      </c>
      <c r="CV179">
        <v>0</v>
      </c>
      <c r="CW179">
        <v>9</v>
      </c>
      <c r="CX179">
        <v>10</v>
      </c>
      <c r="CY179">
        <v>2</v>
      </c>
      <c r="CZ179">
        <v>0</v>
      </c>
      <c r="DA179">
        <v>8</v>
      </c>
      <c r="DC179">
        <f>((8/15)*100)</f>
        <v>53.333333333333336</v>
      </c>
      <c r="DD179">
        <f>((6/15)*100)</f>
        <v>40</v>
      </c>
      <c r="DE179">
        <f>((7/15)*100)</f>
        <v>46.666666666666664</v>
      </c>
      <c r="DF179">
        <f>((8/14)*100)</f>
        <v>57.142857142857139</v>
      </c>
      <c r="DG179">
        <f>((6/14)*100)</f>
        <v>42.857142857142854</v>
      </c>
      <c r="DH179">
        <f>((4/14)*100)</f>
        <v>28.571428571428569</v>
      </c>
      <c r="DI179">
        <f>((6/15)*100)</f>
        <v>40</v>
      </c>
      <c r="DJ179">
        <f>((6/15)*100)</f>
        <v>40</v>
      </c>
      <c r="DK179">
        <f>((13/15)*100)</f>
        <v>86.666666666666671</v>
      </c>
      <c r="DL179">
        <f>((7/13)*100)</f>
        <v>53.846153846153847</v>
      </c>
      <c r="DM179">
        <f>((3/13)*100)</f>
        <v>23.076923076923077</v>
      </c>
      <c r="DN179">
        <f>((12/13)*100)</f>
        <v>92.307692307692307</v>
      </c>
      <c r="DP179">
        <f>((3/9)*100)</f>
        <v>33.333333333333329</v>
      </c>
      <c r="DQ179">
        <f>((0/9)*100)</f>
        <v>0</v>
      </c>
      <c r="DR179">
        <f>((2/9)*100)</f>
        <v>22.222222222222221</v>
      </c>
      <c r="DS179">
        <f>((3/9)*100)</f>
        <v>33.333333333333329</v>
      </c>
      <c r="DT179">
        <f>((0/9)*100)</f>
        <v>0</v>
      </c>
      <c r="DU179">
        <f>((0/9)*100)</f>
        <v>0</v>
      </c>
      <c r="DV179">
        <f>((0/10)*100)</f>
        <v>0</v>
      </c>
      <c r="DW179">
        <f>((0/10)*100)</f>
        <v>0</v>
      </c>
      <c r="DX179">
        <f>((9/10)*100)</f>
        <v>90</v>
      </c>
      <c r="DY179">
        <f>((2/10)*100)</f>
        <v>20</v>
      </c>
      <c r="DZ179">
        <f>((0/10)*100)</f>
        <v>0</v>
      </c>
      <c r="EA179">
        <f>((8/10)*100)</f>
        <v>80</v>
      </c>
    </row>
    <row r="180" spans="1:131" x14ac:dyDescent="0.25">
      <c r="A180">
        <v>60.805808000000013</v>
      </c>
      <c r="B180">
        <v>8.0572520000000001</v>
      </c>
      <c r="C180">
        <v>69.889336</v>
      </c>
      <c r="D180">
        <v>9.4322959999999991</v>
      </c>
      <c r="E180">
        <v>83.235408000000007</v>
      </c>
      <c r="F180">
        <v>7.6397959999999996</v>
      </c>
      <c r="G180">
        <v>63.99213300000001</v>
      </c>
      <c r="H180">
        <v>9.7021650000000008</v>
      </c>
      <c r="K180">
        <f>(15/200)</f>
        <v>7.4999999999999997E-2</v>
      </c>
      <c r="L180">
        <f>(14/200)</f>
        <v>7.0000000000000007E-2</v>
      </c>
      <c r="M180">
        <f>(15/200)</f>
        <v>7.4999999999999997E-2</v>
      </c>
      <c r="N180">
        <f>(15/200)</f>
        <v>7.4999999999999997E-2</v>
      </c>
      <c r="P180">
        <f>(10/200)</f>
        <v>0.05</v>
      </c>
      <c r="Q180">
        <f>(10/200)</f>
        <v>0.05</v>
      </c>
      <c r="R180">
        <f>(9/200)</f>
        <v>4.4999999999999998E-2</v>
      </c>
      <c r="S180">
        <f>(11/200)</f>
        <v>5.5E-2</v>
      </c>
      <c r="U180">
        <f>0.075+0.05</f>
        <v>0.125</v>
      </c>
      <c r="V180">
        <f>0.07+0.05</f>
        <v>0.12000000000000001</v>
      </c>
      <c r="W180">
        <f>0.075+0.045</f>
        <v>0.12</v>
      </c>
      <c r="X180">
        <f>0.075+0.055</f>
        <v>0.13</v>
      </c>
      <c r="Z180">
        <f>SQRT((ABS($A$181-$A$180)^2+(ABS($B$181-$B$180)^2)))</f>
        <v>22.757990155207228</v>
      </c>
      <c r="AA180">
        <f>SQRT((ABS($C$181-$C$180)^2+(ABS($D$181-$D$180)^2)))</f>
        <v>25.05497566622854</v>
      </c>
      <c r="AB180">
        <f>SQRT((ABS($E$181-$E$180)^2+(ABS($F$181-$F$180)^2)))</f>
        <v>22.694882764509927</v>
      </c>
      <c r="AC180">
        <f>SQRT((ABS($G$181-$G$180)^2+(ABS($H$181-$H$180)^2)))</f>
        <v>21.005545418592323</v>
      </c>
      <c r="AJ180">
        <f>1/0.125</f>
        <v>8</v>
      </c>
      <c r="AK180">
        <f>1/0.12</f>
        <v>8.3333333333333339</v>
      </c>
      <c r="AL180">
        <f>1/0.12</f>
        <v>8.3333333333333339</v>
      </c>
      <c r="AM180">
        <f>1/0.13</f>
        <v>7.6923076923076916</v>
      </c>
      <c r="AO180">
        <f>$Z180/$U180</f>
        <v>182.06392124165782</v>
      </c>
      <c r="AP180">
        <f>$AA180/$V180</f>
        <v>208.79146388523782</v>
      </c>
      <c r="AQ180">
        <f>$AB180/$W180</f>
        <v>189.12402303758273</v>
      </c>
      <c r="AR180">
        <f>$AC180/$X180</f>
        <v>161.58111860455634</v>
      </c>
      <c r="AV180">
        <f>((0.075/0.125)*100)</f>
        <v>60</v>
      </c>
      <c r="AW180">
        <f>((0.07/0.12)*100)</f>
        <v>58.333333333333336</v>
      </c>
      <c r="AX180">
        <f>((0.075/0.12)*100)</f>
        <v>62.5</v>
      </c>
      <c r="AY180">
        <f>((0.075/0.13)*100)</f>
        <v>57.692307692307686</v>
      </c>
      <c r="BA180">
        <f>((0.05/0.125)*100)</f>
        <v>40</v>
      </c>
      <c r="BB180">
        <f>((0.05/0.12)*100)</f>
        <v>41.666666666666671</v>
      </c>
      <c r="BC180">
        <f>((0.045/0.12)*100)</f>
        <v>37.5</v>
      </c>
      <c r="BD180">
        <f>((0.055/0.13)*100)</f>
        <v>42.307692307692307</v>
      </c>
      <c r="BF180">
        <f>ABS($B$180-$D$180)</f>
        <v>1.375043999999999</v>
      </c>
      <c r="BG180">
        <f>ABS($F$180-$H$180)</f>
        <v>2.0623690000000012</v>
      </c>
      <c r="BL180">
        <f>SQRT((ABS($A$180-$E$181)^2+(ABS($B$180-$F$181)^2)))</f>
        <v>1.2614990444459326</v>
      </c>
      <c r="BM180">
        <f>SQRT((ABS($C$180-$G$180)^2+(ABS($D$180-$H$180)^2)))</f>
        <v>5.9033746705058361</v>
      </c>
      <c r="BO180">
        <f>SQRT((ABS($A$180-$G$180)^2+(ABS($B$180-$H$180)^2)))</f>
        <v>3.5858619303026686</v>
      </c>
      <c r="BP180">
        <f>SQRT((ABS($C$180-$E$181)^2+(ABS($D$180-$F$181)^2)))</f>
        <v>9.6924534741313977</v>
      </c>
      <c r="BU180">
        <v>15</v>
      </c>
      <c r="BV180">
        <v>7</v>
      </c>
      <c r="BW180">
        <v>3</v>
      </c>
      <c r="BX180">
        <v>8</v>
      </c>
      <c r="BY180">
        <v>14</v>
      </c>
      <c r="BZ180">
        <v>7</v>
      </c>
      <c r="CA180">
        <v>6</v>
      </c>
      <c r="CB180">
        <v>3</v>
      </c>
      <c r="CC180">
        <v>15</v>
      </c>
      <c r="CD180">
        <v>6</v>
      </c>
      <c r="CE180">
        <v>6</v>
      </c>
      <c r="CF180">
        <v>12</v>
      </c>
      <c r="CG180">
        <v>15</v>
      </c>
      <c r="CH180">
        <v>8</v>
      </c>
      <c r="CI180">
        <v>3</v>
      </c>
      <c r="CJ180">
        <v>10</v>
      </c>
      <c r="CL180">
        <v>10</v>
      </c>
      <c r="CM180">
        <v>3</v>
      </c>
      <c r="CN180">
        <v>1</v>
      </c>
      <c r="CO180">
        <v>4</v>
      </c>
      <c r="CP180">
        <v>10</v>
      </c>
      <c r="CQ180">
        <v>3</v>
      </c>
      <c r="CR180">
        <v>1</v>
      </c>
      <c r="CS180">
        <v>0</v>
      </c>
      <c r="CT180">
        <v>9</v>
      </c>
      <c r="CU180">
        <v>0</v>
      </c>
      <c r="CV180">
        <v>1</v>
      </c>
      <c r="CW180">
        <v>8</v>
      </c>
      <c r="CX180">
        <v>11</v>
      </c>
      <c r="CY180">
        <v>4</v>
      </c>
      <c r="CZ180">
        <v>0</v>
      </c>
      <c r="DA180">
        <v>8</v>
      </c>
      <c r="DC180">
        <f>((7/15)*100)</f>
        <v>46.666666666666664</v>
      </c>
      <c r="DD180">
        <f>((3/15)*100)</f>
        <v>20</v>
      </c>
      <c r="DE180">
        <f>((8/15)*100)</f>
        <v>53.333333333333336</v>
      </c>
      <c r="DF180">
        <f>((7/14)*100)</f>
        <v>50</v>
      </c>
      <c r="DG180">
        <f>((6/14)*100)</f>
        <v>42.857142857142854</v>
      </c>
      <c r="DH180">
        <f>((3/14)*100)</f>
        <v>21.428571428571427</v>
      </c>
      <c r="DI180">
        <f>((6/15)*100)</f>
        <v>40</v>
      </c>
      <c r="DJ180">
        <f>((6/15)*100)</f>
        <v>40</v>
      </c>
      <c r="DK180">
        <f>((12/15)*100)</f>
        <v>80</v>
      </c>
      <c r="DL180">
        <f>((8/15)*100)</f>
        <v>53.333333333333336</v>
      </c>
      <c r="DM180">
        <f>((3/15)*100)</f>
        <v>20</v>
      </c>
      <c r="DN180">
        <f>((10/15)*100)</f>
        <v>66.666666666666657</v>
      </c>
      <c r="DP180">
        <f>((3/10)*100)</f>
        <v>30</v>
      </c>
      <c r="DQ180">
        <f>((1/10)*100)</f>
        <v>10</v>
      </c>
      <c r="DR180">
        <f>((4/10)*100)</f>
        <v>40</v>
      </c>
      <c r="DS180">
        <f>((3/10)*100)</f>
        <v>30</v>
      </c>
      <c r="DT180">
        <f>((1/10)*100)</f>
        <v>10</v>
      </c>
      <c r="DU180">
        <f>((0/10)*100)</f>
        <v>0</v>
      </c>
      <c r="DV180">
        <f>((0/9)*100)</f>
        <v>0</v>
      </c>
      <c r="DW180">
        <f>((1/9)*100)</f>
        <v>11.111111111111111</v>
      </c>
      <c r="DX180">
        <f>((8/9)*100)</f>
        <v>88.888888888888886</v>
      </c>
      <c r="DY180">
        <f>((4/11)*100)</f>
        <v>36.363636363636367</v>
      </c>
      <c r="DZ180">
        <f>((0/11)*100)</f>
        <v>0</v>
      </c>
      <c r="EA180">
        <f>((8/11)*100)</f>
        <v>72.727272727272734</v>
      </c>
    </row>
    <row r="181" spans="1:131" x14ac:dyDescent="0.25">
      <c r="A181">
        <v>38.049030000000009</v>
      </c>
      <c r="B181">
        <v>7.8223669999999998</v>
      </c>
      <c r="C181">
        <v>44.854492000000015</v>
      </c>
      <c r="D181">
        <v>8.4281089999999992</v>
      </c>
      <c r="E181">
        <v>60.555305000000011</v>
      </c>
      <c r="F181">
        <v>6.820875</v>
      </c>
      <c r="G181">
        <v>42.994590000000009</v>
      </c>
      <c r="H181">
        <v>9.122401</v>
      </c>
      <c r="L181">
        <f>(14/200)</f>
        <v>7.0000000000000007E-2</v>
      </c>
      <c r="M181">
        <f>(14/200)</f>
        <v>7.0000000000000007E-2</v>
      </c>
      <c r="P181">
        <f>(12/200)</f>
        <v>0.06</v>
      </c>
      <c r="Q181">
        <f>(12/200)</f>
        <v>0.06</v>
      </c>
      <c r="R181">
        <f>(13/200)</f>
        <v>6.5000000000000002E-2</v>
      </c>
      <c r="V181">
        <f>0.07+0.06</f>
        <v>0.13</v>
      </c>
      <c r="W181">
        <f>0.07+0.065</f>
        <v>0.13500000000000001</v>
      </c>
      <c r="AA181">
        <f>SQRT((ABS($C$182-$C$181)^2+(ABS($D$182-$D$181)^2)))</f>
        <v>19.261658932512873</v>
      </c>
      <c r="AB181">
        <f>SQRT((ABS($E$182-$E$181)^2+(ABS($F$182-$F$181)^2)))</f>
        <v>21.960360498728885</v>
      </c>
      <c r="AK181">
        <f>1/0.13</f>
        <v>7.6923076923076916</v>
      </c>
      <c r="AL181">
        <f>1/0.135</f>
        <v>7.4074074074074066</v>
      </c>
      <c r="AP181">
        <f>$AA181/$V181</f>
        <v>148.16660717317595</v>
      </c>
      <c r="AQ181">
        <f>$AB181/$W181</f>
        <v>162.66933702762137</v>
      </c>
      <c r="AW181">
        <f>((0.07/0.13)*100)</f>
        <v>53.846153846153854</v>
      </c>
      <c r="AX181">
        <f>((0.07/0.135)*100)</f>
        <v>51.851851851851848</v>
      </c>
      <c r="BB181">
        <f>((0.06/0.13)*100)</f>
        <v>46.153846153846153</v>
      </c>
      <c r="BC181">
        <f>((0.065/0.135)*100)</f>
        <v>48.148148148148145</v>
      </c>
      <c r="BF181">
        <f>ABS($B$181-$D$181)</f>
        <v>0.60574199999999934</v>
      </c>
      <c r="BG181">
        <f>ABS($F$181-$H$181)</f>
        <v>2.301526</v>
      </c>
      <c r="BI181">
        <v>1.960522000000001</v>
      </c>
      <c r="BJ181">
        <v>2.3918084999999998</v>
      </c>
      <c r="BM181">
        <f>SQRT((ABS($C$181-$G$181)^2+(ABS($D$181-$H$181)^2)))</f>
        <v>1.9852649271238387</v>
      </c>
      <c r="BO181">
        <f>SQRT((ABS($A$181-$G$181)^2+(ABS($B$181-$H$181)^2)))</f>
        <v>5.1135752771183496</v>
      </c>
      <c r="BP181">
        <f>SQRT((ABS($C$181-$E$182)^2+(ABS($D$181-$F$182)^2)))</f>
        <v>6.5779195368506169</v>
      </c>
      <c r="BY181">
        <v>14</v>
      </c>
      <c r="BZ181">
        <v>6</v>
      </c>
      <c r="CA181">
        <v>7</v>
      </c>
      <c r="CB181">
        <v>3</v>
      </c>
      <c r="CC181">
        <v>14</v>
      </c>
      <c r="CD181">
        <v>3</v>
      </c>
      <c r="CE181">
        <v>7</v>
      </c>
      <c r="CF181">
        <v>10</v>
      </c>
      <c r="CL181">
        <v>12</v>
      </c>
      <c r="CM181">
        <v>4</v>
      </c>
      <c r="CN181">
        <v>1</v>
      </c>
      <c r="CO181">
        <v>5</v>
      </c>
      <c r="CP181">
        <v>12</v>
      </c>
      <c r="CQ181">
        <v>4</v>
      </c>
      <c r="CR181">
        <v>5</v>
      </c>
      <c r="CS181">
        <v>0</v>
      </c>
      <c r="CT181">
        <v>13</v>
      </c>
      <c r="CU181">
        <v>1</v>
      </c>
      <c r="CV181">
        <v>5</v>
      </c>
      <c r="CW181">
        <v>8</v>
      </c>
      <c r="DF181">
        <f>((6/14)*100)</f>
        <v>42.857142857142854</v>
      </c>
      <c r="DG181">
        <f>((7/14)*100)</f>
        <v>50</v>
      </c>
      <c r="DH181">
        <f>((3/14)*100)</f>
        <v>21.428571428571427</v>
      </c>
      <c r="DI181">
        <f>((3/14)*100)</f>
        <v>21.428571428571427</v>
      </c>
      <c r="DJ181">
        <f>((7/14)*100)</f>
        <v>50</v>
      </c>
      <c r="DK181">
        <f>((10/14)*100)</f>
        <v>71.428571428571431</v>
      </c>
      <c r="DP181">
        <f>((4/12)*100)</f>
        <v>33.333333333333329</v>
      </c>
      <c r="DQ181">
        <f>((1/12)*100)</f>
        <v>8.3333333333333321</v>
      </c>
      <c r="DR181">
        <f>((5/12)*100)</f>
        <v>41.666666666666671</v>
      </c>
      <c r="DS181">
        <f>((4/12)*100)</f>
        <v>33.333333333333329</v>
      </c>
      <c r="DT181">
        <f>((5/12)*100)</f>
        <v>41.666666666666671</v>
      </c>
      <c r="DU181">
        <f>((0/12)*100)</f>
        <v>0</v>
      </c>
      <c r="DV181">
        <f>((1/13)*100)</f>
        <v>7.6923076923076925</v>
      </c>
      <c r="DW181">
        <f>((5/13)*100)</f>
        <v>38.461538461538467</v>
      </c>
      <c r="DX181">
        <f>((8/13)*100)</f>
        <v>61.53846153846154</v>
      </c>
    </row>
    <row r="182" spans="1:131" x14ac:dyDescent="0.25">
      <c r="C182">
        <v>25.594070000000016</v>
      </c>
      <c r="D182">
        <v>8.6463959999999993</v>
      </c>
      <c r="E182">
        <v>38.599101000000012</v>
      </c>
      <c r="F182">
        <v>6.3936289999999998</v>
      </c>
    </row>
    <row r="183" spans="1:131" x14ac:dyDescent="0.25">
      <c r="A183" t="s">
        <v>22</v>
      </c>
      <c r="B183" t="s">
        <v>22</v>
      </c>
      <c r="C183" t="s">
        <v>22</v>
      </c>
      <c r="D183" t="s">
        <v>22</v>
      </c>
      <c r="E183" t="s">
        <v>22</v>
      </c>
      <c r="F183" t="s">
        <v>22</v>
      </c>
      <c r="G183" t="s">
        <v>22</v>
      </c>
      <c r="H18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E93F-7AF4-4F2D-B6B3-4F4E7B6B80EC}">
  <dimension ref="A1:CB3710"/>
  <sheetViews>
    <sheetView tabSelected="1"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312</v>
      </c>
      <c r="BQ1" t="s">
        <v>313</v>
      </c>
      <c r="BR1" t="s">
        <v>314</v>
      </c>
      <c r="BS1" t="s">
        <v>315</v>
      </c>
      <c r="BT1" t="s">
        <v>316</v>
      </c>
      <c r="BU1" t="s">
        <v>317</v>
      </c>
      <c r="BV1" t="s">
        <v>318</v>
      </c>
      <c r="BW1" t="s">
        <v>319</v>
      </c>
      <c r="BX1" t="s">
        <v>320</v>
      </c>
      <c r="BY1" t="s">
        <v>321</v>
      </c>
      <c r="BZ1" t="s">
        <v>322</v>
      </c>
      <c r="CA1" t="s">
        <v>323</v>
      </c>
      <c r="CB1" t="s">
        <v>324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296</v>
      </c>
      <c r="U2">
        <v>581</v>
      </c>
      <c r="X2" t="s">
        <v>283</v>
      </c>
      <c r="Y2" t="s">
        <v>259</v>
      </c>
      <c r="Z2">
        <f>(Z$6/Z$4)*100</f>
        <v>95.869191049913937</v>
      </c>
      <c r="AD2">
        <f>(AD$6/AD$4)*100</f>
        <v>97.637795275590548</v>
      </c>
      <c r="AF2">
        <f>(AF$8/AF$6)*100</f>
        <v>100.31545741324921</v>
      </c>
      <c r="AI2" t="s">
        <v>206</v>
      </c>
      <c r="AJ2">
        <f>COUNTIF($P:$P,0)</f>
        <v>201</v>
      </c>
      <c r="AK2">
        <f>(AJ2/AJ7)*100</f>
        <v>5.5448275862068961</v>
      </c>
      <c r="AL2">
        <f>(201/200)</f>
        <v>1.0049999999999999</v>
      </c>
      <c r="AN2">
        <v>8</v>
      </c>
      <c r="AO2">
        <v>22</v>
      </c>
      <c r="AP2">
        <v>22</v>
      </c>
      <c r="AQ2">
        <v>4</v>
      </c>
      <c r="AR2">
        <v>3</v>
      </c>
      <c r="AT2">
        <f>(($AO$2-$AN$2)/($AN$3-$AN$2))</f>
        <v>0.53846153846153844</v>
      </c>
      <c r="AU2">
        <f>(($AP$2-$AN$2)/($AN$3-$AN$2))</f>
        <v>0.53846153846153844</v>
      </c>
      <c r="AV2">
        <f>(($AQ$3-$AN$3)/($AN$4-$AN$3))</f>
        <v>0.15384615384615385</v>
      </c>
      <c r="AW2">
        <f>(($AN$3-$AO$2)/($AO$3-$AO$2))</f>
        <v>0.42857142857142855</v>
      </c>
      <c r="AX2">
        <f>(($AP$2-$AO$2)/($AO$3-$AO$2))</f>
        <v>0</v>
      </c>
      <c r="AY2">
        <f>(($AQ$3-$AO$2)/($AO$3-$AO$2))</f>
        <v>0.5714285714285714</v>
      </c>
      <c r="AZ2">
        <f>(($AN$3-$AP$2)/($AP$3-$AP$2))</f>
        <v>0.48</v>
      </c>
      <c r="BA2">
        <f>(($AO$2-$AP$2)/($AP$3-$AP$2))</f>
        <v>0</v>
      </c>
      <c r="BB2">
        <f>(($AQ$3-$AP$2)/($AP$3-$AP$2))</f>
        <v>0.64</v>
      </c>
      <c r="BC2">
        <f>(($AN$2-$AQ$2)/($AQ$3-$AQ$2))</f>
        <v>0.11764705882352941</v>
      </c>
      <c r="BD2">
        <f>(($AO$2-$AQ$2)/($AQ$3-$AQ$2))</f>
        <v>0.52941176470588236</v>
      </c>
      <c r="BE2">
        <f>(($AP$2-$AQ$2)/($AQ$3-$AQ$2))</f>
        <v>0.52941176470588236</v>
      </c>
      <c r="BG2" t="s">
        <v>22</v>
      </c>
      <c r="BH2">
        <v>3</v>
      </c>
      <c r="BI2">
        <f>($BH$6-$BH$3)/200</f>
        <v>0.09</v>
      </c>
      <c r="BJ2">
        <f>($BH$43-$BH$2)/200</f>
        <v>1.1950000000000001</v>
      </c>
      <c r="BK2">
        <f>SUM($BJ:$BJ)</f>
        <v>18.275000000000002</v>
      </c>
      <c r="BL2" t="s">
        <v>30</v>
      </c>
      <c r="BM2">
        <f>AVERAGE($BI:$BI)</f>
        <v>8.8184165232358072E-2</v>
      </c>
      <c r="BN2">
        <f>BK4/BK2</f>
        <v>31.792065663474688</v>
      </c>
      <c r="BQ2">
        <f>1-(($AO$2-$AN$2)/($AN$3-$AN$2))</f>
        <v>0.46153846153846156</v>
      </c>
      <c r="BR2">
        <f>1-(($AP$2-$AN$2)/($AN$3-$AN$2))</f>
        <v>0.46153846153846156</v>
      </c>
      <c r="BS2">
        <f>(($AQ$3-$AN$3)/($AN$4-$AN$3))</f>
        <v>0.15384615384615385</v>
      </c>
      <c r="BT2">
        <f>(($AN$3-$AO$2)/($AO$3-$AO$2))</f>
        <v>0.42857142857142855</v>
      </c>
      <c r="BU2">
        <f>(($AP$2-$AO$2)/($AO$3-$AO$2))</f>
        <v>0</v>
      </c>
      <c r="BV2">
        <f>1-(($AQ$3-$AO$2)/($AO$3-$AO$2))</f>
        <v>0.4285714285714286</v>
      </c>
      <c r="BW2">
        <f>(($AN$3-$AP$2)/($AP$3-$AP$2))</f>
        <v>0.48</v>
      </c>
      <c r="BX2">
        <f>(($AO$2-$AP$2)/($AP$3-$AP$2))</f>
        <v>0</v>
      </c>
      <c r="BY2">
        <f>1-(($AQ$3-$AP$2)/($AP$3-$AP$2))</f>
        <v>0.36</v>
      </c>
      <c r="BZ2">
        <f>(($AN$2-$AQ$2)/($AQ$3-$AQ$2))</f>
        <v>0.11764705882352941</v>
      </c>
      <c r="CA2">
        <f>1-(($AO$2-$AQ$2)/($AQ$3-$AQ$2))</f>
        <v>0.47058823529411764</v>
      </c>
      <c r="CB2">
        <f>1-(($AP$2-$AQ$2)/($AQ$3-$AQ$2))</f>
        <v>0.47058823529411764</v>
      </c>
    </row>
    <row r="3" spans="1:80" x14ac:dyDescent="0.25">
      <c r="A3">
        <v>2</v>
      </c>
      <c r="Q3" t="str">
        <f>CONCATENATE(C3,E3,G3,I3)</f>
        <v/>
      </c>
      <c r="R3">
        <v>4</v>
      </c>
      <c r="T3" t="s">
        <v>290</v>
      </c>
      <c r="U3">
        <v>217</v>
      </c>
      <c r="V3">
        <f xml:space="preserve"> (U3/U$2)*100</f>
        <v>37.349397590361441</v>
      </c>
      <c r="X3" t="s">
        <v>284</v>
      </c>
      <c r="Y3" t="s">
        <v>260</v>
      </c>
      <c r="Z3" t="s">
        <v>247</v>
      </c>
      <c r="AB3" t="s">
        <v>283</v>
      </c>
      <c r="AC3" t="str">
        <f>CONCATENATE($R3,$R4,$R5,$R6)</f>
        <v>4123</v>
      </c>
      <c r="AD3" t="s">
        <v>247</v>
      </c>
      <c r="AF3" t="s">
        <v>249</v>
      </c>
      <c r="AI3" t="s">
        <v>207</v>
      </c>
      <c r="AJ3">
        <f>COUNTIF($P:$P,1)</f>
        <v>1389</v>
      </c>
      <c r="AK3">
        <f>(AJ3/AJ7)*100</f>
        <v>38.317241379310346</v>
      </c>
      <c r="AL3">
        <f>(1389/200)</f>
        <v>6.9450000000000003</v>
      </c>
      <c r="AN3">
        <v>34</v>
      </c>
      <c r="AO3">
        <v>50</v>
      </c>
      <c r="AP3">
        <v>47</v>
      </c>
      <c r="AQ3">
        <v>38</v>
      </c>
      <c r="AR3">
        <v>242</v>
      </c>
      <c r="AT3">
        <f>(($AO$3-$AN$3)/($AN$4-$AN$3))</f>
        <v>0.61538461538461542</v>
      </c>
      <c r="AU3">
        <f>(($AP$3-$AN$3)/($AN$4-$AN$3))</f>
        <v>0.5</v>
      </c>
      <c r="AV3">
        <f>(($AQ$4-$AN$4)/($AN$5-$AN$4))</f>
        <v>0.13043478260869565</v>
      </c>
      <c r="AW3">
        <f>(($AN$4-$AO$3)/($AO$4-$AO$3))</f>
        <v>0.41666666666666669</v>
      </c>
      <c r="AX3">
        <f>(($AP$3-$AO$2)/($AO$3-$AO$2))</f>
        <v>0.8928571428571429</v>
      </c>
      <c r="AY3">
        <f>(($AQ$4-$AO$3)/($AO$4-$AO$3))</f>
        <v>0.54166666666666663</v>
      </c>
      <c r="AZ3">
        <f>(($AN$4-$AP$3)/($AP$4-$AP$3))</f>
        <v>0.52</v>
      </c>
      <c r="BA3">
        <f>(($AO$3-$AP$3)/($AP$4-$AP$3))</f>
        <v>0.12</v>
      </c>
      <c r="BB3">
        <f>(($AQ$4-$AP$3)/($AP$4-$AP$3))</f>
        <v>0.64</v>
      </c>
      <c r="BC3">
        <f>(($AN$3-$AQ$2)/($AQ$3-$AQ$2))</f>
        <v>0.88235294117647056</v>
      </c>
      <c r="BD3">
        <f>(($AO$3-$AQ$3)/($AQ$4-$AQ$3))</f>
        <v>0.48</v>
      </c>
      <c r="BE3">
        <f>(($AP$3-$AQ$3)/($AQ$4-$AQ$3))</f>
        <v>0.36</v>
      </c>
      <c r="BG3">
        <v>4</v>
      </c>
      <c r="BH3">
        <v>4</v>
      </c>
      <c r="BI3">
        <f>($BH$7-$BH$4)/200</f>
        <v>0.13</v>
      </c>
      <c r="BJ3">
        <f>($BH$81-$BH$44)/200</f>
        <v>0.97</v>
      </c>
      <c r="BK3" t="s">
        <v>247</v>
      </c>
      <c r="BL3" t="s">
        <v>31</v>
      </c>
      <c r="BM3">
        <f>STDEV($BI:$BI)</f>
        <v>1.8507188459890914E-2</v>
      </c>
      <c r="BQ3">
        <f>1-(($AO$3-$AN$3)/($AN$4-$AN$3))</f>
        <v>0.38461538461538458</v>
      </c>
      <c r="BR3">
        <f>(($AP$3-$AN$3)/($AN$4-$AN$3))</f>
        <v>0.5</v>
      </c>
      <c r="BS3">
        <f>(($AQ$4-$AN$4)/($AN$5-$AN$4))</f>
        <v>0.13043478260869565</v>
      </c>
      <c r="BT3">
        <f>(($AN$4-$AO$3)/($AO$4-$AO$3))</f>
        <v>0.41666666666666669</v>
      </c>
      <c r="BU3">
        <f>1-(($AP$3-$AO$2)/($AO$3-$AO$2))</f>
        <v>0.1071428571428571</v>
      </c>
      <c r="BV3">
        <f>1-(($AQ$4-$AO$3)/($AO$4-$AO$3))</f>
        <v>0.45833333333333337</v>
      </c>
      <c r="BW3">
        <f>1-(($AN$4-$AP$3)/($AP$4-$AP$3))</f>
        <v>0.48</v>
      </c>
      <c r="BX3">
        <f>(($AO$3-$AP$3)/($AP$4-$AP$3))</f>
        <v>0.12</v>
      </c>
      <c r="BY3">
        <f>1-(($AQ$4-$AP$3)/($AP$4-$AP$3))</f>
        <v>0.36</v>
      </c>
      <c r="BZ3">
        <f>1-(($AN$3-$AQ$2)/($AQ$3-$AQ$2))</f>
        <v>0.11764705882352944</v>
      </c>
      <c r="CA3">
        <f>(($AO$3-$AQ$3)/($AQ$4-$AQ$3))</f>
        <v>0.48</v>
      </c>
      <c r="CB3">
        <f>(($AP$3-$AQ$3)/($AQ$4-$AQ$3))</f>
        <v>0.36</v>
      </c>
    </row>
    <row r="4" spans="1:80" x14ac:dyDescent="0.25">
      <c r="A4">
        <v>3</v>
      </c>
      <c r="J4">
        <v>235.838866</v>
      </c>
      <c r="K4" t="s">
        <v>22</v>
      </c>
      <c r="Q4" t="str">
        <f>CONCATENATE(C4,E4,G4,I4)</f>
        <v/>
      </c>
      <c r="R4">
        <v>1</v>
      </c>
      <c r="T4" t="s">
        <v>291</v>
      </c>
      <c r="U4">
        <v>1</v>
      </c>
      <c r="V4">
        <f xml:space="preserve"> (U4/U$2)*100</f>
        <v>0.17211703958691912</v>
      </c>
      <c r="X4" t="s">
        <v>285</v>
      </c>
      <c r="Y4" t="s">
        <v>261</v>
      </c>
      <c r="Z4">
        <v>581</v>
      </c>
      <c r="AD4">
        <f>COUNTIF($R:$R,"1")+COUNTIF($R:$R,"2")+COUNTIF($R:$R,"3")+COUNTIF($R:$R,"4")+COUNTIF($R:$R,"3D")+COUNTIF($R:$R,"4D")</f>
        <v>635</v>
      </c>
      <c r="AF4">
        <f>(AF$10/(AF$8+AF$10))*100</f>
        <v>0</v>
      </c>
      <c r="AI4" t="s">
        <v>208</v>
      </c>
      <c r="AJ4">
        <f>COUNTIF($P:$P,2)</f>
        <v>1964</v>
      </c>
      <c r="AK4">
        <f>(AJ4/AJ7)*100</f>
        <v>54.179310344827591</v>
      </c>
      <c r="AL4">
        <f>(1964/200)</f>
        <v>9.82</v>
      </c>
      <c r="AN4">
        <v>60</v>
      </c>
      <c r="AO4">
        <v>74</v>
      </c>
      <c r="AP4">
        <v>72</v>
      </c>
      <c r="AQ4">
        <v>63</v>
      </c>
      <c r="AR4">
        <v>275</v>
      </c>
      <c r="AT4">
        <f>(($AO$4-$AN$4)/($AN$5-$AN$4))</f>
        <v>0.60869565217391308</v>
      </c>
      <c r="AU4">
        <f>(($AP$4-$AN$4)/($AN$5-$AN$4))</f>
        <v>0.52173913043478259</v>
      </c>
      <c r="AV4">
        <f>(($AQ$5-$AN$5)/($AN$6-$AN$5))</f>
        <v>0.27272727272727271</v>
      </c>
      <c r="AW4">
        <f>(($AN$5-$AO$4)/($AO$5-$AO$4))</f>
        <v>0.34615384615384615</v>
      </c>
      <c r="AX4">
        <f>(($AP$4-$AO$3)/($AO$4-$AO$3))</f>
        <v>0.91666666666666663</v>
      </c>
      <c r="AY4">
        <f>(($AQ$5-$AO$4)/($AO$5-$AO$4))</f>
        <v>0.57692307692307687</v>
      </c>
      <c r="AZ4">
        <f>(($AN$5-$AP$4)/($AP$5-$AP$4))</f>
        <v>0.52380952380952384</v>
      </c>
      <c r="BA4">
        <f>(($AO$4-$AP$4)/($AP$5-$AP$4))</f>
        <v>9.5238095238095233E-2</v>
      </c>
      <c r="BB4">
        <f>(($AQ$5-$AP$4)/($AP$5-$AP$4))</f>
        <v>0.80952380952380953</v>
      </c>
      <c r="BC4">
        <f>(($AN$4-$AQ$3)/($AQ$4-$AQ$3))</f>
        <v>0.88</v>
      </c>
      <c r="BD4">
        <f>(($AO$4-$AQ$4)/($AQ$5-$AQ$4))</f>
        <v>0.42307692307692307</v>
      </c>
      <c r="BE4">
        <f>(($AP$4-$AQ$4)/($AQ$5-$AQ$4))</f>
        <v>0.34615384615384615</v>
      </c>
      <c r="BG4">
        <v>1</v>
      </c>
      <c r="BH4">
        <v>8</v>
      </c>
      <c r="BI4">
        <f>($BH$8-$BH$5)/200</f>
        <v>0.08</v>
      </c>
      <c r="BJ4">
        <f>($BH$120-$BH$82)/200</f>
        <v>1.03</v>
      </c>
      <c r="BK4">
        <f>COUNTA($Y:$Y)-1</f>
        <v>581</v>
      </c>
      <c r="BQ4">
        <f>1-(($AO$4-$AN$4)/($AN$5-$AN$4))</f>
        <v>0.39130434782608692</v>
      </c>
      <c r="BR4">
        <f>1-(($AP$4-$AN$4)/($AN$5-$AN$4))</f>
        <v>0.47826086956521741</v>
      </c>
      <c r="BS4">
        <f>(($AQ$5-$AN$5)/($AN$6-$AN$5))</f>
        <v>0.27272727272727271</v>
      </c>
      <c r="BT4">
        <f>(($AN$5-$AO$4)/($AO$5-$AO$4))</f>
        <v>0.34615384615384615</v>
      </c>
      <c r="BU4">
        <f>1-(($AP$4-$AO$3)/($AO$4-$AO$3))</f>
        <v>8.333333333333337E-2</v>
      </c>
      <c r="BV4">
        <f>1-(($AQ$5-$AO$4)/($AO$5-$AO$4))</f>
        <v>0.42307692307692313</v>
      </c>
      <c r="BW4">
        <f>1-(($AN$5-$AP$4)/($AP$5-$AP$4))</f>
        <v>0.47619047619047616</v>
      </c>
      <c r="BX4">
        <f>(($AO$4-$AP$4)/($AP$5-$AP$4))</f>
        <v>9.5238095238095233E-2</v>
      </c>
      <c r="BY4">
        <f>1-(($AQ$5-$AP$4)/($AP$5-$AP$4))</f>
        <v>0.19047619047619047</v>
      </c>
      <c r="BZ4">
        <f>1-(($AN$4-$AQ$3)/($AQ$4-$AQ$3))</f>
        <v>0.12</v>
      </c>
      <c r="CA4">
        <f>(($AO$4-$AQ$4)/($AQ$5-$AQ$4))</f>
        <v>0.42307692307692307</v>
      </c>
      <c r="CB4">
        <f>(($AP$4-$AQ$4)/($AQ$5-$AQ$4))</f>
        <v>0.34615384615384615</v>
      </c>
    </row>
    <row r="5" spans="1:80" x14ac:dyDescent="0.25">
      <c r="A5">
        <v>4</v>
      </c>
      <c r="H5">
        <v>263.36330099999998</v>
      </c>
      <c r="I5" s="2">
        <v>4</v>
      </c>
      <c r="Q5" t="str">
        <f>CONCATENATE(C5,E5,G5,I5)</f>
        <v>4</v>
      </c>
      <c r="R5">
        <v>2</v>
      </c>
      <c r="T5" t="s">
        <v>292</v>
      </c>
      <c r="U5">
        <v>3</v>
      </c>
      <c r="V5">
        <f xml:space="preserve"> (U5/U$2)*100</f>
        <v>0.51635111876075734</v>
      </c>
      <c r="X5" t="s">
        <v>284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71</v>
      </c>
      <c r="AK5">
        <f>(AJ5/AJ7)*100</f>
        <v>1.9586206896551723</v>
      </c>
      <c r="AL5">
        <f>(71/200)</f>
        <v>0.35499999999999998</v>
      </c>
      <c r="AN5">
        <v>83</v>
      </c>
      <c r="AO5">
        <v>100</v>
      </c>
      <c r="AP5">
        <v>93</v>
      </c>
      <c r="AQ5">
        <v>89</v>
      </c>
      <c r="AR5">
        <v>469</v>
      </c>
      <c r="AT5">
        <f>(($AO$5-$AN$5)/($AN$6-$AN$5))</f>
        <v>0.77272727272727271</v>
      </c>
      <c r="AU5">
        <f>(($AP$5-$AN$5)/($AN$6-$AN$5))</f>
        <v>0.45454545454545453</v>
      </c>
      <c r="AV5">
        <f>(($AQ$6-$AN$6)/($AN$7-$AN$6))</f>
        <v>0.39130434782608697</v>
      </c>
      <c r="AW5">
        <f>(($AN$6-$AO$5)/($AO$6-$AO$5))</f>
        <v>0.22727272727272727</v>
      </c>
      <c r="AX5">
        <f>(($AP$5-$AO$4)/($AO$5-$AO$4))</f>
        <v>0.73076923076923073</v>
      </c>
      <c r="AY5">
        <f>(($AQ$6-$AO$5)/($AO$6-$AO$5))</f>
        <v>0.63636363636363635</v>
      </c>
      <c r="AZ5">
        <f>(($AN$6-$AP$5)/($AP$6-$AP$5))</f>
        <v>0.54545454545454541</v>
      </c>
      <c r="BA5">
        <f>(($AO$5-$AP$5)/($AP$6-$AP$5))</f>
        <v>0.31818181818181818</v>
      </c>
      <c r="BB5">
        <f>(($AQ$6-$AP$5)/($AP$6-$AP$5))</f>
        <v>0.95454545454545459</v>
      </c>
      <c r="BC5">
        <f>(($AN$5-$AQ$4)/($AQ$5-$AQ$4))</f>
        <v>0.76923076923076927</v>
      </c>
      <c r="BD5">
        <f>(($AO$5-$AQ$5)/($AQ$6-$AQ$5))</f>
        <v>0.44</v>
      </c>
      <c r="BE5">
        <f>(($AP$5-$AQ$5)/($AQ$6-$AQ$5))</f>
        <v>0.16</v>
      </c>
      <c r="BG5">
        <v>2</v>
      </c>
      <c r="BH5">
        <v>22</v>
      </c>
      <c r="BI5">
        <f>($BH$9-$BH$6)/200</f>
        <v>0.125</v>
      </c>
      <c r="BJ5">
        <f>($BH$155-$BH$121)/200</f>
        <v>0.93</v>
      </c>
      <c r="BQ5">
        <f>1-(($AO$5-$AN$5)/($AN$6-$AN$5))</f>
        <v>0.22727272727272729</v>
      </c>
      <c r="BR5">
        <f>(($AP$5-$AN$5)/($AN$6-$AN$5))</f>
        <v>0.45454545454545453</v>
      </c>
      <c r="BS5">
        <f>(($AQ$6-$AN$6)/($AN$7-$AN$6))</f>
        <v>0.39130434782608697</v>
      </c>
      <c r="BT5">
        <f>(($AN$6-$AO$5)/($AO$6-$AO$5))</f>
        <v>0.22727272727272727</v>
      </c>
      <c r="BU5">
        <f>1-(($AP$5-$AO$4)/($AO$5-$AO$4))</f>
        <v>0.26923076923076927</v>
      </c>
      <c r="BV5">
        <f>1-(($AQ$6-$AO$5)/($AO$6-$AO$5))</f>
        <v>0.36363636363636365</v>
      </c>
      <c r="BW5">
        <f>1-(($AN$6-$AP$5)/($AP$6-$AP$5))</f>
        <v>0.45454545454545459</v>
      </c>
      <c r="BX5">
        <f>(($AO$5-$AP$5)/($AP$6-$AP$5))</f>
        <v>0.31818181818181818</v>
      </c>
      <c r="BY5">
        <f>1-(($AQ$6-$AP$5)/($AP$6-$AP$5))</f>
        <v>4.5454545454545414E-2</v>
      </c>
      <c r="BZ5">
        <f>1-(($AN$5-$AQ$4)/($AQ$5-$AQ$4))</f>
        <v>0.23076923076923073</v>
      </c>
      <c r="CA5">
        <f>(($AO$5-$AQ$5)/($AQ$6-$AQ$5))</f>
        <v>0.44</v>
      </c>
      <c r="CB5">
        <f>(($AP$5-$AQ$5)/($AQ$6-$AQ$5))</f>
        <v>0.16</v>
      </c>
    </row>
    <row r="6" spans="1:80" x14ac:dyDescent="0.25">
      <c r="A6">
        <v>5</v>
      </c>
      <c r="H6">
        <v>263.44572199999999</v>
      </c>
      <c r="I6" s="2">
        <v>4</v>
      </c>
      <c r="Q6" t="str">
        <f>CONCATENATE(C6,E6,G6,I6)</f>
        <v>4</v>
      </c>
      <c r="R6">
        <v>3</v>
      </c>
      <c r="T6" t="s">
        <v>293</v>
      </c>
      <c r="U6">
        <v>288</v>
      </c>
      <c r="V6">
        <f xml:space="preserve"> (U6/U$2)*100</f>
        <v>49.569707401032701</v>
      </c>
      <c r="X6" t="s">
        <v>286</v>
      </c>
      <c r="Y6" t="s">
        <v>263</v>
      </c>
      <c r="Z6">
        <v>557</v>
      </c>
      <c r="AD6">
        <v>620</v>
      </c>
      <c r="AF6">
        <f>COUNTIF($R:$R,1)+COUNTIF($R:$R,2)</f>
        <v>317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105</v>
      </c>
      <c r="AO6">
        <v>122</v>
      </c>
      <c r="AP6">
        <v>115</v>
      </c>
      <c r="AQ6">
        <v>114</v>
      </c>
      <c r="AR6">
        <v>504</v>
      </c>
      <c r="AT6">
        <f>(($AO$6-$AN$6)/($AN$7-$AN$6))</f>
        <v>0.73913043478260865</v>
      </c>
      <c r="AU6">
        <f>(($AP$6-$AN$6)/($AN$7-$AN$6))</f>
        <v>0.43478260869565216</v>
      </c>
      <c r="AV6">
        <f>(($AQ$7-$AN$7)/($AN$8-$AN$7))</f>
        <v>0.36</v>
      </c>
      <c r="AW6">
        <f>(($AN$7-$AO$6)/($AO$7-$AO$6))</f>
        <v>0.2608695652173913</v>
      </c>
      <c r="AX6">
        <f>(($AP$6-$AO$5)/($AO$6-$AO$5))</f>
        <v>0.68181818181818177</v>
      </c>
      <c r="AY6">
        <f>(($AQ$7-$AO$6)/($AO$7-$AO$6))</f>
        <v>0.65217391304347827</v>
      </c>
      <c r="AZ6">
        <f>(($AN$7-$AP$6)/($AP$7-$AP$6))</f>
        <v>0.56521739130434778</v>
      </c>
      <c r="BA6">
        <f>(($AO$6-$AP$6)/($AP$7-$AP$6))</f>
        <v>0.30434782608695654</v>
      </c>
      <c r="BB6">
        <f>(($AQ$7-$AP$6)/($AP$7-$AP$6))</f>
        <v>0.95652173913043481</v>
      </c>
      <c r="BC6">
        <f>(($AN$6-$AQ$5)/($AQ$6-$AQ$5))</f>
        <v>0.64</v>
      </c>
      <c r="BD6">
        <f>(($AO$6-$AQ$6)/($AQ$7-$AQ$6))</f>
        <v>0.34782608695652173</v>
      </c>
      <c r="BE6">
        <f>(($AP$6-$AQ$6)/($AQ$7-$AQ$6))</f>
        <v>4.3478260869565216E-2</v>
      </c>
      <c r="BG6">
        <v>3</v>
      </c>
      <c r="BH6">
        <v>22</v>
      </c>
      <c r="BI6">
        <f>($BH$10-$BH$7)/200</f>
        <v>0.08</v>
      </c>
      <c r="BJ6">
        <f>($BH$188-$BH$156)/200</f>
        <v>0.89500000000000002</v>
      </c>
      <c r="BQ6">
        <f>1-(($AO$6-$AN$6)/($AN$7-$AN$6))</f>
        <v>0.26086956521739135</v>
      </c>
      <c r="BR6">
        <f>(($AP$6-$AN$6)/($AN$7-$AN$6))</f>
        <v>0.43478260869565216</v>
      </c>
      <c r="BS6">
        <f>(($AQ$7-$AN$7)/($AN$8-$AN$7))</f>
        <v>0.36</v>
      </c>
      <c r="BT6">
        <f>(($AN$7-$AO$6)/($AO$7-$AO$6))</f>
        <v>0.2608695652173913</v>
      </c>
      <c r="BU6">
        <f>1-(($AP$6-$AO$5)/($AO$6-$AO$5))</f>
        <v>0.31818181818181823</v>
      </c>
      <c r="BV6">
        <f>1-(($AQ$7-$AO$6)/($AO$7-$AO$6))</f>
        <v>0.34782608695652173</v>
      </c>
      <c r="BW6">
        <f>1-(($AN$7-$AP$6)/($AP$7-$AP$6))</f>
        <v>0.43478260869565222</v>
      </c>
      <c r="BX6">
        <f>(($AO$6-$AP$6)/($AP$7-$AP$6))</f>
        <v>0.30434782608695654</v>
      </c>
      <c r="BY6">
        <f>1-(($AQ$7-$AP$6)/($AP$7-$AP$6))</f>
        <v>4.3478260869565188E-2</v>
      </c>
      <c r="BZ6">
        <f>1-(($AN$6-$AQ$5)/($AQ$6-$AQ$5))</f>
        <v>0.36</v>
      </c>
      <c r="CA6">
        <f>(($AO$6-$AQ$6)/($AQ$7-$AQ$6))</f>
        <v>0.34782608695652173</v>
      </c>
      <c r="CB6">
        <f>(($AP$6-$AQ$6)/($AQ$7-$AQ$6))</f>
        <v>4.3478260869565216E-2</v>
      </c>
    </row>
    <row r="7" spans="1:80" x14ac:dyDescent="0.25">
      <c r="A7">
        <v>6</v>
      </c>
      <c r="H7">
        <v>263.43732199999999</v>
      </c>
      <c r="I7" s="2">
        <v>4</v>
      </c>
      <c r="Q7" t="str">
        <f>CONCATENATE(C7,E7,G7,I7)</f>
        <v>4</v>
      </c>
      <c r="R7">
        <v>1</v>
      </c>
      <c r="T7" t="s">
        <v>294</v>
      </c>
      <c r="U7">
        <v>8</v>
      </c>
      <c r="V7">
        <f xml:space="preserve"> (U7/U$2)*100</f>
        <v>1.376936316695353</v>
      </c>
      <c r="X7" t="s">
        <v>286</v>
      </c>
      <c r="Y7" t="s">
        <v>264</v>
      </c>
      <c r="AB7" t="s">
        <v>286</v>
      </c>
      <c r="AC7" t="str">
        <f>CONCATENATE($R7,$R8,$R9,$R10)</f>
        <v>1432</v>
      </c>
      <c r="AF7" t="s">
        <v>251</v>
      </c>
      <c r="AI7" t="s">
        <v>211</v>
      </c>
      <c r="AJ7">
        <f>COUNT($P:$P)</f>
        <v>3625</v>
      </c>
      <c r="AN7">
        <v>128</v>
      </c>
      <c r="AO7">
        <v>145</v>
      </c>
      <c r="AP7">
        <v>138</v>
      </c>
      <c r="AQ7">
        <v>137</v>
      </c>
      <c r="AR7">
        <v>710</v>
      </c>
      <c r="AT7">
        <f>(($AO$7-$AN$7)/($AN$8-$AN$7))</f>
        <v>0.68</v>
      </c>
      <c r="AU7">
        <f>(($AP$7-$AN$7)/($AN$8-$AN$7))</f>
        <v>0.4</v>
      </c>
      <c r="AV7">
        <f>(($AQ$8-$AN$8)/($AN$9-$AN$8))</f>
        <v>0.29166666666666669</v>
      </c>
      <c r="AW7">
        <f>(($AN$8-$AO$7)/($AO$8-$AO$7))</f>
        <v>0.30769230769230771</v>
      </c>
      <c r="AX7">
        <f>(($AP$7-$AO$6)/($AO$7-$AO$6))</f>
        <v>0.69565217391304346</v>
      </c>
      <c r="AY7">
        <f>(($AQ$8-$AO$7)/($AO$8-$AO$7))</f>
        <v>0.57692307692307687</v>
      </c>
      <c r="AZ7">
        <f>(($AN$8-$AP$7)/($AP$8-$AP$7))</f>
        <v>0.6</v>
      </c>
      <c r="BA7">
        <f>(($AO$7-$AP$7)/($AP$8-$AP$7))</f>
        <v>0.28000000000000003</v>
      </c>
      <c r="BB7">
        <f>(($AQ$8-$AP$7)/($AP$8-$AP$7))</f>
        <v>0.88</v>
      </c>
      <c r="BC7">
        <f>(($AN$7-$AQ$6)/($AQ$7-$AQ$6))</f>
        <v>0.60869565217391308</v>
      </c>
      <c r="BD7">
        <f>(($AO$7-$AQ$7)/($AQ$8-$AQ$7))</f>
        <v>0.34782608695652173</v>
      </c>
      <c r="BE7">
        <f>(($AP$7-$AQ$7)/($AQ$8-$AQ$7))</f>
        <v>4.3478260869565216E-2</v>
      </c>
      <c r="BG7">
        <v>1</v>
      </c>
      <c r="BH7">
        <v>34</v>
      </c>
      <c r="BI7">
        <f>($BH$11-$BH$8)/200</f>
        <v>0.11</v>
      </c>
      <c r="BJ7">
        <f>($BH$222-$BH$189)/200</f>
        <v>0.88500000000000001</v>
      </c>
      <c r="BQ7">
        <f>1-(($AO$7-$AN$7)/($AN$8-$AN$7))</f>
        <v>0.31999999999999995</v>
      </c>
      <c r="BR7">
        <f>(($AP$7-$AN$7)/($AN$8-$AN$7))</f>
        <v>0.4</v>
      </c>
      <c r="BS7">
        <f>(($AQ$8-$AN$8)/($AN$9-$AN$8))</f>
        <v>0.29166666666666669</v>
      </c>
      <c r="BT7">
        <f>(($AN$8-$AO$7)/($AO$8-$AO$7))</f>
        <v>0.30769230769230771</v>
      </c>
      <c r="BU7">
        <f>1-(($AP$7-$AO$6)/($AO$7-$AO$6))</f>
        <v>0.30434782608695654</v>
      </c>
      <c r="BV7">
        <f>1-(($AQ$8-$AO$7)/($AO$8-$AO$7))</f>
        <v>0.42307692307692313</v>
      </c>
      <c r="BW7">
        <f>1-(($AN$8-$AP$7)/($AP$8-$AP$7))</f>
        <v>0.4</v>
      </c>
      <c r="BX7">
        <f>(($AO$7-$AP$7)/($AP$8-$AP$7))</f>
        <v>0.28000000000000003</v>
      </c>
      <c r="BY7">
        <f>1-(($AQ$8-$AP$7)/($AP$8-$AP$7))</f>
        <v>0.12</v>
      </c>
      <c r="BZ7">
        <f>1-(($AN$7-$AQ$6)/($AQ$7-$AQ$6))</f>
        <v>0.39130434782608692</v>
      </c>
      <c r="CA7">
        <f>(($AO$7-$AQ$7)/($AQ$8-$AQ$7))</f>
        <v>0.34782608695652173</v>
      </c>
      <c r="CB7">
        <f>(($AP$7-$AQ$7)/($AQ$8-$AQ$7))</f>
        <v>4.3478260869565216E-2</v>
      </c>
    </row>
    <row r="8" spans="1:80" x14ac:dyDescent="0.25">
      <c r="A8">
        <v>7</v>
      </c>
      <c r="H8">
        <v>263.47840600000001</v>
      </c>
      <c r="I8" s="2">
        <v>4</v>
      </c>
      <c r="Q8" t="str">
        <f>CONCATENATE(C8,E8,G8,I8)</f>
        <v>4</v>
      </c>
      <c r="R8">
        <v>4</v>
      </c>
      <c r="T8" t="s">
        <v>295</v>
      </c>
      <c r="U8">
        <v>40</v>
      </c>
      <c r="V8">
        <f xml:space="preserve"> (U8/U$2)*100</f>
        <v>6.8846815834767634</v>
      </c>
      <c r="X8" t="s">
        <v>286</v>
      </c>
      <c r="Y8" t="s">
        <v>265</v>
      </c>
      <c r="AF8">
        <f>COUNTIF($R:$R,3)+COUNTIF($R:$R,4)</f>
        <v>318</v>
      </c>
      <c r="AN8">
        <v>153</v>
      </c>
      <c r="AO8">
        <v>171</v>
      </c>
      <c r="AP8">
        <v>163</v>
      </c>
      <c r="AQ8">
        <v>160</v>
      </c>
      <c r="AR8">
        <v>743</v>
      </c>
      <c r="AT8">
        <f>(($AO$8-$AN$8)/($AN$9-$AN$8))</f>
        <v>0.75</v>
      </c>
      <c r="AU8">
        <f>(($AP$8-$AN$8)/($AN$9-$AN$8))</f>
        <v>0.41666666666666669</v>
      </c>
      <c r="AV8">
        <f>(($AQ$9-$AN$9)/($AN$10-$AN$9))</f>
        <v>0.29166666666666669</v>
      </c>
      <c r="AW8">
        <f>(($AN$9-$AO$8)/($AO$9-$AO$8))</f>
        <v>0.2608695652173913</v>
      </c>
      <c r="AX8">
        <f>(($AP$8-$AO$7)/($AO$8-$AO$7))</f>
        <v>0.69230769230769229</v>
      </c>
      <c r="AY8">
        <f>(($AQ$9-$AO$8)/($AO$9-$AO$8))</f>
        <v>0.56521739130434778</v>
      </c>
      <c r="AZ8">
        <f>(($AN$9-$AP$8)/($AP$9-$AP$8))</f>
        <v>0.60869565217391308</v>
      </c>
      <c r="BA8">
        <f>(($AO$8-$AP$8)/($AP$9-$AP$8))</f>
        <v>0.34782608695652173</v>
      </c>
      <c r="BB8">
        <f>(($AQ$9-$AP$8)/($AP$9-$AP$8))</f>
        <v>0.91304347826086951</v>
      </c>
      <c r="BC8">
        <f>(($AN$8-$AQ$7)/($AQ$8-$AQ$7))</f>
        <v>0.69565217391304346</v>
      </c>
      <c r="BD8">
        <f>(($AO$8-$AQ$8)/($AQ$9-$AQ$8))</f>
        <v>0.45833333333333331</v>
      </c>
      <c r="BE8">
        <f>(($AP$8-$AQ$8)/($AQ$9-$AQ$8))</f>
        <v>0.125</v>
      </c>
      <c r="BG8">
        <v>4</v>
      </c>
      <c r="BH8">
        <v>38</v>
      </c>
      <c r="BI8">
        <f>($BH$12-$BH$9)/200</f>
        <v>0.08</v>
      </c>
      <c r="BJ8">
        <f>($BH$260-$BH$223)/200</f>
        <v>1.05</v>
      </c>
      <c r="BQ8">
        <f>1-(($AO$8-$AN$8)/($AN$9-$AN$8))</f>
        <v>0.25</v>
      </c>
      <c r="BR8">
        <f>(($AP$8-$AN$8)/($AN$9-$AN$8))</f>
        <v>0.41666666666666669</v>
      </c>
      <c r="BS8">
        <f>(($AQ$9-$AN$9)/($AN$10-$AN$9))</f>
        <v>0.29166666666666669</v>
      </c>
      <c r="BT8">
        <f>(($AN$9-$AO$8)/($AO$9-$AO$8))</f>
        <v>0.2608695652173913</v>
      </c>
      <c r="BU8">
        <f>1-(($AP$8-$AO$7)/($AO$8-$AO$7))</f>
        <v>0.30769230769230771</v>
      </c>
      <c r="BV8">
        <f>1-(($AQ$9-$AO$8)/($AO$9-$AO$8))</f>
        <v>0.43478260869565222</v>
      </c>
      <c r="BW8">
        <f>1-(($AN$9-$AP$8)/($AP$9-$AP$8))</f>
        <v>0.39130434782608692</v>
      </c>
      <c r="BX8">
        <f>(($AO$8-$AP$8)/($AP$9-$AP$8))</f>
        <v>0.34782608695652173</v>
      </c>
      <c r="BY8">
        <f>1-(($AQ$9-$AP$8)/($AP$9-$AP$8))</f>
        <v>8.6956521739130488E-2</v>
      </c>
      <c r="BZ8">
        <f>1-(($AN$8-$AQ$7)/($AQ$8-$AQ$7))</f>
        <v>0.30434782608695654</v>
      </c>
      <c r="CA8">
        <f>(($AO$8-$AQ$8)/($AQ$9-$AQ$8))</f>
        <v>0.45833333333333331</v>
      </c>
      <c r="CB8">
        <f>(($AP$8-$AQ$8)/($AQ$9-$AQ$8))</f>
        <v>0.125</v>
      </c>
    </row>
    <row r="9" spans="1:80" x14ac:dyDescent="0.25">
      <c r="A9">
        <v>8</v>
      </c>
      <c r="B9">
        <v>248.43794</v>
      </c>
      <c r="C9" s="3">
        <v>1</v>
      </c>
      <c r="H9">
        <v>263.45716599999997</v>
      </c>
      <c r="I9" s="2">
        <v>4</v>
      </c>
      <c r="P9">
        <v>2</v>
      </c>
      <c r="Q9" t="str">
        <f>CONCATENATE(C9,E9,G9,I9)</f>
        <v>14</v>
      </c>
      <c r="R9">
        <v>3</v>
      </c>
      <c r="T9" t="s">
        <v>284</v>
      </c>
      <c r="U9">
        <v>24</v>
      </c>
      <c r="V9">
        <f xml:space="preserve"> (U9/U$2)*100</f>
        <v>4.1308089500860588</v>
      </c>
      <c r="X9" t="s">
        <v>286</v>
      </c>
      <c r="Y9" t="s">
        <v>266</v>
      </c>
      <c r="AF9" t="s">
        <v>252</v>
      </c>
      <c r="AN9">
        <v>177</v>
      </c>
      <c r="AO9">
        <v>194</v>
      </c>
      <c r="AP9">
        <v>186</v>
      </c>
      <c r="AQ9">
        <v>184</v>
      </c>
      <c r="AR9">
        <v>929</v>
      </c>
      <c r="AT9">
        <f>(($AO$9-$AN$9)/($AN$10-$AN$9))</f>
        <v>0.70833333333333337</v>
      </c>
      <c r="AU9">
        <f>(($AP$9-$AN$9)/($AN$10-$AN$9))</f>
        <v>0.375</v>
      </c>
      <c r="AV9">
        <f>(($AQ$10-$AN$10)/($AN$11-$AN$10))</f>
        <v>0.25</v>
      </c>
      <c r="AW9">
        <f>(($AN$10-$AO$9)/($AO$10-$AO$9))</f>
        <v>0.31818181818181818</v>
      </c>
      <c r="AX9">
        <f>(($AP$9-$AO$8)/($AO$9-$AO$8))</f>
        <v>0.65217391304347827</v>
      </c>
      <c r="AY9">
        <f>(($AQ$10-$AO$9)/($AO$10-$AO$9))</f>
        <v>0.59090909090909094</v>
      </c>
      <c r="AZ9">
        <f>(($AN$10-$AP$9)/($AP$10-$AP$9))</f>
        <v>0.625</v>
      </c>
      <c r="BA9">
        <f>(($AO$9-$AP$9)/($AP$10-$AP$9))</f>
        <v>0.33333333333333331</v>
      </c>
      <c r="BB9">
        <f>(($AQ$10-$AP$9)/($AP$10-$AP$9))</f>
        <v>0.875</v>
      </c>
      <c r="BC9">
        <f>(($AN$9-$AQ$8)/($AQ$9-$AQ$8))</f>
        <v>0.70833333333333337</v>
      </c>
      <c r="BD9">
        <f>(($AO$9-$AQ$9)/($AQ$10-$AQ$9))</f>
        <v>0.43478260869565216</v>
      </c>
      <c r="BE9">
        <f>(($AP$9-$AQ$9)/($AQ$10-$AQ$9))</f>
        <v>8.6956521739130432E-2</v>
      </c>
      <c r="BG9">
        <v>3</v>
      </c>
      <c r="BH9">
        <v>47</v>
      </c>
      <c r="BI9">
        <f>($BH$13-$BH$10)/200</f>
        <v>0.11</v>
      </c>
      <c r="BJ9">
        <f>($BH$298-$BH$261)/200</f>
        <v>1.0349999999999999</v>
      </c>
      <c r="BQ9">
        <f>1-(($AO$9-$AN$9)/($AN$10-$AN$9))</f>
        <v>0.29166666666666663</v>
      </c>
      <c r="BR9">
        <f>(($AP$9-$AN$9)/($AN$10-$AN$9))</f>
        <v>0.375</v>
      </c>
      <c r="BS9">
        <f>(($AQ$10-$AN$10)/($AN$11-$AN$10))</f>
        <v>0.25</v>
      </c>
      <c r="BT9">
        <f>(($AN$10-$AO$9)/($AO$10-$AO$9))</f>
        <v>0.31818181818181818</v>
      </c>
      <c r="BU9">
        <f>1-(($AP$9-$AO$8)/($AO$9-$AO$8))</f>
        <v>0.34782608695652173</v>
      </c>
      <c r="BV9">
        <f>1-(($AQ$10-$AO$9)/($AO$10-$AO$9))</f>
        <v>0.40909090909090906</v>
      </c>
      <c r="BW9">
        <f>1-(($AN$10-$AP$9)/($AP$10-$AP$9))</f>
        <v>0.375</v>
      </c>
      <c r="BX9">
        <f>(($AO$9-$AP$9)/($AP$10-$AP$9))</f>
        <v>0.33333333333333331</v>
      </c>
      <c r="BY9">
        <f>1-(($AQ$10-$AP$9)/($AP$10-$AP$9))</f>
        <v>0.125</v>
      </c>
      <c r="BZ9">
        <f>1-(($AN$9-$AQ$8)/($AQ$9-$AQ$8))</f>
        <v>0.29166666666666663</v>
      </c>
      <c r="CA9">
        <f>(($AO$9-$AQ$9)/($AQ$10-$AQ$9))</f>
        <v>0.43478260869565216</v>
      </c>
      <c r="CB9">
        <f>(($AP$9-$AQ$9)/($AQ$10-$AQ$9))</f>
        <v>8.6956521739130432E-2</v>
      </c>
    </row>
    <row r="10" spans="1:80" x14ac:dyDescent="0.25">
      <c r="A10">
        <v>9</v>
      </c>
      <c r="B10">
        <v>248.475156</v>
      </c>
      <c r="C10" s="3">
        <v>1</v>
      </c>
      <c r="H10">
        <v>263.42031199999997</v>
      </c>
      <c r="I10" s="2">
        <v>4</v>
      </c>
      <c r="P10">
        <v>2</v>
      </c>
      <c r="Q10" t="str">
        <f>CONCATENATE(C10,E10,G10,I10)</f>
        <v>14</v>
      </c>
      <c r="R10">
        <v>2</v>
      </c>
      <c r="X10" t="s">
        <v>286</v>
      </c>
      <c r="Y10" t="s">
        <v>263</v>
      </c>
      <c r="AF10">
        <v>0</v>
      </c>
      <c r="AN10">
        <v>201</v>
      </c>
      <c r="AO10">
        <v>216</v>
      </c>
      <c r="AP10">
        <v>210</v>
      </c>
      <c r="AQ10">
        <v>207</v>
      </c>
      <c r="AR10">
        <v>966</v>
      </c>
      <c r="AT10">
        <f>(($AO$10-$AN$10)/($AN$11-$AN$10))</f>
        <v>0.625</v>
      </c>
      <c r="AU10">
        <f>(($AP$10-$AN$10)/($AN$11-$AN$10))</f>
        <v>0.375</v>
      </c>
      <c r="AW10">
        <f>(($AN$11-$AO$10)/($AO$11-$AO$10))</f>
        <v>0.375</v>
      </c>
      <c r="AX10">
        <f>(($AP$10-$AO$9)/($AO$10-$AO$9))</f>
        <v>0.72727272727272729</v>
      </c>
      <c r="AY10">
        <f>(($AQ$11-$AO$10)/($AO$11-$AO$10))</f>
        <v>0.625</v>
      </c>
      <c r="AZ10">
        <f>(($AN$11-$AP$10)/($AP$11-$AP$10))</f>
        <v>0.55555555555555558</v>
      </c>
      <c r="BA10">
        <f>(($AO$10-$AP$10)/($AP$11-$AP$10))</f>
        <v>0.22222222222222221</v>
      </c>
      <c r="BB10">
        <f>(($AQ$11-$AP$10)/($AP$11-$AP$10))</f>
        <v>0.77777777777777779</v>
      </c>
      <c r="BC10">
        <f>(($AN$10-$AQ$9)/($AQ$10-$AQ$9))</f>
        <v>0.73913043478260865</v>
      </c>
      <c r="BD10">
        <f>(($AO$10-$AQ$10)/($AQ$11-$AQ$10))</f>
        <v>0.375</v>
      </c>
      <c r="BE10">
        <f>(($AP$10-$AQ$10)/($AQ$11-$AQ$10))</f>
        <v>0.125</v>
      </c>
      <c r="BG10">
        <v>2</v>
      </c>
      <c r="BH10">
        <v>50</v>
      </c>
      <c r="BI10">
        <f>($BH$14-$BH$11)/200</f>
        <v>7.0000000000000007E-2</v>
      </c>
      <c r="BJ10">
        <f>($BH$333-$BH$299)/200</f>
        <v>0.89500000000000002</v>
      </c>
      <c r="BQ10">
        <f>1-(($AO$10-$AN$10)/($AN$11-$AN$10))</f>
        <v>0.375</v>
      </c>
      <c r="BR10">
        <f>(($AP$10-$AN$10)/($AN$11-$AN$10))</f>
        <v>0.375</v>
      </c>
      <c r="BT10">
        <f>(($AN$11-$AO$10)/($AO$11-$AO$10))</f>
        <v>0.375</v>
      </c>
      <c r="BU10">
        <f>1-(($AP$10-$AO$9)/($AO$10-$AO$9))</f>
        <v>0.27272727272727271</v>
      </c>
      <c r="BV10">
        <f>1-(($AQ$11-$AO$10)/($AO$11-$AO$10))</f>
        <v>0.375</v>
      </c>
      <c r="BW10">
        <f>1-(($AN$11-$AP$10)/($AP$11-$AP$10))</f>
        <v>0.44444444444444442</v>
      </c>
      <c r="BX10">
        <f>(($AO$10-$AP$10)/($AP$11-$AP$10))</f>
        <v>0.22222222222222221</v>
      </c>
      <c r="BY10">
        <f>1-(($AQ$11-$AP$10)/($AP$11-$AP$10))</f>
        <v>0.22222222222222221</v>
      </c>
      <c r="BZ10">
        <f>1-(($AN$10-$AQ$9)/($AQ$10-$AQ$9))</f>
        <v>0.26086956521739135</v>
      </c>
      <c r="CA10">
        <f>(($AO$10-$AQ$10)/($AQ$11-$AQ$10))</f>
        <v>0.375</v>
      </c>
      <c r="CB10">
        <f>(($AP$10-$AQ$10)/($AQ$11-$AQ$10))</f>
        <v>0.125</v>
      </c>
    </row>
    <row r="11" spans="1:80" x14ac:dyDescent="0.25">
      <c r="A11">
        <v>10</v>
      </c>
      <c r="B11">
        <v>248.464124</v>
      </c>
      <c r="C11" s="3">
        <v>1</v>
      </c>
      <c r="H11">
        <v>263.43180899999999</v>
      </c>
      <c r="I11" s="2">
        <v>4</v>
      </c>
      <c r="P11">
        <v>2</v>
      </c>
      <c r="Q11" t="str">
        <f>CONCATENATE(C11,E11,G11,I11)</f>
        <v>14</v>
      </c>
      <c r="R11">
        <v>1</v>
      </c>
      <c r="X11" t="s">
        <v>286</v>
      </c>
      <c r="Y11" t="s">
        <v>264</v>
      </c>
      <c r="AB11" t="s">
        <v>286</v>
      </c>
      <c r="AC11" t="str">
        <f>CONCATENATE($R11,$R12,$R13,$R14)</f>
        <v>1432</v>
      </c>
      <c r="AF11" t="s">
        <v>253</v>
      </c>
      <c r="AN11">
        <v>225</v>
      </c>
      <c r="AO11">
        <v>240</v>
      </c>
      <c r="AP11">
        <v>237</v>
      </c>
      <c r="AQ11">
        <v>231</v>
      </c>
      <c r="AR11">
        <v>1145</v>
      </c>
      <c r="AX11">
        <f>(($AP$11-$AO$10)/($AO$11-$AO$10))</f>
        <v>0.875</v>
      </c>
      <c r="BC11">
        <f>(($AN$11-$AQ$10)/($AQ$11-$AQ$10))</f>
        <v>0.75</v>
      </c>
      <c r="BG11">
        <v>1</v>
      </c>
      <c r="BH11">
        <v>60</v>
      </c>
      <c r="BI11">
        <f>($BH$15-$BH$12)/200</f>
        <v>0.1</v>
      </c>
      <c r="BJ11">
        <f>($BH$373-$BH$334)/200</f>
        <v>1.105</v>
      </c>
      <c r="BU11">
        <f>1-(($AP$11-$AO$10)/($AO$11-$AO$10))</f>
        <v>0.125</v>
      </c>
      <c r="BZ11">
        <f>1-(($AN$11-$AQ$10)/($AQ$11-$AQ$10))</f>
        <v>0.25</v>
      </c>
    </row>
    <row r="12" spans="1:80" x14ac:dyDescent="0.25">
      <c r="A12">
        <v>11</v>
      </c>
      <c r="B12">
        <v>248.473714</v>
      </c>
      <c r="C12" s="3">
        <v>1</v>
      </c>
      <c r="H12">
        <v>263.49649499999998</v>
      </c>
      <c r="I12" s="2">
        <v>4</v>
      </c>
      <c r="P12">
        <v>2</v>
      </c>
      <c r="Q12" t="str">
        <f>CONCATENATE(C12,E12,G12,I12)</f>
        <v>14</v>
      </c>
      <c r="R12">
        <v>4</v>
      </c>
      <c r="X12" t="s">
        <v>286</v>
      </c>
      <c r="Y12" t="s">
        <v>265</v>
      </c>
      <c r="AF12">
        <v>0</v>
      </c>
      <c r="AN12">
        <v>291</v>
      </c>
      <c r="AO12">
        <v>276</v>
      </c>
      <c r="AP12">
        <v>278</v>
      </c>
      <c r="AQ12">
        <v>289</v>
      </c>
      <c r="AR12">
        <v>1177</v>
      </c>
      <c r="BG12">
        <v>4</v>
      </c>
      <c r="BH12">
        <v>63</v>
      </c>
      <c r="BI12">
        <f>($BH$16-$BH$13)/200</f>
        <v>8.5000000000000006E-2</v>
      </c>
      <c r="BJ12">
        <f>($BH$416-$BH$374)/200</f>
        <v>1.2849999999999999</v>
      </c>
    </row>
    <row r="13" spans="1:80" x14ac:dyDescent="0.25">
      <c r="A13">
        <v>12</v>
      </c>
      <c r="B13">
        <v>248.39881600000001</v>
      </c>
      <c r="C13" s="3">
        <v>1</v>
      </c>
      <c r="H13">
        <v>263.505673</v>
      </c>
      <c r="I13" s="2">
        <v>4</v>
      </c>
      <c r="P13">
        <v>2</v>
      </c>
      <c r="Q13" t="str">
        <f>CONCATENATE(C13,E13,G13,I13)</f>
        <v>14</v>
      </c>
      <c r="R13">
        <v>3</v>
      </c>
      <c r="X13" t="s">
        <v>286</v>
      </c>
      <c r="Y13" t="s">
        <v>266</v>
      </c>
      <c r="AF13" t="s">
        <v>254</v>
      </c>
      <c r="AN13">
        <v>316</v>
      </c>
      <c r="AO13">
        <v>302</v>
      </c>
      <c r="AP13">
        <v>304</v>
      </c>
      <c r="AQ13">
        <v>311</v>
      </c>
      <c r="AR13">
        <v>1354</v>
      </c>
      <c r="BG13">
        <v>3</v>
      </c>
      <c r="BH13">
        <v>72</v>
      </c>
      <c r="BI13">
        <f>($BH$17-$BH$14)/200</f>
        <v>9.5000000000000001E-2</v>
      </c>
      <c r="BJ13">
        <f>($BH$450-$BH$417)/200</f>
        <v>0.94</v>
      </c>
    </row>
    <row r="14" spans="1:80" x14ac:dyDescent="0.25">
      <c r="A14">
        <v>13</v>
      </c>
      <c r="B14">
        <v>248.54360700000001</v>
      </c>
      <c r="C14" s="3">
        <v>1</v>
      </c>
      <c r="H14">
        <v>263.50180499999999</v>
      </c>
      <c r="I14" s="2">
        <v>4</v>
      </c>
      <c r="P14">
        <v>2</v>
      </c>
      <c r="Q14" t="str">
        <f>CONCATENATE(C14,E14,G14,I14)</f>
        <v>14</v>
      </c>
      <c r="R14">
        <v>2</v>
      </c>
      <c r="X14" t="s">
        <v>286</v>
      </c>
      <c r="Y14" t="s">
        <v>263</v>
      </c>
      <c r="AF14">
        <v>0</v>
      </c>
      <c r="AN14">
        <v>341</v>
      </c>
      <c r="AO14">
        <v>324</v>
      </c>
      <c r="AP14">
        <v>329</v>
      </c>
      <c r="AQ14">
        <v>330</v>
      </c>
      <c r="AR14">
        <v>1390</v>
      </c>
      <c r="AT14">
        <f>(($AO$13-$AN$12)/($AN$13-$AN$12))</f>
        <v>0.44</v>
      </c>
      <c r="AU14">
        <f>(($AP$13-$AN$12)/($AN$13-$AN$12))</f>
        <v>0.52</v>
      </c>
      <c r="AV14">
        <f>(($AQ$13-$AN$12)/($AN$13-$AN$12))</f>
        <v>0.8</v>
      </c>
      <c r="AW14">
        <f>(($AN$12-$AO$12)/($AO$13-$AO$12))</f>
        <v>0.57692307692307687</v>
      </c>
      <c r="AX14">
        <f>(($AP$12-$AO$12)/($AO$13-$AO$12))</f>
        <v>7.6923076923076927E-2</v>
      </c>
      <c r="AY14">
        <f>(($AQ$12-$AO$12)/($AO$13-$AO$12))</f>
        <v>0.5</v>
      </c>
      <c r="AZ14">
        <f>(($AN$12-$AP$12)/($AP$13-$AP$12))</f>
        <v>0.5</v>
      </c>
      <c r="BA14">
        <f>(($AO$13-$AP$12)/($AP$13-$AP$12))</f>
        <v>0.92307692307692313</v>
      </c>
      <c r="BB14">
        <f>(($AQ$12-$AP$12)/($AP$13-$AP$12))</f>
        <v>0.42307692307692307</v>
      </c>
      <c r="BC14">
        <f>(($AN$12-$AQ$12)/($AQ$13-$AQ$12))</f>
        <v>9.0909090909090912E-2</v>
      </c>
      <c r="BD14">
        <f>(($AO$13-$AQ$12)/($AQ$13-$AQ$12))</f>
        <v>0.59090909090909094</v>
      </c>
      <c r="BE14">
        <f>(($AP$13-$AQ$12)/($AQ$13-$AQ$12))</f>
        <v>0.68181818181818177</v>
      </c>
      <c r="BG14">
        <v>2</v>
      </c>
      <c r="BH14">
        <v>74</v>
      </c>
      <c r="BI14">
        <f>($BH$18-$BH$15)/200</f>
        <v>8.5000000000000006E-2</v>
      </c>
      <c r="BJ14">
        <f>($BH$488-$BH$451)/200</f>
        <v>1.05</v>
      </c>
      <c r="BQ14">
        <f>(($AO$13-$AN$12)/($AN$13-$AN$12))</f>
        <v>0.44</v>
      </c>
      <c r="BR14">
        <f>1-(($AP$13-$AN$12)/($AN$13-$AN$12))</f>
        <v>0.48</v>
      </c>
      <c r="BS14">
        <f>1-(($AQ$13-$AN$12)/($AN$13-$AN$12))</f>
        <v>0.19999999999999996</v>
      </c>
      <c r="BT14">
        <f>1-(($AN$12-$AO$12)/($AO$13-$AO$12))</f>
        <v>0.42307692307692313</v>
      </c>
      <c r="BU14">
        <f>(($AP$12-$AO$12)/($AO$13-$AO$12))</f>
        <v>7.6923076923076927E-2</v>
      </c>
      <c r="BV14">
        <f>(($AQ$12-$AO$12)/($AO$13-$AO$12))</f>
        <v>0.5</v>
      </c>
      <c r="BW14">
        <f>(($AN$12-$AP$12)/($AP$13-$AP$12))</f>
        <v>0.5</v>
      </c>
      <c r="BX14">
        <f>1-(($AO$13-$AP$12)/($AP$13-$AP$12))</f>
        <v>7.6923076923076872E-2</v>
      </c>
      <c r="BY14">
        <f>(($AQ$12-$AP$12)/($AP$13-$AP$12))</f>
        <v>0.42307692307692307</v>
      </c>
      <c r="BZ14">
        <f>(($AN$12-$AQ$12)/($AQ$13-$AQ$12))</f>
        <v>9.0909090909090912E-2</v>
      </c>
      <c r="CA14">
        <f>1-(($AO$13-$AQ$12)/($AQ$13-$AQ$12))</f>
        <v>0.40909090909090906</v>
      </c>
      <c r="CB14">
        <f>1-(($AP$13-$AQ$12)/($AQ$13-$AQ$12))</f>
        <v>0.31818181818181823</v>
      </c>
    </row>
    <row r="15" spans="1:80" x14ac:dyDescent="0.25">
      <c r="A15">
        <v>14</v>
      </c>
      <c r="B15">
        <v>248.52427799999998</v>
      </c>
      <c r="C15" s="3">
        <v>1</v>
      </c>
      <c r="H15">
        <v>263.36330099999998</v>
      </c>
      <c r="I15" s="2">
        <v>4</v>
      </c>
      <c r="P15">
        <v>2</v>
      </c>
      <c r="Q15" t="str">
        <f>CONCATENATE(C15,E15,G15,I15)</f>
        <v>14</v>
      </c>
      <c r="R15">
        <v>1</v>
      </c>
      <c r="X15" t="s">
        <v>286</v>
      </c>
      <c r="Y15" t="s">
        <v>264</v>
      </c>
      <c r="AB15" t="s">
        <v>286</v>
      </c>
      <c r="AC15" t="str">
        <f>CONCATENATE($R15,$R16,$R17,$R18)</f>
        <v>1432</v>
      </c>
      <c r="AF15" t="s">
        <v>255</v>
      </c>
      <c r="AN15">
        <v>364</v>
      </c>
      <c r="AO15">
        <v>346</v>
      </c>
      <c r="AP15">
        <v>352</v>
      </c>
      <c r="AQ15">
        <v>352</v>
      </c>
      <c r="AR15">
        <v>1600</v>
      </c>
      <c r="AT15">
        <f>(($AO$14-$AN$13)/($AN$14-$AN$13))</f>
        <v>0.32</v>
      </c>
      <c r="AU15">
        <f>(($AP$14-$AN$13)/($AN$14-$AN$13))</f>
        <v>0.52</v>
      </c>
      <c r="AV15">
        <f>(($AQ$14-$AN$13)/($AN$14-$AN$13))</f>
        <v>0.56000000000000005</v>
      </c>
      <c r="AW15">
        <f>(($AN$13-$AO$13)/($AO$14-$AO$13))</f>
        <v>0.63636363636363635</v>
      </c>
      <c r="AX15">
        <f>(($AP$13-$AO$13)/($AO$14-$AO$13))</f>
        <v>9.0909090909090912E-2</v>
      </c>
      <c r="AY15">
        <f>(($AQ$13-$AO$13)/($AO$14-$AO$13))</f>
        <v>0.40909090909090912</v>
      </c>
      <c r="AZ15">
        <f>(($AN$13-$AP$13)/($AP$14-$AP$13))</f>
        <v>0.48</v>
      </c>
      <c r="BA15">
        <f>(($AO$14-$AP$13)/($AP$14-$AP$13))</f>
        <v>0.8</v>
      </c>
      <c r="BB15">
        <f>(($AQ$13-$AP$13)/($AP$14-$AP$13))</f>
        <v>0.28000000000000003</v>
      </c>
      <c r="BC15">
        <f>(($AN$13-$AQ$13)/($AQ$14-$AQ$13))</f>
        <v>0.26315789473684209</v>
      </c>
      <c r="BD15">
        <f>(($AO$14-$AQ$13)/($AQ$14-$AQ$13))</f>
        <v>0.68421052631578949</v>
      </c>
      <c r="BE15">
        <f>(($AP$14-$AQ$13)/($AQ$14-$AQ$13))</f>
        <v>0.94736842105263153</v>
      </c>
      <c r="BG15">
        <v>1</v>
      </c>
      <c r="BH15">
        <v>83</v>
      </c>
      <c r="BI15">
        <f>($BH$19-$BH$16)/200</f>
        <v>0.08</v>
      </c>
      <c r="BJ15">
        <f>($BH$526-$BH$489)/200</f>
        <v>1.07</v>
      </c>
      <c r="BQ15">
        <f>(($AO$14-$AN$13)/($AN$14-$AN$13))</f>
        <v>0.32</v>
      </c>
      <c r="BR15">
        <f>1-(($AP$14-$AN$13)/($AN$14-$AN$13))</f>
        <v>0.48</v>
      </c>
      <c r="BS15">
        <f>1-(($AQ$14-$AN$13)/($AN$14-$AN$13))</f>
        <v>0.43999999999999995</v>
      </c>
      <c r="BT15">
        <f>1-(($AN$13-$AO$13)/($AO$14-$AO$13))</f>
        <v>0.36363636363636365</v>
      </c>
      <c r="BU15">
        <f>(($AP$13-$AO$13)/($AO$14-$AO$13))</f>
        <v>9.0909090909090912E-2</v>
      </c>
      <c r="BV15">
        <f>(($AQ$13-$AO$13)/($AO$14-$AO$13))</f>
        <v>0.40909090909090912</v>
      </c>
      <c r="BW15">
        <f>(($AN$13-$AP$13)/($AP$14-$AP$13))</f>
        <v>0.48</v>
      </c>
      <c r="BX15">
        <f>1-(($AO$14-$AP$13)/($AP$14-$AP$13))</f>
        <v>0.19999999999999996</v>
      </c>
      <c r="BY15">
        <f>(($AQ$13-$AP$13)/($AP$14-$AP$13))</f>
        <v>0.28000000000000003</v>
      </c>
      <c r="BZ15">
        <f>(($AN$13-$AQ$13)/($AQ$14-$AQ$13))</f>
        <v>0.26315789473684209</v>
      </c>
      <c r="CA15">
        <f>1-(($AO$14-$AQ$13)/($AQ$14-$AQ$13))</f>
        <v>0.31578947368421051</v>
      </c>
      <c r="CB15">
        <f>1-(($AP$14-$AQ$13)/($AQ$14-$AQ$13))</f>
        <v>5.2631578947368474E-2</v>
      </c>
    </row>
    <row r="16" spans="1:80" x14ac:dyDescent="0.25">
      <c r="A16">
        <v>15</v>
      </c>
      <c r="B16">
        <v>248.506699</v>
      </c>
      <c r="C16" s="3">
        <v>1</v>
      </c>
      <c r="H16">
        <v>263.36330099999998</v>
      </c>
      <c r="I16" s="2">
        <v>4</v>
      </c>
      <c r="P16">
        <v>2</v>
      </c>
      <c r="Q16" t="str">
        <f>CONCATENATE(C16,E16,G16,I16)</f>
        <v>14</v>
      </c>
      <c r="R16">
        <v>4</v>
      </c>
      <c r="X16" t="s">
        <v>286</v>
      </c>
      <c r="Y16" t="s">
        <v>265</v>
      </c>
      <c r="AF16">
        <v>0</v>
      </c>
      <c r="AN16">
        <v>383</v>
      </c>
      <c r="AO16">
        <v>368</v>
      </c>
      <c r="AP16">
        <v>374</v>
      </c>
      <c r="AQ16">
        <v>375</v>
      </c>
      <c r="AR16">
        <v>1633</v>
      </c>
      <c r="AT16">
        <f>(($AO$15-$AN$14)/($AN$15-$AN$14))</f>
        <v>0.21739130434782608</v>
      </c>
      <c r="AU16">
        <f>(($AP$15-$AN$14)/($AN$15-$AN$14))</f>
        <v>0.47826086956521741</v>
      </c>
      <c r="AV16">
        <f>(($AQ$15-$AN$14)/($AN$15-$AN$14))</f>
        <v>0.47826086956521741</v>
      </c>
      <c r="AW16">
        <f>(($AN$14-$AO$14)/($AO$15-$AO$14))</f>
        <v>0.77272727272727271</v>
      </c>
      <c r="AX16">
        <f>(($AP$14-$AO$14)/($AO$15-$AO$14))</f>
        <v>0.22727272727272727</v>
      </c>
      <c r="AY16">
        <f>(($AQ$14-$AO$14)/($AO$15-$AO$14))</f>
        <v>0.27272727272727271</v>
      </c>
      <c r="AZ16">
        <f>(($AN$14-$AP$14)/($AP$15-$AP$14))</f>
        <v>0.52173913043478259</v>
      </c>
      <c r="BA16">
        <f>(($AO$15-$AP$14)/($AP$15-$AP$14))</f>
        <v>0.73913043478260865</v>
      </c>
      <c r="BB16">
        <f>(($AQ$14-$AP$14)/($AP$15-$AP$14))</f>
        <v>4.3478260869565216E-2</v>
      </c>
      <c r="BC16">
        <f>(($AN$14-$AQ$14)/($AQ$15-$AQ$14))</f>
        <v>0.5</v>
      </c>
      <c r="BD16">
        <f>(($AO$15-$AQ$14)/($AQ$15-$AQ$14))</f>
        <v>0.72727272727272729</v>
      </c>
      <c r="BE16">
        <f>(($AP$15-$AQ$15)/($AQ$16-$AQ$15))</f>
        <v>0</v>
      </c>
      <c r="BG16">
        <v>4</v>
      </c>
      <c r="BH16">
        <v>89</v>
      </c>
      <c r="BI16">
        <f>($BH$20-$BH$17)/200</f>
        <v>0.105</v>
      </c>
      <c r="BJ16">
        <f>($BH$561-$BH$527)/200</f>
        <v>0.93500000000000005</v>
      </c>
      <c r="BQ16">
        <f>(($AO$15-$AN$14)/($AN$15-$AN$14))</f>
        <v>0.21739130434782608</v>
      </c>
      <c r="BR16">
        <f>(($AP$15-$AN$14)/($AN$15-$AN$14))</f>
        <v>0.47826086956521741</v>
      </c>
      <c r="BS16">
        <f>(($AQ$15-$AN$14)/($AN$15-$AN$14))</f>
        <v>0.47826086956521741</v>
      </c>
      <c r="BT16">
        <f>1-(($AN$14-$AO$14)/($AO$15-$AO$14))</f>
        <v>0.22727272727272729</v>
      </c>
      <c r="BU16">
        <f>(($AP$14-$AO$14)/($AO$15-$AO$14))</f>
        <v>0.22727272727272727</v>
      </c>
      <c r="BV16">
        <f>(($AQ$14-$AO$14)/($AO$15-$AO$14))</f>
        <v>0.27272727272727271</v>
      </c>
      <c r="BW16">
        <f>1-(($AN$14-$AP$14)/($AP$15-$AP$14))</f>
        <v>0.47826086956521741</v>
      </c>
      <c r="BX16">
        <f>1-(($AO$15-$AP$14)/($AP$15-$AP$14))</f>
        <v>0.26086956521739135</v>
      </c>
      <c r="BY16">
        <f>(($AQ$14-$AP$14)/($AP$15-$AP$14))</f>
        <v>4.3478260869565216E-2</v>
      </c>
      <c r="BZ16">
        <f>(($AN$14-$AQ$14)/($AQ$15-$AQ$14))</f>
        <v>0.5</v>
      </c>
      <c r="CA16">
        <f>1-(($AO$15-$AQ$14)/($AQ$15-$AQ$14))</f>
        <v>0.27272727272727271</v>
      </c>
      <c r="CB16">
        <f>(($AP$15-$AQ$15)/($AQ$16-$AQ$15))</f>
        <v>0</v>
      </c>
    </row>
    <row r="17" spans="1:80" x14ac:dyDescent="0.25">
      <c r="A17">
        <v>16</v>
      </c>
      <c r="B17">
        <v>248.505776</v>
      </c>
      <c r="C17" s="3">
        <v>1</v>
      </c>
      <c r="H17">
        <v>263.36330099999998</v>
      </c>
      <c r="I17" s="2">
        <v>4</v>
      </c>
      <c r="P17">
        <v>2</v>
      </c>
      <c r="Q17" t="str">
        <f>CONCATENATE(C17,E17,G17,I17)</f>
        <v>14</v>
      </c>
      <c r="R17">
        <v>3</v>
      </c>
      <c r="X17" t="s">
        <v>286</v>
      </c>
      <c r="Y17" t="s">
        <v>266</v>
      </c>
      <c r="AF17" t="s">
        <v>256</v>
      </c>
      <c r="AN17">
        <v>406</v>
      </c>
      <c r="AO17">
        <v>386</v>
      </c>
      <c r="AP17">
        <v>395</v>
      </c>
      <c r="AQ17">
        <v>394</v>
      </c>
      <c r="AR17">
        <v>1840</v>
      </c>
      <c r="AT17">
        <f>(($AO$16-$AN$15)/($AN$16-$AN$15))</f>
        <v>0.21052631578947367</v>
      </c>
      <c r="AU17">
        <f>(($AP$16-$AN$15)/($AN$16-$AN$15))</f>
        <v>0.52631578947368418</v>
      </c>
      <c r="AV17">
        <f>(($AQ$16-$AN$15)/($AN$16-$AN$15))</f>
        <v>0.57894736842105265</v>
      </c>
      <c r="AW17">
        <f>(($AN$15-$AO$15)/($AO$16-$AO$15))</f>
        <v>0.81818181818181823</v>
      </c>
      <c r="AX17">
        <f>(($AP$15-$AO$15)/($AO$16-$AO$15))</f>
        <v>0.27272727272727271</v>
      </c>
      <c r="AY17">
        <f>(($AQ$15-$AO$15)/($AO$16-$AO$15))</f>
        <v>0.27272727272727271</v>
      </c>
      <c r="AZ17">
        <f>(($AN$15-$AP$15)/($AP$16-$AP$15))</f>
        <v>0.54545454545454541</v>
      </c>
      <c r="BA17">
        <f>(($AO$16-$AP$15)/($AP$16-$AP$15))</f>
        <v>0.72727272727272729</v>
      </c>
      <c r="BB17">
        <f>(($AQ$15-$AP$15)/($AP$16-$AP$15))</f>
        <v>0</v>
      </c>
      <c r="BC17">
        <f>(($AN$15-$AQ$15)/($AQ$16-$AQ$15))</f>
        <v>0.52173913043478259</v>
      </c>
      <c r="BD17">
        <f>(($AO$16-$AQ$15)/($AQ$16-$AQ$15))</f>
        <v>0.69565217391304346</v>
      </c>
      <c r="BE17">
        <f>(($AP$16-$AQ$15)/($AQ$16-$AQ$15))</f>
        <v>0.95652173913043481</v>
      </c>
      <c r="BG17">
        <v>3</v>
      </c>
      <c r="BH17">
        <v>93</v>
      </c>
      <c r="BI17">
        <f>($BH$21-$BH$18)/200</f>
        <v>7.4999999999999997E-2</v>
      </c>
      <c r="BJ17">
        <f>($BH$598-$BH$562)/200</f>
        <v>0.93</v>
      </c>
      <c r="BQ17">
        <f>(($AO$16-$AN$15)/($AN$16-$AN$15))</f>
        <v>0.21052631578947367</v>
      </c>
      <c r="BR17">
        <f>1-(($AP$16-$AN$15)/($AN$16-$AN$15))</f>
        <v>0.47368421052631582</v>
      </c>
      <c r="BS17">
        <f>1-(($AQ$16-$AN$15)/($AN$16-$AN$15))</f>
        <v>0.42105263157894735</v>
      </c>
      <c r="BT17">
        <f>1-(($AN$15-$AO$15)/($AO$16-$AO$15))</f>
        <v>0.18181818181818177</v>
      </c>
      <c r="BU17">
        <f>(($AP$15-$AO$15)/($AO$16-$AO$15))</f>
        <v>0.27272727272727271</v>
      </c>
      <c r="BV17">
        <f>(($AQ$15-$AO$15)/($AO$16-$AO$15))</f>
        <v>0.27272727272727271</v>
      </c>
      <c r="BW17">
        <f>1-(($AN$15-$AP$15)/($AP$16-$AP$15))</f>
        <v>0.45454545454545459</v>
      </c>
      <c r="BX17">
        <f>1-(($AO$16-$AP$15)/($AP$16-$AP$15))</f>
        <v>0.27272727272727271</v>
      </c>
      <c r="BY17">
        <f>(($AQ$15-$AP$15)/($AP$16-$AP$15))</f>
        <v>0</v>
      </c>
      <c r="BZ17">
        <f>1-(($AN$15-$AQ$15)/($AQ$16-$AQ$15))</f>
        <v>0.47826086956521741</v>
      </c>
      <c r="CA17">
        <f>1-(($AO$16-$AQ$15)/($AQ$16-$AQ$15))</f>
        <v>0.30434782608695654</v>
      </c>
      <c r="CB17">
        <f>1-(($AP$16-$AQ$15)/($AQ$16-$AQ$15))</f>
        <v>4.3478260869565188E-2</v>
      </c>
    </row>
    <row r="18" spans="1:80" x14ac:dyDescent="0.25">
      <c r="A18">
        <v>17</v>
      </c>
      <c r="B18">
        <v>248.50758099999999</v>
      </c>
      <c r="C18" s="3">
        <v>1</v>
      </c>
      <c r="P18">
        <v>1</v>
      </c>
      <c r="Q18" t="str">
        <f>CONCATENATE(C18,E18,G18,I18)</f>
        <v>1</v>
      </c>
      <c r="R18">
        <v>2</v>
      </c>
      <c r="X18" t="s">
        <v>286</v>
      </c>
      <c r="Y18" t="s">
        <v>263</v>
      </c>
      <c r="AF18">
        <v>0</v>
      </c>
      <c r="AN18">
        <v>428</v>
      </c>
      <c r="AO18">
        <v>410</v>
      </c>
      <c r="AP18">
        <v>417</v>
      </c>
      <c r="AQ18">
        <v>417</v>
      </c>
      <c r="AR18">
        <v>1873</v>
      </c>
      <c r="AT18">
        <f>(($AO$17-$AN$16)/($AN$17-$AN$16))</f>
        <v>0.13043478260869565</v>
      </c>
      <c r="AU18">
        <f>(($AP$17-$AN$16)/($AN$17-$AN$16))</f>
        <v>0.52173913043478259</v>
      </c>
      <c r="AV18">
        <f>(($AQ$17-$AN$16)/($AN$17-$AN$16))</f>
        <v>0.47826086956521741</v>
      </c>
      <c r="AW18">
        <f>(($AN$16-$AO$16)/($AO$17-$AO$16))</f>
        <v>0.83333333333333337</v>
      </c>
      <c r="AX18">
        <f>(($AP$16-$AO$16)/($AO$17-$AO$16))</f>
        <v>0.33333333333333331</v>
      </c>
      <c r="AY18">
        <f>(($AQ$16-$AO$16)/($AO$17-$AO$16))</f>
        <v>0.3888888888888889</v>
      </c>
      <c r="AZ18">
        <f>(($AN$16-$AP$16)/($AP$17-$AP$16))</f>
        <v>0.42857142857142855</v>
      </c>
      <c r="BA18">
        <f>(($AO$17-$AP$16)/($AP$17-$AP$16))</f>
        <v>0.5714285714285714</v>
      </c>
      <c r="BB18">
        <f>(($AQ$16-$AP$16)/($AP$17-$AP$16))</f>
        <v>4.7619047619047616E-2</v>
      </c>
      <c r="BC18">
        <f>(($AN$16-$AQ$16)/($AQ$17-$AQ$16))</f>
        <v>0.42105263157894735</v>
      </c>
      <c r="BD18">
        <f>(($AO$17-$AQ$16)/($AQ$17-$AQ$16))</f>
        <v>0.57894736842105265</v>
      </c>
      <c r="BE18">
        <f>(($AP$17-$AQ$17)/($AQ$18-$AQ$17))</f>
        <v>4.3478260869565216E-2</v>
      </c>
      <c r="BG18">
        <v>2</v>
      </c>
      <c r="BH18">
        <v>100</v>
      </c>
      <c r="BI18">
        <f>($BH$22-$BH$19)/200</f>
        <v>8.5000000000000006E-2</v>
      </c>
      <c r="BJ18">
        <f>($BH$632-$BH$599)/200</f>
        <v>0.85499999999999998</v>
      </c>
      <c r="BQ18">
        <f>(($AO$17-$AN$16)/($AN$17-$AN$16))</f>
        <v>0.13043478260869565</v>
      </c>
      <c r="BR18">
        <f>1-(($AP$17-$AN$16)/($AN$17-$AN$16))</f>
        <v>0.47826086956521741</v>
      </c>
      <c r="BS18">
        <f>(($AQ$17-$AN$16)/($AN$17-$AN$16))</f>
        <v>0.47826086956521741</v>
      </c>
      <c r="BT18">
        <f>1-(($AN$16-$AO$16)/($AO$17-$AO$16))</f>
        <v>0.16666666666666663</v>
      </c>
      <c r="BU18">
        <f>(($AP$16-$AO$16)/($AO$17-$AO$16))</f>
        <v>0.33333333333333331</v>
      </c>
      <c r="BV18">
        <f>(($AQ$16-$AO$16)/($AO$17-$AO$16))</f>
        <v>0.3888888888888889</v>
      </c>
      <c r="BW18">
        <f>(($AN$16-$AP$16)/($AP$17-$AP$16))</f>
        <v>0.42857142857142855</v>
      </c>
      <c r="BX18">
        <f>1-(($AO$17-$AP$16)/($AP$17-$AP$16))</f>
        <v>0.4285714285714286</v>
      </c>
      <c r="BY18">
        <f>(($AQ$16-$AP$16)/($AP$17-$AP$16))</f>
        <v>4.7619047619047616E-2</v>
      </c>
      <c r="BZ18">
        <f>(($AN$16-$AQ$16)/($AQ$17-$AQ$16))</f>
        <v>0.42105263157894735</v>
      </c>
      <c r="CA18">
        <f>1-(($AO$17-$AQ$16)/($AQ$17-$AQ$16))</f>
        <v>0.42105263157894735</v>
      </c>
      <c r="CB18">
        <f>(($AP$17-$AQ$17)/($AQ$18-$AQ$17))</f>
        <v>4.3478260869565216E-2</v>
      </c>
    </row>
    <row r="19" spans="1:80" x14ac:dyDescent="0.25">
      <c r="A19">
        <v>18</v>
      </c>
      <c r="B19">
        <v>248.525567</v>
      </c>
      <c r="C19" s="3">
        <v>1</v>
      </c>
      <c r="P19">
        <v>1</v>
      </c>
      <c r="Q19" t="str">
        <f>CONCATENATE(C19,E19,G19,I19)</f>
        <v>1</v>
      </c>
      <c r="R19">
        <v>1</v>
      </c>
      <c r="X19" t="s">
        <v>286</v>
      </c>
      <c r="Y19" t="s">
        <v>264</v>
      </c>
      <c r="AB19" t="s">
        <v>286</v>
      </c>
      <c r="AC19" t="str">
        <f>CONCATENATE($R19,$R20,$R21,$R22)</f>
        <v>1432</v>
      </c>
      <c r="AF19" t="s">
        <v>257</v>
      </c>
      <c r="AG19" t="s">
        <v>258</v>
      </c>
      <c r="AN19">
        <v>449</v>
      </c>
      <c r="AO19">
        <v>433</v>
      </c>
      <c r="AP19">
        <v>439</v>
      </c>
      <c r="AQ19">
        <v>439</v>
      </c>
      <c r="AR19">
        <v>2052</v>
      </c>
      <c r="AT19">
        <f>(($AO$18-$AN$17)/($AN$18-$AN$17))</f>
        <v>0.18181818181818182</v>
      </c>
      <c r="AU19">
        <f>(($AP$18-$AN$17)/($AN$18-$AN$17))</f>
        <v>0.5</v>
      </c>
      <c r="AV19">
        <f>(($AQ$18-$AN$17)/($AN$18-$AN$17))</f>
        <v>0.5</v>
      </c>
      <c r="AW19">
        <f>(($AN$17-$AO$17)/($AO$18-$AO$17))</f>
        <v>0.83333333333333337</v>
      </c>
      <c r="AX19">
        <f>(($AP$17-$AO$17)/($AO$18-$AO$17))</f>
        <v>0.375</v>
      </c>
      <c r="AY19">
        <f>(($AQ$17-$AO$17)/($AO$18-$AO$17))</f>
        <v>0.33333333333333331</v>
      </c>
      <c r="AZ19">
        <f>(($AN$17-$AP$17)/($AP$18-$AP$17))</f>
        <v>0.5</v>
      </c>
      <c r="BA19">
        <f>(($AO$18-$AP$17)/($AP$18-$AP$17))</f>
        <v>0.68181818181818177</v>
      </c>
      <c r="BB19">
        <f>(($AQ$17-$AP$16)/($AP$17-$AP$16))</f>
        <v>0.95238095238095233</v>
      </c>
      <c r="BC19">
        <f>(($AN$17-$AQ$17)/($AQ$18-$AQ$17))</f>
        <v>0.52173913043478259</v>
      </c>
      <c r="BD19">
        <f>(($AO$18-$AQ$17)/($AQ$18-$AQ$17))</f>
        <v>0.69565217391304346</v>
      </c>
      <c r="BE19">
        <f>(($AP$18-$AQ$18)/($AQ$19-$AQ$18))</f>
        <v>0</v>
      </c>
      <c r="BG19">
        <v>1</v>
      </c>
      <c r="BH19">
        <v>105</v>
      </c>
      <c r="BI19">
        <f>($BH$23-$BH$20)/200</f>
        <v>7.0000000000000007E-2</v>
      </c>
      <c r="BJ19">
        <f>($BH$672-$BH$633)/200</f>
        <v>1.22</v>
      </c>
      <c r="BQ19">
        <f>(($AO$18-$AN$17)/($AN$18-$AN$17))</f>
        <v>0.18181818181818182</v>
      </c>
      <c r="BR19">
        <f>(($AP$18-$AN$17)/($AN$18-$AN$17))</f>
        <v>0.5</v>
      </c>
      <c r="BS19">
        <f>(($AQ$18-$AN$17)/($AN$18-$AN$17))</f>
        <v>0.5</v>
      </c>
      <c r="BT19">
        <f>1-(($AN$17-$AO$17)/($AO$18-$AO$17))</f>
        <v>0.16666666666666663</v>
      </c>
      <c r="BU19">
        <f>(($AP$17-$AO$17)/($AO$18-$AO$17))</f>
        <v>0.375</v>
      </c>
      <c r="BV19">
        <f>(($AQ$17-$AO$17)/($AO$18-$AO$17))</f>
        <v>0.33333333333333331</v>
      </c>
      <c r="BW19">
        <f>(($AN$17-$AP$17)/($AP$18-$AP$17))</f>
        <v>0.5</v>
      </c>
      <c r="BX19">
        <f>1-(($AO$18-$AP$17)/($AP$18-$AP$17))</f>
        <v>0.31818181818181823</v>
      </c>
      <c r="BY19">
        <f>1-(($AQ$17-$AP$16)/($AP$17-$AP$16))</f>
        <v>4.7619047619047672E-2</v>
      </c>
      <c r="BZ19">
        <f>1-(($AN$17-$AQ$17)/($AQ$18-$AQ$17))</f>
        <v>0.47826086956521741</v>
      </c>
      <c r="CA19">
        <f>1-(($AO$18-$AQ$17)/($AQ$18-$AQ$17))</f>
        <v>0.30434782608695654</v>
      </c>
      <c r="CB19">
        <f>(($AP$18-$AQ$18)/($AQ$19-$AQ$18))</f>
        <v>0</v>
      </c>
    </row>
    <row r="20" spans="1:80" x14ac:dyDescent="0.25">
      <c r="A20">
        <v>19</v>
      </c>
      <c r="B20">
        <v>248.450467</v>
      </c>
      <c r="C20" s="3">
        <v>1</v>
      </c>
      <c r="P20">
        <v>1</v>
      </c>
      <c r="Q20" t="str">
        <f>CONCATENATE(C20,E20,G20,I20)</f>
        <v>1</v>
      </c>
      <c r="R20">
        <v>4</v>
      </c>
      <c r="X20" t="s">
        <v>286</v>
      </c>
      <c r="Y20" t="s">
        <v>265</v>
      </c>
      <c r="AF20">
        <v>0</v>
      </c>
      <c r="AG20">
        <v>0</v>
      </c>
      <c r="AN20">
        <v>468</v>
      </c>
      <c r="AO20">
        <v>455</v>
      </c>
      <c r="AP20">
        <v>463</v>
      </c>
      <c r="AQ20">
        <v>465</v>
      </c>
      <c r="AR20">
        <v>2087</v>
      </c>
      <c r="AT20">
        <f>(($AO$19-$AN$18)/($AN$19-$AN$18))</f>
        <v>0.23809523809523808</v>
      </c>
      <c r="AU20">
        <f>(($AP$19-$AN$18)/($AN$19-$AN$18))</f>
        <v>0.52380952380952384</v>
      </c>
      <c r="AV20">
        <f>(($AQ$19-$AN$18)/($AN$19-$AN$18))</f>
        <v>0.52380952380952384</v>
      </c>
      <c r="AW20">
        <f>(($AN$18-$AO$18)/($AO$19-$AO$18))</f>
        <v>0.78260869565217395</v>
      </c>
      <c r="AX20">
        <f>(($AP$18-$AO$18)/($AO$19-$AO$18))</f>
        <v>0.30434782608695654</v>
      </c>
      <c r="AY20">
        <f>(($AQ$18-$AO$18)/($AO$19-$AO$18))</f>
        <v>0.30434782608695654</v>
      </c>
      <c r="AZ20">
        <f>(($AN$18-$AP$18)/($AP$19-$AP$18))</f>
        <v>0.5</v>
      </c>
      <c r="BA20">
        <f>(($AO$19-$AP$18)/($AP$19-$AP$18))</f>
        <v>0.72727272727272729</v>
      </c>
      <c r="BB20">
        <f>(($AQ$18-$AP$18)/($AP$19-$AP$18))</f>
        <v>0</v>
      </c>
      <c r="BC20">
        <f>(($AN$18-$AQ$18)/($AQ$19-$AQ$18))</f>
        <v>0.5</v>
      </c>
      <c r="BD20">
        <f>(($AO$19-$AQ$18)/($AQ$19-$AQ$18))</f>
        <v>0.72727272727272729</v>
      </c>
      <c r="BE20">
        <f>(($AP$19-$AQ$19)/($AQ$20-$AQ$19))</f>
        <v>0</v>
      </c>
      <c r="BG20">
        <v>4</v>
      </c>
      <c r="BH20">
        <v>114</v>
      </c>
      <c r="BI20">
        <f>($BH$24-$BH$21)/200</f>
        <v>0.11</v>
      </c>
      <c r="BQ20">
        <f>(($AO$19-$AN$18)/($AN$19-$AN$18))</f>
        <v>0.23809523809523808</v>
      </c>
      <c r="BR20">
        <f>1-(($AP$19-$AN$18)/($AN$19-$AN$18))</f>
        <v>0.47619047619047616</v>
      </c>
      <c r="BS20">
        <f>1-(($AQ$19-$AN$18)/($AN$19-$AN$18))</f>
        <v>0.47619047619047616</v>
      </c>
      <c r="BT20">
        <f>1-(($AN$18-$AO$18)/($AO$19-$AO$18))</f>
        <v>0.21739130434782605</v>
      </c>
      <c r="BU20">
        <f>(($AP$18-$AO$18)/($AO$19-$AO$18))</f>
        <v>0.30434782608695654</v>
      </c>
      <c r="BV20">
        <f>(($AQ$18-$AO$18)/($AO$19-$AO$18))</f>
        <v>0.30434782608695654</v>
      </c>
      <c r="BW20">
        <f>(($AN$18-$AP$18)/($AP$19-$AP$18))</f>
        <v>0.5</v>
      </c>
      <c r="BX20">
        <f>1-(($AO$19-$AP$18)/($AP$19-$AP$18))</f>
        <v>0.27272727272727271</v>
      </c>
      <c r="BY20">
        <f>(($AQ$18-$AP$18)/($AP$19-$AP$18))</f>
        <v>0</v>
      </c>
      <c r="BZ20">
        <f>(($AN$18-$AQ$18)/($AQ$19-$AQ$18))</f>
        <v>0.5</v>
      </c>
      <c r="CA20">
        <f>1-(($AO$19-$AQ$18)/($AQ$19-$AQ$18))</f>
        <v>0.27272727272727271</v>
      </c>
      <c r="CB20">
        <f>(($AP$19-$AQ$19)/($AQ$20-$AQ$19))</f>
        <v>0</v>
      </c>
    </row>
    <row r="21" spans="1:80" x14ac:dyDescent="0.25">
      <c r="A21">
        <v>20</v>
      </c>
      <c r="B21">
        <v>248.43794</v>
      </c>
      <c r="C21" s="3">
        <v>1</v>
      </c>
      <c r="P21">
        <v>1</v>
      </c>
      <c r="Q21" t="str">
        <f>CONCATENATE(C21,E21,G21,I21)</f>
        <v>1</v>
      </c>
      <c r="R21">
        <v>3</v>
      </c>
      <c r="X21" t="s">
        <v>286</v>
      </c>
      <c r="Y21" t="s">
        <v>266</v>
      </c>
      <c r="AF21">
        <v>0</v>
      </c>
      <c r="AG21">
        <v>0</v>
      </c>
      <c r="AN21">
        <v>508</v>
      </c>
      <c r="AO21">
        <v>520</v>
      </c>
      <c r="AP21">
        <v>523</v>
      </c>
      <c r="AQ21">
        <v>505</v>
      </c>
      <c r="AR21">
        <v>2308</v>
      </c>
      <c r="AT21">
        <f>(($AO$20-$AN$19)/($AN$20-$AN$19))</f>
        <v>0.31578947368421051</v>
      </c>
      <c r="AU21">
        <f>(($AP$20-$AN$19)/($AN$20-$AN$19))</f>
        <v>0.73684210526315785</v>
      </c>
      <c r="AV21">
        <f>(($AQ$20-$AN$19)/($AN$20-$AN$19))</f>
        <v>0.84210526315789469</v>
      </c>
      <c r="AW21">
        <f>(($AN$19-$AO$19)/($AO$20-$AO$19))</f>
        <v>0.72727272727272729</v>
      </c>
      <c r="AX21">
        <f>(($AP$19-$AO$19)/($AO$20-$AO$19))</f>
        <v>0.27272727272727271</v>
      </c>
      <c r="AY21">
        <f>(($AQ$19-$AO$19)/($AO$20-$AO$19))</f>
        <v>0.27272727272727271</v>
      </c>
      <c r="AZ21">
        <f>(($AN$19-$AP$19)/($AP$20-$AP$19))</f>
        <v>0.41666666666666669</v>
      </c>
      <c r="BA21">
        <f>(($AO$20-$AP$19)/($AP$20-$AP$19))</f>
        <v>0.66666666666666663</v>
      </c>
      <c r="BB21">
        <f>(($AQ$19-$AP$19)/($AP$20-$AP$19))</f>
        <v>0</v>
      </c>
      <c r="BC21">
        <f>(($AN$19-$AQ$19)/($AQ$20-$AQ$19))</f>
        <v>0.38461538461538464</v>
      </c>
      <c r="BD21">
        <f>(($AO$20-$AQ$19)/($AQ$20-$AQ$19))</f>
        <v>0.61538461538461542</v>
      </c>
      <c r="BE21">
        <f>(($AP$20-$AQ$19)/($AQ$20-$AQ$19))</f>
        <v>0.92307692307692313</v>
      </c>
      <c r="BG21">
        <v>3</v>
      </c>
      <c r="BH21">
        <v>115</v>
      </c>
      <c r="BI21">
        <f>($BH$25-$BH$22)/200</f>
        <v>0.08</v>
      </c>
      <c r="BQ21">
        <f>(($AO$20-$AN$19)/($AN$20-$AN$19))</f>
        <v>0.31578947368421051</v>
      </c>
      <c r="BR21">
        <f>1-(($AP$20-$AN$19)/($AN$20-$AN$19))</f>
        <v>0.26315789473684215</v>
      </c>
      <c r="BS21">
        <f>1-(($AQ$20-$AN$19)/($AN$20-$AN$19))</f>
        <v>0.15789473684210531</v>
      </c>
      <c r="BT21">
        <f>1-(($AN$19-$AO$19)/($AO$20-$AO$19))</f>
        <v>0.27272727272727271</v>
      </c>
      <c r="BU21">
        <f>(($AP$19-$AO$19)/($AO$20-$AO$19))</f>
        <v>0.27272727272727271</v>
      </c>
      <c r="BV21">
        <f>(($AQ$19-$AO$19)/($AO$20-$AO$19))</f>
        <v>0.27272727272727271</v>
      </c>
      <c r="BW21">
        <f>(($AN$19-$AP$19)/($AP$20-$AP$19))</f>
        <v>0.41666666666666669</v>
      </c>
      <c r="BX21">
        <f>1-(($AO$20-$AP$19)/($AP$20-$AP$19))</f>
        <v>0.33333333333333337</v>
      </c>
      <c r="BY21">
        <f>(($AQ$19-$AP$19)/($AP$20-$AP$19))</f>
        <v>0</v>
      </c>
      <c r="BZ21">
        <f>(($AN$19-$AQ$19)/($AQ$20-$AQ$19))</f>
        <v>0.38461538461538464</v>
      </c>
      <c r="CA21">
        <f>1-(($AO$20-$AQ$19)/($AQ$20-$AQ$19))</f>
        <v>0.38461538461538458</v>
      </c>
      <c r="CB21">
        <f>1-(($AP$20-$AQ$19)/($AQ$20-$AQ$19))</f>
        <v>7.6923076923076872E-2</v>
      </c>
    </row>
    <row r="22" spans="1:80" x14ac:dyDescent="0.25">
      <c r="A22">
        <v>21</v>
      </c>
      <c r="P22">
        <v>0</v>
      </c>
      <c r="Q22" t="str">
        <f>CONCATENATE(C22,E22,G22,I22)</f>
        <v/>
      </c>
      <c r="R22">
        <v>2</v>
      </c>
      <c r="X22" t="s">
        <v>286</v>
      </c>
      <c r="Y22" t="s">
        <v>263</v>
      </c>
      <c r="AF22">
        <v>0</v>
      </c>
      <c r="AG22">
        <v>0</v>
      </c>
      <c r="AN22">
        <v>536</v>
      </c>
      <c r="AO22">
        <v>544</v>
      </c>
      <c r="AP22">
        <v>549</v>
      </c>
      <c r="AQ22">
        <v>531</v>
      </c>
      <c r="AR22">
        <v>2341</v>
      </c>
      <c r="BG22">
        <v>2</v>
      </c>
      <c r="BH22">
        <v>122</v>
      </c>
      <c r="BI22">
        <f>($BH$26-$BH$23)/200</f>
        <v>8.5000000000000006E-2</v>
      </c>
    </row>
    <row r="23" spans="1:80" x14ac:dyDescent="0.25">
      <c r="A23">
        <v>22</v>
      </c>
      <c r="D23">
        <v>236.89149599999999</v>
      </c>
      <c r="E23" s="4">
        <v>2</v>
      </c>
      <c r="F23">
        <v>248.40762799999999</v>
      </c>
      <c r="G23" s="5">
        <v>3</v>
      </c>
      <c r="P23">
        <v>2</v>
      </c>
      <c r="Q23" t="str">
        <f>CONCATENATE(C23,E23,G23,I23)</f>
        <v>23</v>
      </c>
      <c r="R23">
        <v>1</v>
      </c>
      <c r="X23" t="s">
        <v>286</v>
      </c>
      <c r="Y23" t="s">
        <v>264</v>
      </c>
      <c r="AB23" t="s">
        <v>286</v>
      </c>
      <c r="AC23" t="str">
        <f>CONCATENATE($R23,$R24,$R25,$R26)</f>
        <v>1432</v>
      </c>
      <c r="AF23">
        <v>0</v>
      </c>
      <c r="AG23">
        <v>0</v>
      </c>
      <c r="AN23">
        <v>560</v>
      </c>
      <c r="AO23">
        <v>567</v>
      </c>
      <c r="AP23">
        <v>571</v>
      </c>
      <c r="AQ23">
        <v>552</v>
      </c>
      <c r="AR23">
        <v>2598</v>
      </c>
      <c r="BG23">
        <v>1</v>
      </c>
      <c r="BH23">
        <v>128</v>
      </c>
      <c r="BI23">
        <f>($BH$27-$BH$24)/200</f>
        <v>0.08</v>
      </c>
    </row>
    <row r="24" spans="1:80" x14ac:dyDescent="0.25">
      <c r="A24">
        <v>23</v>
      </c>
      <c r="D24">
        <v>236.844537</v>
      </c>
      <c r="E24" s="4">
        <v>2</v>
      </c>
      <c r="F24">
        <v>248.430825</v>
      </c>
      <c r="G24" s="5">
        <v>3</v>
      </c>
      <c r="P24">
        <v>2</v>
      </c>
      <c r="Q24" t="str">
        <f>CONCATENATE(C24,E24,G24,I24)</f>
        <v>23</v>
      </c>
      <c r="R24">
        <v>4</v>
      </c>
      <c r="X24" t="s">
        <v>286</v>
      </c>
      <c r="Y24" t="s">
        <v>265</v>
      </c>
      <c r="AF24">
        <v>0</v>
      </c>
      <c r="AG24">
        <v>0</v>
      </c>
      <c r="AN24">
        <v>582</v>
      </c>
      <c r="AO24">
        <v>588</v>
      </c>
      <c r="AP24">
        <v>593</v>
      </c>
      <c r="AQ24">
        <v>572</v>
      </c>
      <c r="AR24">
        <v>2632</v>
      </c>
      <c r="AT24">
        <f>(($AO$21-$AN$21)/($AN$22-$AN$21))</f>
        <v>0.42857142857142855</v>
      </c>
      <c r="AU24">
        <f>(($AP$21-$AN$21)/($AN$22-$AN$21))</f>
        <v>0.5357142857142857</v>
      </c>
      <c r="AV24">
        <f>(($AQ$22-$AN$21)/($AN$22-$AN$21))</f>
        <v>0.8214285714285714</v>
      </c>
      <c r="AW24">
        <f>(($AN$22-$AO$21)/($AO$22-$AO$21))</f>
        <v>0.66666666666666663</v>
      </c>
      <c r="AX24">
        <f>(($AP$21-$AO$21)/($AO$22-$AO$21))</f>
        <v>0.125</v>
      </c>
      <c r="AY24">
        <f>(($AQ$22-$AO$21)/($AO$22-$AO$21))</f>
        <v>0.45833333333333331</v>
      </c>
      <c r="AZ24">
        <f>(($AN$22-$AP$21)/($AP$22-$AP$21))</f>
        <v>0.5</v>
      </c>
      <c r="BA24">
        <f>(($AO$22-$AP$21)/($AP$22-$AP$21))</f>
        <v>0.80769230769230771</v>
      </c>
      <c r="BB24">
        <f>(($AQ$22-$AP$21)/($AP$22-$AP$21))</f>
        <v>0.30769230769230771</v>
      </c>
      <c r="BC24">
        <f>(($AN$21-$AQ$21)/($AQ$22-$AQ$21))</f>
        <v>0.11538461538461539</v>
      </c>
      <c r="BD24">
        <f>(($AO$21-$AQ$21)/($AQ$22-$AQ$21))</f>
        <v>0.57692307692307687</v>
      </c>
      <c r="BE24">
        <f>(($AP$21-$AQ$21)/($AQ$22-$AQ$21))</f>
        <v>0.69230769230769229</v>
      </c>
      <c r="BG24">
        <v>4</v>
      </c>
      <c r="BH24">
        <v>137</v>
      </c>
      <c r="BI24">
        <f>($BH$28-$BH$25)/200</f>
        <v>0.11</v>
      </c>
      <c r="BQ24">
        <f>(($AO$21-$AN$21)/($AN$22-$AN$21))</f>
        <v>0.42857142857142855</v>
      </c>
      <c r="BR24">
        <f>1-(($AP$21-$AN$21)/($AN$22-$AN$21))</f>
        <v>0.4642857142857143</v>
      </c>
      <c r="BS24">
        <f>1-(($AQ$22-$AN$21)/($AN$22-$AN$21))</f>
        <v>0.1785714285714286</v>
      </c>
      <c r="BT24">
        <f>1-(($AN$22-$AO$21)/($AO$22-$AO$21))</f>
        <v>0.33333333333333337</v>
      </c>
      <c r="BU24">
        <f>(($AP$21-$AO$21)/($AO$22-$AO$21))</f>
        <v>0.125</v>
      </c>
      <c r="BV24">
        <f>(($AQ$22-$AO$21)/($AO$22-$AO$21))</f>
        <v>0.45833333333333331</v>
      </c>
      <c r="BW24">
        <f>(($AN$22-$AP$21)/($AP$22-$AP$21))</f>
        <v>0.5</v>
      </c>
      <c r="BX24">
        <f>1-(($AO$22-$AP$21)/($AP$22-$AP$21))</f>
        <v>0.19230769230769229</v>
      </c>
      <c r="BY24">
        <f>(($AQ$22-$AP$21)/($AP$22-$AP$21))</f>
        <v>0.30769230769230771</v>
      </c>
      <c r="BZ24">
        <f>(($AN$21-$AQ$21)/($AQ$22-$AQ$21))</f>
        <v>0.11538461538461539</v>
      </c>
      <c r="CA24">
        <f>1-(($AO$21-$AQ$21)/($AQ$22-$AQ$21))</f>
        <v>0.42307692307692313</v>
      </c>
      <c r="CB24">
        <f>1-(($AP$21-$AQ$21)/($AQ$22-$AQ$21))</f>
        <v>0.30769230769230771</v>
      </c>
    </row>
    <row r="25" spans="1:80" x14ac:dyDescent="0.25">
      <c r="A25">
        <v>24</v>
      </c>
      <c r="D25">
        <v>236.87675400000001</v>
      </c>
      <c r="E25" s="4">
        <v>2</v>
      </c>
      <c r="F25">
        <v>248.41840400000001</v>
      </c>
      <c r="G25" s="5">
        <v>3</v>
      </c>
      <c r="P25">
        <v>2</v>
      </c>
      <c r="Q25" t="str">
        <f>CONCATENATE(C25,E25,G25,I25)</f>
        <v>23</v>
      </c>
      <c r="R25">
        <v>3</v>
      </c>
      <c r="X25" t="s">
        <v>286</v>
      </c>
      <c r="Y25" t="s">
        <v>266</v>
      </c>
      <c r="AF25">
        <v>0</v>
      </c>
      <c r="AG25">
        <v>0</v>
      </c>
      <c r="AN25">
        <v>604</v>
      </c>
      <c r="AO25">
        <v>610</v>
      </c>
      <c r="AP25">
        <v>615</v>
      </c>
      <c r="AQ25">
        <v>594</v>
      </c>
      <c r="AR25">
        <v>2820</v>
      </c>
      <c r="AT25">
        <f>(($AO$22-$AN$22)/($AN$23-$AN$22))</f>
        <v>0.33333333333333331</v>
      </c>
      <c r="AU25">
        <f>(($AP$22-$AN$22)/($AN$23-$AN$22))</f>
        <v>0.54166666666666663</v>
      </c>
      <c r="AV25">
        <f>(($AQ$23-$AN$22)/($AN$23-$AN$22))</f>
        <v>0.66666666666666663</v>
      </c>
      <c r="AW25">
        <f>(($AN$23-$AO$22)/($AO$23-$AO$22))</f>
        <v>0.69565217391304346</v>
      </c>
      <c r="AX25">
        <f>(($AP$22-$AO$22)/($AO$23-$AO$22))</f>
        <v>0.21739130434782608</v>
      </c>
      <c r="AY25">
        <f>(($AQ$23-$AO$22)/($AO$23-$AO$22))</f>
        <v>0.34782608695652173</v>
      </c>
      <c r="AZ25">
        <f>(($AN$23-$AP$22)/($AP$23-$AP$22))</f>
        <v>0.5</v>
      </c>
      <c r="BA25">
        <f>(($AO$23-$AP$22)/($AP$23-$AP$22))</f>
        <v>0.81818181818181823</v>
      </c>
      <c r="BB25">
        <f>(($AQ$23-$AP$22)/($AP$23-$AP$22))</f>
        <v>0.13636363636363635</v>
      </c>
      <c r="BC25">
        <f>(($AN$22-$AQ$22)/($AQ$23-$AQ$22))</f>
        <v>0.23809523809523808</v>
      </c>
      <c r="BD25">
        <f>(($AO$22-$AQ$22)/($AQ$23-$AQ$22))</f>
        <v>0.61904761904761907</v>
      </c>
      <c r="BE25">
        <f>(($AP$22-$AQ$22)/($AQ$23-$AQ$22))</f>
        <v>0.8571428571428571</v>
      </c>
      <c r="BG25">
        <v>3</v>
      </c>
      <c r="BH25">
        <v>138</v>
      </c>
      <c r="BI25">
        <f>($BH$29-$BH$26)/200</f>
        <v>0.09</v>
      </c>
      <c r="BQ25">
        <f>(($AO$22-$AN$22)/($AN$23-$AN$22))</f>
        <v>0.33333333333333331</v>
      </c>
      <c r="BR25">
        <f>1-(($AP$22-$AN$22)/($AN$23-$AN$22))</f>
        <v>0.45833333333333337</v>
      </c>
      <c r="BS25">
        <f>1-(($AQ$23-$AN$22)/($AN$23-$AN$22))</f>
        <v>0.33333333333333337</v>
      </c>
      <c r="BT25">
        <f>1-(($AN$23-$AO$22)/($AO$23-$AO$22))</f>
        <v>0.30434782608695654</v>
      </c>
      <c r="BU25">
        <f>(($AP$22-$AO$22)/($AO$23-$AO$22))</f>
        <v>0.21739130434782608</v>
      </c>
      <c r="BV25">
        <f>(($AQ$23-$AO$22)/($AO$23-$AO$22))</f>
        <v>0.34782608695652173</v>
      </c>
      <c r="BW25">
        <f>(($AN$23-$AP$22)/($AP$23-$AP$22))</f>
        <v>0.5</v>
      </c>
      <c r="BX25">
        <f>1-(($AO$23-$AP$22)/($AP$23-$AP$22))</f>
        <v>0.18181818181818177</v>
      </c>
      <c r="BY25">
        <f>(($AQ$23-$AP$22)/($AP$23-$AP$22))</f>
        <v>0.13636363636363635</v>
      </c>
      <c r="BZ25">
        <f>(($AN$22-$AQ$22)/($AQ$23-$AQ$22))</f>
        <v>0.23809523809523808</v>
      </c>
      <c r="CA25">
        <f>1-(($AO$22-$AQ$22)/($AQ$23-$AQ$22))</f>
        <v>0.38095238095238093</v>
      </c>
      <c r="CB25">
        <f>1-(($AP$22-$AQ$22)/($AQ$23-$AQ$22))</f>
        <v>0.1428571428571429</v>
      </c>
    </row>
    <row r="26" spans="1:80" x14ac:dyDescent="0.25">
      <c r="A26">
        <v>25</v>
      </c>
      <c r="D26">
        <v>236.89592999999999</v>
      </c>
      <c r="E26" s="4">
        <v>2</v>
      </c>
      <c r="F26">
        <v>248.392888</v>
      </c>
      <c r="G26" s="5">
        <v>3</v>
      </c>
      <c r="P26">
        <v>2</v>
      </c>
      <c r="Q26" t="str">
        <f>CONCATENATE(C26,E26,G26,I26)</f>
        <v>23</v>
      </c>
      <c r="R26">
        <v>2</v>
      </c>
      <c r="X26" t="s">
        <v>286</v>
      </c>
      <c r="Y26" t="s">
        <v>263</v>
      </c>
      <c r="AF26">
        <v>0</v>
      </c>
      <c r="AG26">
        <v>0</v>
      </c>
      <c r="AN26">
        <v>627</v>
      </c>
      <c r="AO26">
        <v>631</v>
      </c>
      <c r="AP26">
        <v>638</v>
      </c>
      <c r="AQ26">
        <v>616</v>
      </c>
      <c r="AR26">
        <v>2851</v>
      </c>
      <c r="AT26">
        <f>(($AO$23-$AN$23)/($AN$24-$AN$23))</f>
        <v>0.31818181818181818</v>
      </c>
      <c r="AU26">
        <f>(($AP$23-$AN$23)/($AN$24-$AN$23))</f>
        <v>0.5</v>
      </c>
      <c r="AV26">
        <f>(($AQ$24-$AN$23)/($AN$24-$AN$23))</f>
        <v>0.54545454545454541</v>
      </c>
      <c r="AW26">
        <f>(($AN$24-$AO$23)/($AO$24-$AO$23))</f>
        <v>0.7142857142857143</v>
      </c>
      <c r="AX26">
        <f>(($AP$23-$AO$23)/($AO$24-$AO$23))</f>
        <v>0.19047619047619047</v>
      </c>
      <c r="AY26">
        <f>(($AQ$24-$AO$23)/($AO$24-$AO$23))</f>
        <v>0.23809523809523808</v>
      </c>
      <c r="AZ26">
        <f>(($AN$24-$AP$23)/($AP$24-$AP$23))</f>
        <v>0.5</v>
      </c>
      <c r="BA26">
        <f>(($AO$24-$AP$23)/($AP$24-$AP$23))</f>
        <v>0.77272727272727271</v>
      </c>
      <c r="BB26">
        <f>(($AQ$24-$AP$23)/($AP$24-$AP$23))</f>
        <v>4.5454545454545456E-2</v>
      </c>
      <c r="BC26">
        <f>(($AN$23-$AQ$23)/($AQ$24-$AQ$23))</f>
        <v>0.4</v>
      </c>
      <c r="BD26">
        <f>(($AO$23-$AQ$23)/($AQ$24-$AQ$23))</f>
        <v>0.75</v>
      </c>
      <c r="BE26">
        <f>(($AP$23-$AQ$23)/($AQ$24-$AQ$23))</f>
        <v>0.95</v>
      </c>
      <c r="BG26">
        <v>2</v>
      </c>
      <c r="BH26">
        <v>145</v>
      </c>
      <c r="BI26">
        <f>($BH$30-$BH$27)/200</f>
        <v>0.09</v>
      </c>
      <c r="BQ26">
        <f>(($AO$23-$AN$23)/($AN$24-$AN$23))</f>
        <v>0.31818181818181818</v>
      </c>
      <c r="BR26">
        <f>(($AP$23-$AN$23)/($AN$24-$AN$23))</f>
        <v>0.5</v>
      </c>
      <c r="BS26">
        <f>1-(($AQ$24-$AN$23)/($AN$24-$AN$23))</f>
        <v>0.45454545454545459</v>
      </c>
      <c r="BT26">
        <f>1-(($AN$24-$AO$23)/($AO$24-$AO$23))</f>
        <v>0.2857142857142857</v>
      </c>
      <c r="BU26">
        <f>(($AP$23-$AO$23)/($AO$24-$AO$23))</f>
        <v>0.19047619047619047</v>
      </c>
      <c r="BV26">
        <f>(($AQ$24-$AO$23)/($AO$24-$AO$23))</f>
        <v>0.23809523809523808</v>
      </c>
      <c r="BW26">
        <f>(($AN$24-$AP$23)/($AP$24-$AP$23))</f>
        <v>0.5</v>
      </c>
      <c r="BX26">
        <f>1-(($AO$24-$AP$23)/($AP$24-$AP$23))</f>
        <v>0.22727272727272729</v>
      </c>
      <c r="BY26">
        <f>(($AQ$24-$AP$23)/($AP$24-$AP$23))</f>
        <v>4.5454545454545456E-2</v>
      </c>
      <c r="BZ26">
        <f>(($AN$23-$AQ$23)/($AQ$24-$AQ$23))</f>
        <v>0.4</v>
      </c>
      <c r="CA26">
        <f>1-(($AO$23-$AQ$23)/($AQ$24-$AQ$23))</f>
        <v>0.25</v>
      </c>
      <c r="CB26">
        <f>1-(($AP$23-$AQ$23)/($AQ$24-$AQ$23))</f>
        <v>5.0000000000000044E-2</v>
      </c>
    </row>
    <row r="27" spans="1:80" x14ac:dyDescent="0.25">
      <c r="A27">
        <v>26</v>
      </c>
      <c r="D27">
        <v>236.88659899999999</v>
      </c>
      <c r="E27" s="4">
        <v>2</v>
      </c>
      <c r="F27">
        <v>248.39175499999999</v>
      </c>
      <c r="G27" s="5">
        <v>3</v>
      </c>
      <c r="P27">
        <v>2</v>
      </c>
      <c r="Q27" t="str">
        <f>CONCATENATE(C27,E27,G27,I27)</f>
        <v>23</v>
      </c>
      <c r="R27">
        <v>1</v>
      </c>
      <c r="X27" t="s">
        <v>286</v>
      </c>
      <c r="Y27" t="s">
        <v>264</v>
      </c>
      <c r="AB27" t="s">
        <v>286</v>
      </c>
      <c r="AC27" t="str">
        <f>CONCATENATE($R27,$R28,$R29,$R30)</f>
        <v>1432</v>
      </c>
      <c r="AF27">
        <v>0</v>
      </c>
      <c r="AG27">
        <v>0</v>
      </c>
      <c r="AN27">
        <v>650</v>
      </c>
      <c r="AO27">
        <v>654</v>
      </c>
      <c r="AP27">
        <v>661</v>
      </c>
      <c r="AQ27">
        <v>638</v>
      </c>
      <c r="AR27">
        <v>3061</v>
      </c>
      <c r="AT27">
        <f>(($AO$24-$AN$24)/($AN$25-$AN$24))</f>
        <v>0.27272727272727271</v>
      </c>
      <c r="AU27">
        <f>(($AP$24-$AN$24)/($AN$25-$AN$24))</f>
        <v>0.5</v>
      </c>
      <c r="AV27">
        <f>(($AQ$25-$AN$24)/($AN$25-$AN$24))</f>
        <v>0.54545454545454541</v>
      </c>
      <c r="AW27">
        <f>(($AN$25-$AO$24)/($AO$25-$AO$24))</f>
        <v>0.72727272727272729</v>
      </c>
      <c r="AX27">
        <f>(($AP$24-$AO$24)/($AO$25-$AO$24))</f>
        <v>0.22727272727272727</v>
      </c>
      <c r="AY27">
        <f>(($AQ$25-$AO$24)/($AO$25-$AO$24))</f>
        <v>0.27272727272727271</v>
      </c>
      <c r="AZ27">
        <f>(($AN$25-$AP$24)/($AP$25-$AP$24))</f>
        <v>0.5</v>
      </c>
      <c r="BA27">
        <f>(($AO$25-$AP$24)/($AP$25-$AP$24))</f>
        <v>0.77272727272727271</v>
      </c>
      <c r="BB27">
        <f>(($AQ$25-$AP$24)/($AP$25-$AP$24))</f>
        <v>4.5454545454545456E-2</v>
      </c>
      <c r="BC27">
        <f>(($AN$24-$AQ$24)/($AQ$25-$AQ$24))</f>
        <v>0.45454545454545453</v>
      </c>
      <c r="BD27">
        <f>(($AO$24-$AQ$24)/($AQ$25-$AQ$24))</f>
        <v>0.72727272727272729</v>
      </c>
      <c r="BE27">
        <f>(($AP$24-$AQ$24)/($AQ$25-$AQ$24))</f>
        <v>0.95454545454545459</v>
      </c>
      <c r="BG27">
        <v>1</v>
      </c>
      <c r="BH27">
        <v>153</v>
      </c>
      <c r="BI27">
        <f>($BH$31-$BH$28)/200</f>
        <v>8.5000000000000006E-2</v>
      </c>
      <c r="BQ27">
        <f>(($AO$24-$AN$24)/($AN$25-$AN$24))</f>
        <v>0.27272727272727271</v>
      </c>
      <c r="BR27">
        <f>(($AP$24-$AN$24)/($AN$25-$AN$24))</f>
        <v>0.5</v>
      </c>
      <c r="BS27">
        <f>1-(($AQ$25-$AN$24)/($AN$25-$AN$24))</f>
        <v>0.45454545454545459</v>
      </c>
      <c r="BT27">
        <f>1-(($AN$25-$AO$24)/($AO$25-$AO$24))</f>
        <v>0.27272727272727271</v>
      </c>
      <c r="BU27">
        <f>(($AP$24-$AO$24)/($AO$25-$AO$24))</f>
        <v>0.22727272727272727</v>
      </c>
      <c r="BV27">
        <f>(($AQ$25-$AO$24)/($AO$25-$AO$24))</f>
        <v>0.27272727272727271</v>
      </c>
      <c r="BW27">
        <f>(($AN$25-$AP$24)/($AP$25-$AP$24))</f>
        <v>0.5</v>
      </c>
      <c r="BX27">
        <f>1-(($AO$25-$AP$24)/($AP$25-$AP$24))</f>
        <v>0.22727272727272729</v>
      </c>
      <c r="BY27">
        <f>(($AQ$25-$AP$24)/($AP$25-$AP$24))</f>
        <v>4.5454545454545456E-2</v>
      </c>
      <c r="BZ27">
        <f>(($AN$24-$AQ$24)/($AQ$25-$AQ$24))</f>
        <v>0.45454545454545453</v>
      </c>
      <c r="CA27">
        <f>1-(($AO$24-$AQ$24)/($AQ$25-$AQ$24))</f>
        <v>0.27272727272727271</v>
      </c>
      <c r="CB27">
        <f>1-(($AP$24-$AQ$24)/($AQ$25-$AQ$24))</f>
        <v>4.5454545454545414E-2</v>
      </c>
    </row>
    <row r="28" spans="1:80" x14ac:dyDescent="0.25">
      <c r="A28">
        <v>27</v>
      </c>
      <c r="D28">
        <v>236.868764</v>
      </c>
      <c r="E28" s="4">
        <v>2</v>
      </c>
      <c r="F28">
        <v>248.40726899999999</v>
      </c>
      <c r="G28" s="5">
        <v>3</v>
      </c>
      <c r="P28">
        <v>2</v>
      </c>
      <c r="Q28" t="str">
        <f>CONCATENATE(C28,E28,G28,I28)</f>
        <v>23</v>
      </c>
      <c r="R28">
        <v>4</v>
      </c>
      <c r="X28" t="s">
        <v>286</v>
      </c>
      <c r="Y28" t="s">
        <v>265</v>
      </c>
      <c r="AF28">
        <v>0</v>
      </c>
      <c r="AG28">
        <v>0</v>
      </c>
      <c r="AN28">
        <v>671</v>
      </c>
      <c r="AO28">
        <v>676</v>
      </c>
      <c r="AP28">
        <v>683</v>
      </c>
      <c r="AQ28">
        <v>661</v>
      </c>
      <c r="AR28">
        <v>3094</v>
      </c>
      <c r="AT28">
        <f>(($AO$25-$AN$25)/($AN$26-$AN$25))</f>
        <v>0.2608695652173913</v>
      </c>
      <c r="AU28">
        <f>(($AP$25-$AN$25)/($AN$26-$AN$25))</f>
        <v>0.47826086956521741</v>
      </c>
      <c r="AV28">
        <f>(($AQ$26-$AN$25)/($AN$26-$AN$25))</f>
        <v>0.52173913043478259</v>
      </c>
      <c r="AW28">
        <f>(($AN$26-$AO$25)/($AO$26-$AO$25))</f>
        <v>0.80952380952380953</v>
      </c>
      <c r="AX28">
        <f>(($AP$25-$AO$25)/($AO$26-$AO$25))</f>
        <v>0.23809523809523808</v>
      </c>
      <c r="AY28">
        <f>(($AQ$26-$AO$25)/($AO$26-$AO$25))</f>
        <v>0.2857142857142857</v>
      </c>
      <c r="AZ28">
        <f>(($AN$26-$AP$25)/($AP$26-$AP$25))</f>
        <v>0.52173913043478259</v>
      </c>
      <c r="BA28">
        <f>(($AO$26-$AP$25)/($AP$26-$AP$25))</f>
        <v>0.69565217391304346</v>
      </c>
      <c r="BB28">
        <f>(($AQ$26-$AP$25)/($AP$26-$AP$25))</f>
        <v>4.3478260869565216E-2</v>
      </c>
      <c r="BC28">
        <f>(($AN$25-$AQ$25)/($AQ$26-$AQ$25))</f>
        <v>0.45454545454545453</v>
      </c>
      <c r="BD28">
        <f>(($AO$25-$AQ$25)/($AQ$26-$AQ$25))</f>
        <v>0.72727272727272729</v>
      </c>
      <c r="BE28">
        <f>(($AP$25-$AQ$25)/($AQ$26-$AQ$25))</f>
        <v>0.95454545454545459</v>
      </c>
      <c r="BG28">
        <v>4</v>
      </c>
      <c r="BH28">
        <v>160</v>
      </c>
      <c r="BI28">
        <f>($BH$32-$BH$29)/200</f>
        <v>0.105</v>
      </c>
      <c r="BQ28">
        <f>(($AO$25-$AN$25)/($AN$26-$AN$25))</f>
        <v>0.2608695652173913</v>
      </c>
      <c r="BR28">
        <f>(($AP$25-$AN$25)/($AN$26-$AN$25))</f>
        <v>0.47826086956521741</v>
      </c>
      <c r="BS28">
        <f>1-(($AQ$26-$AN$25)/($AN$26-$AN$25))</f>
        <v>0.47826086956521741</v>
      </c>
      <c r="BT28">
        <f>1-(($AN$26-$AO$25)/($AO$26-$AO$25))</f>
        <v>0.19047619047619047</v>
      </c>
      <c r="BU28">
        <f>(($AP$25-$AO$25)/($AO$26-$AO$25))</f>
        <v>0.23809523809523808</v>
      </c>
      <c r="BV28">
        <f>(($AQ$26-$AO$25)/($AO$26-$AO$25))</f>
        <v>0.2857142857142857</v>
      </c>
      <c r="BW28">
        <f>1-(($AN$26-$AP$25)/($AP$26-$AP$25))</f>
        <v>0.47826086956521741</v>
      </c>
      <c r="BX28">
        <f>1-(($AO$26-$AP$25)/($AP$26-$AP$25))</f>
        <v>0.30434782608695654</v>
      </c>
      <c r="BY28">
        <f>(($AQ$26-$AP$25)/($AP$26-$AP$25))</f>
        <v>4.3478260869565216E-2</v>
      </c>
      <c r="BZ28">
        <f>(($AN$25-$AQ$25)/($AQ$26-$AQ$25))</f>
        <v>0.45454545454545453</v>
      </c>
      <c r="CA28">
        <f>1-(($AO$25-$AQ$25)/($AQ$26-$AQ$25))</f>
        <v>0.27272727272727271</v>
      </c>
      <c r="CB28">
        <f>1-(($AP$25-$AQ$25)/($AQ$26-$AQ$25))</f>
        <v>4.5454545454545414E-2</v>
      </c>
    </row>
    <row r="29" spans="1:80" x14ac:dyDescent="0.25">
      <c r="A29">
        <v>28</v>
      </c>
      <c r="D29">
        <v>236.84149600000001</v>
      </c>
      <c r="E29" s="4">
        <v>2</v>
      </c>
      <c r="F29">
        <v>248.42958899999999</v>
      </c>
      <c r="G29" s="5">
        <v>3</v>
      </c>
      <c r="P29">
        <v>2</v>
      </c>
      <c r="Q29" t="str">
        <f>CONCATENATE(C29,E29,G29,I29)</f>
        <v>23</v>
      </c>
      <c r="R29">
        <v>3</v>
      </c>
      <c r="X29" t="s">
        <v>286</v>
      </c>
      <c r="Y29" t="s">
        <v>266</v>
      </c>
      <c r="AF29">
        <v>0</v>
      </c>
      <c r="AG29">
        <v>0</v>
      </c>
      <c r="AN29">
        <v>692</v>
      </c>
      <c r="AO29">
        <v>699</v>
      </c>
      <c r="AP29">
        <v>706</v>
      </c>
      <c r="AQ29">
        <v>686</v>
      </c>
      <c r="AR29">
        <v>3308</v>
      </c>
      <c r="AT29">
        <f>(($AO$26-$AN$26)/($AN$27-$AN$26))</f>
        <v>0.17391304347826086</v>
      </c>
      <c r="AU29">
        <f>(($AP$26-$AN$26)/($AN$27-$AN$26))</f>
        <v>0.47826086956521741</v>
      </c>
      <c r="AV29">
        <f>(($AQ$27-$AN$26)/($AN$27-$AN$26))</f>
        <v>0.47826086956521741</v>
      </c>
      <c r="AW29">
        <f>(($AN$27-$AO$26)/($AO$27-$AO$26))</f>
        <v>0.82608695652173914</v>
      </c>
      <c r="AX29">
        <f>(($AP$26-$AO$26)/($AO$27-$AO$26))</f>
        <v>0.30434782608695654</v>
      </c>
      <c r="AY29">
        <f>(($AQ$27-$AO$26)/($AO$27-$AO$26))</f>
        <v>0.30434782608695654</v>
      </c>
      <c r="AZ29">
        <f>(($AN$27-$AP$26)/($AP$27-$AP$26))</f>
        <v>0.52173913043478259</v>
      </c>
      <c r="BA29">
        <f>(($AO$27-$AP$26)/($AP$27-$AP$26))</f>
        <v>0.69565217391304346</v>
      </c>
      <c r="BB29">
        <f>(($AQ$27-$AP$26)/($AP$27-$AP$26))</f>
        <v>0</v>
      </c>
      <c r="BC29">
        <f>(($AN$26-$AQ$26)/($AQ$27-$AQ$26))</f>
        <v>0.5</v>
      </c>
      <c r="BD29">
        <f>(($AO$26-$AQ$26)/($AQ$27-$AQ$26))</f>
        <v>0.68181818181818177</v>
      </c>
      <c r="BE29">
        <f>(($AP$26-$AQ$27)/($AQ$28-$AQ$27))</f>
        <v>0</v>
      </c>
      <c r="BG29">
        <v>3</v>
      </c>
      <c r="BH29">
        <v>163</v>
      </c>
      <c r="BI29">
        <f>($BH$33-$BH$30)/200</f>
        <v>7.4999999999999997E-2</v>
      </c>
      <c r="BQ29">
        <f>(($AO$26-$AN$26)/($AN$27-$AN$26))</f>
        <v>0.17391304347826086</v>
      </c>
      <c r="BR29">
        <f>(($AP$26-$AN$26)/($AN$27-$AN$26))</f>
        <v>0.47826086956521741</v>
      </c>
      <c r="BS29">
        <f>(($AQ$27-$AN$26)/($AN$27-$AN$26))</f>
        <v>0.47826086956521741</v>
      </c>
      <c r="BT29">
        <f>1-(($AN$27-$AO$26)/($AO$27-$AO$26))</f>
        <v>0.17391304347826086</v>
      </c>
      <c r="BU29">
        <f>(($AP$26-$AO$26)/($AO$27-$AO$26))</f>
        <v>0.30434782608695654</v>
      </c>
      <c r="BV29">
        <f>(($AQ$27-$AO$26)/($AO$27-$AO$26))</f>
        <v>0.30434782608695654</v>
      </c>
      <c r="BW29">
        <f>1-(($AN$27-$AP$26)/($AP$27-$AP$26))</f>
        <v>0.47826086956521741</v>
      </c>
      <c r="BX29">
        <f>1-(($AO$27-$AP$26)/($AP$27-$AP$26))</f>
        <v>0.30434782608695654</v>
      </c>
      <c r="BY29">
        <f>(($AQ$27-$AP$26)/($AP$27-$AP$26))</f>
        <v>0</v>
      </c>
      <c r="BZ29">
        <f>(($AN$26-$AQ$26)/($AQ$27-$AQ$26))</f>
        <v>0.5</v>
      </c>
      <c r="CA29">
        <f>1-(($AO$26-$AQ$26)/($AQ$27-$AQ$26))</f>
        <v>0.31818181818181823</v>
      </c>
      <c r="CB29">
        <f>(($AP$26-$AQ$27)/($AQ$28-$AQ$27))</f>
        <v>0</v>
      </c>
    </row>
    <row r="30" spans="1:80" x14ac:dyDescent="0.25">
      <c r="A30">
        <v>29</v>
      </c>
      <c r="D30">
        <v>236.897424</v>
      </c>
      <c r="E30" s="4">
        <v>2</v>
      </c>
      <c r="F30">
        <v>248.42345499999999</v>
      </c>
      <c r="G30" s="5">
        <v>3</v>
      </c>
      <c r="P30">
        <v>2</v>
      </c>
      <c r="Q30" t="str">
        <f>CONCATENATE(C30,E30,G30,I30)</f>
        <v>23</v>
      </c>
      <c r="R30">
        <v>2</v>
      </c>
      <c r="X30" t="s">
        <v>286</v>
      </c>
      <c r="Y30" t="s">
        <v>263</v>
      </c>
      <c r="AF30">
        <v>0</v>
      </c>
      <c r="AG30">
        <v>0</v>
      </c>
      <c r="AN30">
        <v>753</v>
      </c>
      <c r="AO30">
        <v>744</v>
      </c>
      <c r="AP30">
        <v>761</v>
      </c>
      <c r="AQ30">
        <v>709</v>
      </c>
      <c r="AR30">
        <v>3341</v>
      </c>
      <c r="AT30">
        <f>(($AO$27-$AN$27)/($AN$28-$AN$27))</f>
        <v>0.19047619047619047</v>
      </c>
      <c r="AU30">
        <f>(($AP$27-$AN$27)/($AN$28-$AN$27))</f>
        <v>0.52380952380952384</v>
      </c>
      <c r="AV30">
        <f>(($AQ$28-$AN$27)/($AN$28-$AN$27))</f>
        <v>0.52380952380952384</v>
      </c>
      <c r="AW30">
        <f>(($AN$28-$AO$27)/($AO$28-$AO$27))</f>
        <v>0.77272727272727271</v>
      </c>
      <c r="AX30">
        <f>(($AP$27-$AO$27)/($AO$28-$AO$27))</f>
        <v>0.31818181818181818</v>
      </c>
      <c r="AY30">
        <f>(($AQ$28-$AO$27)/($AO$28-$AO$27))</f>
        <v>0.31818181818181818</v>
      </c>
      <c r="AZ30">
        <f>(($AN$28-$AP$27)/($AP$28-$AP$27))</f>
        <v>0.45454545454545453</v>
      </c>
      <c r="BA30">
        <f>(($AO$28-$AP$27)/($AP$28-$AP$27))</f>
        <v>0.68181818181818177</v>
      </c>
      <c r="BB30">
        <f>(($AQ$28-$AP$27)/($AP$28-$AP$27))</f>
        <v>0</v>
      </c>
      <c r="BC30">
        <f>(($AN$27-$AQ$27)/($AQ$28-$AQ$27))</f>
        <v>0.52173913043478259</v>
      </c>
      <c r="BD30">
        <f>(($AO$27-$AQ$27)/($AQ$28-$AQ$27))</f>
        <v>0.69565217391304346</v>
      </c>
      <c r="BE30">
        <f>(($AP$27-$AQ$28)/($AQ$29-$AQ$28))</f>
        <v>0</v>
      </c>
      <c r="BG30">
        <v>2</v>
      </c>
      <c r="BH30">
        <v>171</v>
      </c>
      <c r="BI30">
        <f>($BH$34-$BH$31)/200</f>
        <v>8.5000000000000006E-2</v>
      </c>
      <c r="BQ30">
        <f>(($AO$27-$AN$27)/($AN$28-$AN$27))</f>
        <v>0.19047619047619047</v>
      </c>
      <c r="BR30">
        <f>1-(($AP$27-$AN$27)/($AN$28-$AN$27))</f>
        <v>0.47619047619047616</v>
      </c>
      <c r="BS30">
        <f>1-(($AQ$28-$AN$27)/($AN$28-$AN$27))</f>
        <v>0.47619047619047616</v>
      </c>
      <c r="BT30">
        <f>1-(($AN$28-$AO$27)/($AO$28-$AO$27))</f>
        <v>0.22727272727272729</v>
      </c>
      <c r="BU30">
        <f>(($AP$27-$AO$27)/($AO$28-$AO$27))</f>
        <v>0.31818181818181818</v>
      </c>
      <c r="BV30">
        <f>(($AQ$28-$AO$27)/($AO$28-$AO$27))</f>
        <v>0.31818181818181818</v>
      </c>
      <c r="BW30">
        <f>(($AN$28-$AP$27)/($AP$28-$AP$27))</f>
        <v>0.45454545454545453</v>
      </c>
      <c r="BX30">
        <f>1-(($AO$28-$AP$27)/($AP$28-$AP$27))</f>
        <v>0.31818181818181823</v>
      </c>
      <c r="BY30">
        <f>(($AQ$28-$AP$27)/($AP$28-$AP$27))</f>
        <v>0</v>
      </c>
      <c r="BZ30">
        <f>1-(($AN$27-$AQ$27)/($AQ$28-$AQ$27))</f>
        <v>0.47826086956521741</v>
      </c>
      <c r="CA30">
        <f>1-(($AO$27-$AQ$27)/($AQ$28-$AQ$27))</f>
        <v>0.30434782608695654</v>
      </c>
      <c r="CB30">
        <f>(($AP$27-$AQ$28)/($AQ$29-$AQ$28))</f>
        <v>0</v>
      </c>
    </row>
    <row r="31" spans="1:80" x14ac:dyDescent="0.25">
      <c r="A31">
        <v>30</v>
      </c>
      <c r="D31">
        <v>236.893866</v>
      </c>
      <c r="E31" s="4">
        <v>2</v>
      </c>
      <c r="F31">
        <v>248.42819700000001</v>
      </c>
      <c r="G31" s="5">
        <v>3</v>
      </c>
      <c r="P31">
        <v>2</v>
      </c>
      <c r="Q31" t="str">
        <f>CONCATENATE(C31,E31,G31,I31)</f>
        <v>23</v>
      </c>
      <c r="R31">
        <v>1</v>
      </c>
      <c r="X31" t="s">
        <v>286</v>
      </c>
      <c r="Y31" t="s">
        <v>264</v>
      </c>
      <c r="AB31" t="s">
        <v>286</v>
      </c>
      <c r="AC31" t="str">
        <f>CONCATENATE($R31,$R32,$R33,$R34)</f>
        <v>1432</v>
      </c>
      <c r="AF31">
        <v>0</v>
      </c>
      <c r="AG31">
        <v>0</v>
      </c>
      <c r="AN31">
        <v>777</v>
      </c>
      <c r="AO31">
        <v>772</v>
      </c>
      <c r="AP31">
        <v>784</v>
      </c>
      <c r="AQ31">
        <v>759</v>
      </c>
      <c r="AR31">
        <v>3528</v>
      </c>
      <c r="AT31">
        <f>(($AO$28-$AN$28)/($AN$29-$AN$28))</f>
        <v>0.23809523809523808</v>
      </c>
      <c r="AU31">
        <f>(($AP$28-$AN$28)/($AN$29-$AN$28))</f>
        <v>0.5714285714285714</v>
      </c>
      <c r="AV31">
        <f>(($AQ$29-$AN$28)/($AN$29-$AN$28))</f>
        <v>0.7142857142857143</v>
      </c>
      <c r="AW31">
        <f>(($AN$29-$AO$28)/($AO$29-$AO$28))</f>
        <v>0.69565217391304346</v>
      </c>
      <c r="AX31">
        <f>(($AP$28-$AO$28)/($AO$29-$AO$28))</f>
        <v>0.30434782608695654</v>
      </c>
      <c r="AY31">
        <f>(($AQ$29-$AO$28)/($AO$29-$AO$28))</f>
        <v>0.43478260869565216</v>
      </c>
      <c r="AZ31">
        <f>(($AN$29-$AP$28)/($AP$29-$AP$28))</f>
        <v>0.39130434782608697</v>
      </c>
      <c r="BA31">
        <f>(($AO$29-$AP$28)/($AP$29-$AP$28))</f>
        <v>0.69565217391304346</v>
      </c>
      <c r="BB31">
        <f>(($AQ$29-$AP$28)/($AP$29-$AP$28))</f>
        <v>0.13043478260869565</v>
      </c>
      <c r="BC31">
        <f>(($AN$28-$AQ$28)/($AQ$29-$AQ$28))</f>
        <v>0.4</v>
      </c>
      <c r="BD31">
        <f>(($AO$28-$AQ$28)/($AQ$29-$AQ$28))</f>
        <v>0.6</v>
      </c>
      <c r="BE31">
        <f>(($AP$28-$AQ$28)/($AQ$29-$AQ$28))</f>
        <v>0.88</v>
      </c>
      <c r="BG31">
        <v>1</v>
      </c>
      <c r="BH31">
        <v>177</v>
      </c>
      <c r="BI31">
        <f>($BH$35-$BH$32)/200</f>
        <v>8.5000000000000006E-2</v>
      </c>
      <c r="BQ31">
        <f>(($AO$28-$AN$28)/($AN$29-$AN$28))</f>
        <v>0.23809523809523808</v>
      </c>
      <c r="BR31">
        <f>1-(($AP$28-$AN$28)/($AN$29-$AN$28))</f>
        <v>0.4285714285714286</v>
      </c>
      <c r="BS31">
        <f>1-(($AQ$29-$AN$28)/($AN$29-$AN$28))</f>
        <v>0.2857142857142857</v>
      </c>
      <c r="BT31">
        <f>1-(($AN$29-$AO$28)/($AO$29-$AO$28))</f>
        <v>0.30434782608695654</v>
      </c>
      <c r="BU31">
        <f>(($AP$28-$AO$28)/($AO$29-$AO$28))</f>
        <v>0.30434782608695654</v>
      </c>
      <c r="BV31">
        <f>(($AQ$29-$AO$28)/($AO$29-$AO$28))</f>
        <v>0.43478260869565216</v>
      </c>
      <c r="BW31">
        <f>(($AN$29-$AP$28)/($AP$29-$AP$28))</f>
        <v>0.39130434782608697</v>
      </c>
      <c r="BX31">
        <f>1-(($AO$29-$AP$28)/($AP$29-$AP$28))</f>
        <v>0.30434782608695654</v>
      </c>
      <c r="BY31">
        <f>(($AQ$29-$AP$28)/($AP$29-$AP$28))</f>
        <v>0.13043478260869565</v>
      </c>
      <c r="BZ31">
        <f>(($AN$28-$AQ$28)/($AQ$29-$AQ$28))</f>
        <v>0.4</v>
      </c>
      <c r="CA31">
        <f>1-(($AO$28-$AQ$28)/($AQ$29-$AQ$28))</f>
        <v>0.4</v>
      </c>
      <c r="CB31">
        <f>1-(($AP$28-$AQ$28)/($AQ$29-$AQ$28))</f>
        <v>0.12</v>
      </c>
    </row>
    <row r="32" spans="1:80" x14ac:dyDescent="0.25">
      <c r="A32">
        <v>31</v>
      </c>
      <c r="D32">
        <v>236.84567200000001</v>
      </c>
      <c r="E32" s="4">
        <v>2</v>
      </c>
      <c r="F32">
        <v>248.30304000000001</v>
      </c>
      <c r="G32" s="5">
        <v>3</v>
      </c>
      <c r="P32">
        <v>2</v>
      </c>
      <c r="Q32" t="str">
        <f>CONCATENATE(C32,E32,G32,I32)</f>
        <v>23</v>
      </c>
      <c r="R32">
        <v>4</v>
      </c>
      <c r="X32" t="s">
        <v>286</v>
      </c>
      <c r="Y32" t="s">
        <v>265</v>
      </c>
      <c r="AF32">
        <v>0</v>
      </c>
      <c r="AG32">
        <v>0</v>
      </c>
      <c r="AN32">
        <v>800</v>
      </c>
      <c r="AO32">
        <v>797</v>
      </c>
      <c r="AP32">
        <v>806</v>
      </c>
      <c r="AQ32">
        <v>784</v>
      </c>
      <c r="AR32">
        <v>3561</v>
      </c>
      <c r="BC32">
        <f>(($AN$29-$AQ$29)/($AQ$30-$AQ$29))</f>
        <v>0.2608695652173913</v>
      </c>
      <c r="BD32">
        <f>(($AO$29-$AQ$29)/($AQ$30-$AQ$29))</f>
        <v>0.56521739130434778</v>
      </c>
      <c r="BE32">
        <f>(($AP$29-$AQ$29)/($AQ$30-$AQ$29))</f>
        <v>0.86956521739130432</v>
      </c>
      <c r="BG32">
        <v>4</v>
      </c>
      <c r="BH32">
        <v>184</v>
      </c>
      <c r="BI32">
        <f>($BH$36-$BH$33)/200</f>
        <v>0.105</v>
      </c>
      <c r="BZ32">
        <f>(($AN$29-$AQ$29)/($AQ$30-$AQ$29))</f>
        <v>0.2608695652173913</v>
      </c>
      <c r="CA32">
        <f>1-(($AO$29-$AQ$29)/($AQ$30-$AQ$29))</f>
        <v>0.43478260869565222</v>
      </c>
      <c r="CB32">
        <f>1-(($AP$29-$AQ$29)/($AQ$30-$AQ$29))</f>
        <v>0.13043478260869568</v>
      </c>
    </row>
    <row r="33" spans="1:80" x14ac:dyDescent="0.25">
      <c r="A33">
        <v>32</v>
      </c>
      <c r="D33">
        <v>236.89149599999999</v>
      </c>
      <c r="E33" s="4">
        <v>2</v>
      </c>
      <c r="F33">
        <v>248.40762799999999</v>
      </c>
      <c r="G33" s="5">
        <v>3</v>
      </c>
      <c r="P33">
        <v>2</v>
      </c>
      <c r="Q33" t="str">
        <f>CONCATENATE(C33,E33,G33,I33)</f>
        <v>23</v>
      </c>
      <c r="R33">
        <v>3</v>
      </c>
      <c r="X33" t="s">
        <v>286</v>
      </c>
      <c r="Y33" t="s">
        <v>266</v>
      </c>
      <c r="AF33">
        <v>0</v>
      </c>
      <c r="AG33">
        <v>0</v>
      </c>
      <c r="AN33">
        <v>822</v>
      </c>
      <c r="AO33">
        <v>818</v>
      </c>
      <c r="AP33">
        <v>830</v>
      </c>
      <c r="AQ33">
        <v>807</v>
      </c>
      <c r="AR33">
        <v>3747</v>
      </c>
      <c r="BG33">
        <v>3</v>
      </c>
      <c r="BH33">
        <v>186</v>
      </c>
      <c r="BI33">
        <f>($BH$37-$BH$34)/200</f>
        <v>0.08</v>
      </c>
    </row>
    <row r="34" spans="1:80" x14ac:dyDescent="0.25">
      <c r="A34">
        <v>33</v>
      </c>
      <c r="P34">
        <v>0</v>
      </c>
      <c r="Q34" t="str">
        <f>CONCATENATE(C34,E34,G34,I34)</f>
        <v/>
      </c>
      <c r="R34">
        <v>2</v>
      </c>
      <c r="X34" t="s">
        <v>286</v>
      </c>
      <c r="Y34" t="s">
        <v>263</v>
      </c>
      <c r="AF34">
        <v>0</v>
      </c>
      <c r="AG34">
        <v>0</v>
      </c>
      <c r="AN34">
        <v>843</v>
      </c>
      <c r="AO34">
        <v>837</v>
      </c>
      <c r="AP34">
        <v>854</v>
      </c>
      <c r="AQ34">
        <v>829</v>
      </c>
      <c r="AR34">
        <v>3781</v>
      </c>
      <c r="BG34">
        <v>2</v>
      </c>
      <c r="BH34">
        <v>194</v>
      </c>
      <c r="BI34">
        <f>($BH$38-$BH$35)/200</f>
        <v>7.4999999999999997E-2</v>
      </c>
    </row>
    <row r="35" spans="1:80" x14ac:dyDescent="0.25">
      <c r="A35">
        <v>34</v>
      </c>
      <c r="B35">
        <v>224.877579</v>
      </c>
      <c r="C35" s="3">
        <v>1</v>
      </c>
      <c r="P35">
        <v>1</v>
      </c>
      <c r="Q35" t="str">
        <f>CONCATENATE(C35,E35,G35,I35)</f>
        <v>1</v>
      </c>
      <c r="R35">
        <v>1</v>
      </c>
      <c r="X35" t="s">
        <v>286</v>
      </c>
      <c r="Y35" t="s">
        <v>264</v>
      </c>
      <c r="AB35" t="s">
        <v>286</v>
      </c>
      <c r="AC35" t="str">
        <f>CONCATENATE($R35,$R36,$R37,$R38)</f>
        <v>1432</v>
      </c>
      <c r="AF35">
        <v>0</v>
      </c>
      <c r="AG35">
        <v>0</v>
      </c>
      <c r="AN35">
        <v>866</v>
      </c>
      <c r="AO35">
        <v>860</v>
      </c>
      <c r="AP35">
        <v>875</v>
      </c>
      <c r="AQ35">
        <v>850</v>
      </c>
      <c r="AR35">
        <v>3952</v>
      </c>
      <c r="AT35">
        <f>(($AO$31-$AN$30)/($AN$31-$AN$30))</f>
        <v>0.79166666666666663</v>
      </c>
      <c r="AU35">
        <f>(($AP$30-$AN$30)/($AN$31-$AN$30))</f>
        <v>0.33333333333333331</v>
      </c>
      <c r="AV35">
        <f>(($AQ$31-$AN$30)/($AN$31-$AN$30))</f>
        <v>0.25</v>
      </c>
      <c r="AW35">
        <f>(($AN$30-$AO$30)/($AO$31-$AO$30))</f>
        <v>0.32142857142857145</v>
      </c>
      <c r="AX35">
        <f>(($AP$30-$AO$30)/($AO$31-$AO$30))</f>
        <v>0.6071428571428571</v>
      </c>
      <c r="AY35">
        <f>(($AQ$31-$AO$30)/($AO$31-$AO$30))</f>
        <v>0.5357142857142857</v>
      </c>
      <c r="AZ35">
        <f>(($AN$31-$AP$30)/($AP$31-$AP$30))</f>
        <v>0.69565217391304346</v>
      </c>
      <c r="BA35">
        <f>(($AO$31-$AP$30)/($AP$31-$AP$30))</f>
        <v>0.47826086956521741</v>
      </c>
      <c r="BB35">
        <f>(($AQ$32-$AP$31)/($AP$32-$AP$31))</f>
        <v>0</v>
      </c>
      <c r="BC35">
        <f>(($AN$31-$AQ$31)/($AQ$32-$AQ$31))</f>
        <v>0.72</v>
      </c>
      <c r="BD35">
        <f>(($AO$31-$AQ$31)/($AQ$32-$AQ$31))</f>
        <v>0.52</v>
      </c>
      <c r="BE35">
        <f>(($AP$30-$AQ$31)/($AQ$32-$AQ$31))</f>
        <v>0.08</v>
      </c>
      <c r="BG35">
        <v>1</v>
      </c>
      <c r="BH35">
        <v>201</v>
      </c>
      <c r="BI35">
        <f>($BH$39-$BH$36)/200</f>
        <v>0.09</v>
      </c>
      <c r="BQ35">
        <f>1-(($AO$31-$AN$30)/($AN$31-$AN$30))</f>
        <v>0.20833333333333337</v>
      </c>
      <c r="BR35">
        <f>(($AP$30-$AN$30)/($AN$31-$AN$30))</f>
        <v>0.33333333333333331</v>
      </c>
      <c r="BS35">
        <f>(($AQ$31-$AN$30)/($AN$31-$AN$30))</f>
        <v>0.25</v>
      </c>
      <c r="BT35">
        <f>(($AN$30-$AO$30)/($AO$31-$AO$30))</f>
        <v>0.32142857142857145</v>
      </c>
      <c r="BU35">
        <f>1-(($AP$30-$AO$30)/($AO$31-$AO$30))</f>
        <v>0.3928571428571429</v>
      </c>
      <c r="BV35">
        <f>1-(($AQ$31-$AO$30)/($AO$31-$AO$30))</f>
        <v>0.4642857142857143</v>
      </c>
      <c r="BW35">
        <f>1-(($AN$31-$AP$30)/($AP$31-$AP$30))</f>
        <v>0.30434782608695654</v>
      </c>
      <c r="BX35">
        <f>(($AO$31-$AP$30)/($AP$31-$AP$30))</f>
        <v>0.47826086956521741</v>
      </c>
      <c r="BY35">
        <f>(($AQ$32-$AP$31)/($AP$32-$AP$31))</f>
        <v>0</v>
      </c>
      <c r="BZ35">
        <f>1-(($AN$31-$AQ$31)/($AQ$32-$AQ$31))</f>
        <v>0.28000000000000003</v>
      </c>
      <c r="CA35">
        <f>1-(($AO$31-$AQ$31)/($AQ$32-$AQ$31))</f>
        <v>0.48</v>
      </c>
      <c r="CB35">
        <f>(($AP$30-$AQ$31)/($AQ$32-$AQ$31))</f>
        <v>0.08</v>
      </c>
    </row>
    <row r="36" spans="1:80" x14ac:dyDescent="0.25">
      <c r="A36">
        <v>35</v>
      </c>
      <c r="B36">
        <v>224.823868</v>
      </c>
      <c r="C36" s="3">
        <v>1</v>
      </c>
      <c r="P36">
        <v>1</v>
      </c>
      <c r="Q36" t="str">
        <f>CONCATENATE(C36,E36,G36,I36)</f>
        <v>1</v>
      </c>
      <c r="R36">
        <v>4</v>
      </c>
      <c r="X36" t="s">
        <v>286</v>
      </c>
      <c r="Y36" t="s">
        <v>265</v>
      </c>
      <c r="AF36">
        <v>0</v>
      </c>
      <c r="AG36">
        <v>0</v>
      </c>
      <c r="AN36">
        <v>891</v>
      </c>
      <c r="AO36">
        <v>887</v>
      </c>
      <c r="AP36">
        <v>900</v>
      </c>
      <c r="AQ36">
        <v>873</v>
      </c>
      <c r="AR36">
        <v>3985</v>
      </c>
      <c r="AT36">
        <f>(($AO$32-$AN$31)/($AN$32-$AN$31))</f>
        <v>0.86956521739130432</v>
      </c>
      <c r="AU36">
        <f>(($AP$31-$AN$31)/($AN$32-$AN$31))</f>
        <v>0.30434782608695654</v>
      </c>
      <c r="AV36">
        <f>(($AQ$32-$AN$31)/($AN$32-$AN$31))</f>
        <v>0.30434782608695654</v>
      </c>
      <c r="AW36">
        <f>(($AN$31-$AO$31)/($AO$32-$AO$31))</f>
        <v>0.2</v>
      </c>
      <c r="AX36">
        <f>(($AP$31-$AO$31)/($AO$32-$AO$31))</f>
        <v>0.48</v>
      </c>
      <c r="AY36">
        <f>(($AQ$32-$AO$31)/($AO$32-$AO$31))</f>
        <v>0.48</v>
      </c>
      <c r="AZ36">
        <f>(($AN$32-$AP$31)/($AP$32-$AP$31))</f>
        <v>0.72727272727272729</v>
      </c>
      <c r="BA36">
        <f>(($AO$32-$AP$31)/($AP$32-$AP$31))</f>
        <v>0.59090909090909094</v>
      </c>
      <c r="BB36">
        <f>(($AQ$33-$AP$32)/($AP$33-$AP$32))</f>
        <v>4.1666666666666664E-2</v>
      </c>
      <c r="BC36">
        <f>(($AN$32-$AQ$32)/($AQ$33-$AQ$32))</f>
        <v>0.69565217391304346</v>
      </c>
      <c r="BD36">
        <f>(($AO$32-$AQ$32)/($AQ$33-$AQ$32))</f>
        <v>0.56521739130434778</v>
      </c>
      <c r="BE36">
        <f>(($AP$31-$AQ$32)/($AQ$33-$AQ$32))</f>
        <v>0</v>
      </c>
      <c r="BG36">
        <v>4</v>
      </c>
      <c r="BH36">
        <v>207</v>
      </c>
      <c r="BI36">
        <f>($BH$40-$BH$37)/200</f>
        <v>0.105</v>
      </c>
      <c r="BQ36">
        <f>1-(($AO$32-$AN$31)/($AN$32-$AN$31))</f>
        <v>0.13043478260869568</v>
      </c>
      <c r="BR36">
        <f>(($AP$31-$AN$31)/($AN$32-$AN$31))</f>
        <v>0.30434782608695654</v>
      </c>
      <c r="BS36">
        <f>(($AQ$32-$AN$31)/($AN$32-$AN$31))</f>
        <v>0.30434782608695654</v>
      </c>
      <c r="BT36">
        <f>(($AN$31-$AO$31)/($AO$32-$AO$31))</f>
        <v>0.2</v>
      </c>
      <c r="BU36">
        <f>(($AP$31-$AO$31)/($AO$32-$AO$31))</f>
        <v>0.48</v>
      </c>
      <c r="BV36">
        <f>(($AQ$32-$AO$31)/($AO$32-$AO$31))</f>
        <v>0.48</v>
      </c>
      <c r="BW36">
        <f>1-(($AN$32-$AP$31)/($AP$32-$AP$31))</f>
        <v>0.27272727272727271</v>
      </c>
      <c r="BX36">
        <f>1-(($AO$32-$AP$31)/($AP$32-$AP$31))</f>
        <v>0.40909090909090906</v>
      </c>
      <c r="BY36">
        <f>(($AQ$33-$AP$32)/($AP$33-$AP$32))</f>
        <v>4.1666666666666664E-2</v>
      </c>
      <c r="BZ36">
        <f>1-(($AN$32-$AQ$32)/($AQ$33-$AQ$32))</f>
        <v>0.30434782608695654</v>
      </c>
      <c r="CA36">
        <f>1-(($AO$32-$AQ$32)/($AQ$33-$AQ$32))</f>
        <v>0.43478260869565222</v>
      </c>
      <c r="CB36">
        <f>(($AP$31-$AQ$32)/($AQ$33-$AQ$32))</f>
        <v>0</v>
      </c>
    </row>
    <row r="37" spans="1:80" x14ac:dyDescent="0.25">
      <c r="A37">
        <v>36</v>
      </c>
      <c r="B37">
        <v>224.901443</v>
      </c>
      <c r="C37" s="3">
        <v>1</v>
      </c>
      <c r="P37">
        <v>1</v>
      </c>
      <c r="Q37" t="str">
        <f>CONCATENATE(C37,E37,G37,I37)</f>
        <v>1</v>
      </c>
      <c r="R37">
        <v>3</v>
      </c>
      <c r="X37" t="s">
        <v>286</v>
      </c>
      <c r="Y37" t="s">
        <v>266</v>
      </c>
      <c r="AF37">
        <v>0</v>
      </c>
      <c r="AG37">
        <v>0</v>
      </c>
      <c r="AN37">
        <v>915</v>
      </c>
      <c r="AO37">
        <v>907</v>
      </c>
      <c r="AP37">
        <v>923</v>
      </c>
      <c r="AQ37">
        <v>898</v>
      </c>
      <c r="AR37">
        <v>4229</v>
      </c>
      <c r="AT37">
        <f>(($AO$33-$AN$32)/($AN$33-$AN$32))</f>
        <v>0.81818181818181823</v>
      </c>
      <c r="AU37">
        <f>(($AP$32-$AN$32)/($AN$33-$AN$32))</f>
        <v>0.27272727272727271</v>
      </c>
      <c r="AV37">
        <f>(($AQ$33-$AN$32)/($AN$33-$AN$32))</f>
        <v>0.31818181818181818</v>
      </c>
      <c r="AW37">
        <f>(($AN$32-$AO$32)/($AO$33-$AO$32))</f>
        <v>0.14285714285714285</v>
      </c>
      <c r="AX37">
        <f>(($AP$32-$AO$32)/($AO$33-$AO$32))</f>
        <v>0.42857142857142855</v>
      </c>
      <c r="AY37">
        <f>(($AQ$33-$AO$32)/($AO$33-$AO$32))</f>
        <v>0.47619047619047616</v>
      </c>
      <c r="AZ37">
        <f>(($AN$33-$AP$32)/($AP$33-$AP$32))</f>
        <v>0.66666666666666663</v>
      </c>
      <c r="BA37">
        <f>(($AO$33-$AP$32)/($AP$33-$AP$32))</f>
        <v>0.5</v>
      </c>
      <c r="BB37">
        <f>(($AQ$34-$AP$32)/($AP$33-$AP$32))</f>
        <v>0.95833333333333337</v>
      </c>
      <c r="BC37">
        <f>(($AN$33-$AQ$33)/($AQ$34-$AQ$33))</f>
        <v>0.68181818181818177</v>
      </c>
      <c r="BD37">
        <f>(($AO$33-$AQ$33)/($AQ$34-$AQ$33))</f>
        <v>0.5</v>
      </c>
      <c r="BE37">
        <f>(($AP$32-$AQ$32)/($AQ$33-$AQ$32))</f>
        <v>0.95652173913043481</v>
      </c>
      <c r="BG37">
        <v>3</v>
      </c>
      <c r="BH37">
        <v>210</v>
      </c>
      <c r="BI37">
        <f>($BH$41-$BH$38)/200</f>
        <v>0.105</v>
      </c>
      <c r="BQ37">
        <f>1-(($AO$33-$AN$32)/($AN$33-$AN$32))</f>
        <v>0.18181818181818177</v>
      </c>
      <c r="BR37">
        <f>(($AP$32-$AN$32)/($AN$33-$AN$32))</f>
        <v>0.27272727272727271</v>
      </c>
      <c r="BS37">
        <f>(($AQ$33-$AN$32)/($AN$33-$AN$32))</f>
        <v>0.31818181818181818</v>
      </c>
      <c r="BT37">
        <f>(($AN$32-$AO$32)/($AO$33-$AO$32))</f>
        <v>0.14285714285714285</v>
      </c>
      <c r="BU37">
        <f>(($AP$32-$AO$32)/($AO$33-$AO$32))</f>
        <v>0.42857142857142855</v>
      </c>
      <c r="BV37">
        <f>(($AQ$33-$AO$32)/($AO$33-$AO$32))</f>
        <v>0.47619047619047616</v>
      </c>
      <c r="BW37">
        <f>1-(($AN$33-$AP$32)/($AP$33-$AP$32))</f>
        <v>0.33333333333333337</v>
      </c>
      <c r="BX37">
        <f>(($AO$33-$AP$32)/($AP$33-$AP$32))</f>
        <v>0.5</v>
      </c>
      <c r="BY37">
        <f>1-(($AQ$34-$AP$32)/($AP$33-$AP$32))</f>
        <v>4.166666666666663E-2</v>
      </c>
      <c r="BZ37">
        <f>1-(($AN$33-$AQ$33)/($AQ$34-$AQ$33))</f>
        <v>0.31818181818181823</v>
      </c>
      <c r="CA37">
        <f>(($AO$33-$AQ$33)/($AQ$34-$AQ$33))</f>
        <v>0.5</v>
      </c>
      <c r="CB37">
        <f>1-(($AP$32-$AQ$32)/($AQ$33-$AQ$32))</f>
        <v>4.3478260869565188E-2</v>
      </c>
    </row>
    <row r="38" spans="1:80" x14ac:dyDescent="0.25">
      <c r="A38">
        <v>37</v>
      </c>
      <c r="B38">
        <v>224.874021</v>
      </c>
      <c r="C38" s="3">
        <v>1</v>
      </c>
      <c r="P38">
        <v>1</v>
      </c>
      <c r="Q38" t="str">
        <f>CONCATENATE(C38,E38,G38,I38)</f>
        <v>1</v>
      </c>
      <c r="R38">
        <v>2</v>
      </c>
      <c r="X38" t="s">
        <v>286</v>
      </c>
      <c r="Y38" t="s">
        <v>263</v>
      </c>
      <c r="AN38">
        <v>972</v>
      </c>
      <c r="AO38">
        <v>928</v>
      </c>
      <c r="AP38">
        <v>985</v>
      </c>
      <c r="AQ38">
        <v>920</v>
      </c>
      <c r="AT38">
        <f>(($AO$34-$AN$33)/($AN$34-$AN$33))</f>
        <v>0.7142857142857143</v>
      </c>
      <c r="AU38">
        <f>(($AP$33-$AN$33)/($AN$34-$AN$33))</f>
        <v>0.38095238095238093</v>
      </c>
      <c r="AV38">
        <f>(($AQ$34-$AN$33)/($AN$34-$AN$33))</f>
        <v>0.33333333333333331</v>
      </c>
      <c r="AW38">
        <f>(($AN$33-$AO$33)/($AO$34-$AO$33))</f>
        <v>0.21052631578947367</v>
      </c>
      <c r="AX38">
        <f>(($AP$33-$AO$33)/($AO$34-$AO$33))</f>
        <v>0.63157894736842102</v>
      </c>
      <c r="AY38">
        <f>(($AQ$34-$AO$33)/($AO$34-$AO$33))</f>
        <v>0.57894736842105265</v>
      </c>
      <c r="AZ38">
        <f>(($AN$34-$AP$33)/($AP$34-$AP$33))</f>
        <v>0.54166666666666663</v>
      </c>
      <c r="BA38">
        <f>(($AO$34-$AP$33)/($AP$34-$AP$33))</f>
        <v>0.29166666666666669</v>
      </c>
      <c r="BB38">
        <f>(($AQ$35-$AP$33)/($AP$34-$AP$33))</f>
        <v>0.83333333333333337</v>
      </c>
      <c r="BC38">
        <f>(($AN$34-$AQ$34)/($AQ$35-$AQ$34))</f>
        <v>0.66666666666666663</v>
      </c>
      <c r="BD38">
        <f>(($AO$34-$AQ$34)/($AQ$35-$AQ$34))</f>
        <v>0.38095238095238093</v>
      </c>
      <c r="BE38">
        <f>(($AP$33-$AQ$34)/($AQ$35-$AQ$34))</f>
        <v>4.7619047619047616E-2</v>
      </c>
      <c r="BG38">
        <v>2</v>
      </c>
      <c r="BH38">
        <v>216</v>
      </c>
      <c r="BI38">
        <f>($BH$42-$BH$39)/200</f>
        <v>7.4999999999999997E-2</v>
      </c>
      <c r="BQ38">
        <f>1-(($AO$34-$AN$33)/($AN$34-$AN$33))</f>
        <v>0.2857142857142857</v>
      </c>
      <c r="BR38">
        <f>(($AP$33-$AN$33)/($AN$34-$AN$33))</f>
        <v>0.38095238095238093</v>
      </c>
      <c r="BS38">
        <f>(($AQ$34-$AN$33)/($AN$34-$AN$33))</f>
        <v>0.33333333333333331</v>
      </c>
      <c r="BT38">
        <f>(($AN$33-$AO$33)/($AO$34-$AO$33))</f>
        <v>0.21052631578947367</v>
      </c>
      <c r="BU38">
        <f>1-(($AP$33-$AO$33)/($AO$34-$AO$33))</f>
        <v>0.36842105263157898</v>
      </c>
      <c r="BV38">
        <f>1-(($AQ$34-$AO$33)/($AO$34-$AO$33))</f>
        <v>0.42105263157894735</v>
      </c>
      <c r="BW38">
        <f>1-(($AN$34-$AP$33)/($AP$34-$AP$33))</f>
        <v>0.45833333333333337</v>
      </c>
      <c r="BX38">
        <f>(($AO$34-$AP$33)/($AP$34-$AP$33))</f>
        <v>0.29166666666666669</v>
      </c>
      <c r="BY38">
        <f>1-(($AQ$35-$AP$33)/($AP$34-$AP$33))</f>
        <v>0.16666666666666663</v>
      </c>
      <c r="BZ38">
        <f>1-(($AN$34-$AQ$34)/($AQ$35-$AQ$34))</f>
        <v>0.33333333333333337</v>
      </c>
      <c r="CA38">
        <f>(($AO$34-$AQ$34)/($AQ$35-$AQ$34))</f>
        <v>0.38095238095238093</v>
      </c>
      <c r="CB38">
        <f>(($AP$33-$AQ$34)/($AQ$35-$AQ$34))</f>
        <v>4.7619047619047616E-2</v>
      </c>
    </row>
    <row r="39" spans="1:80" x14ac:dyDescent="0.25">
      <c r="A39">
        <v>38</v>
      </c>
      <c r="B39">
        <v>224.81824900000001</v>
      </c>
      <c r="C39" s="3">
        <v>1</v>
      </c>
      <c r="H39">
        <v>234.80062000000001</v>
      </c>
      <c r="I39" s="2">
        <v>4</v>
      </c>
      <c r="P39">
        <v>2</v>
      </c>
      <c r="Q39" t="str">
        <f>CONCATENATE(C39,E39,G39,I39)</f>
        <v>14</v>
      </c>
      <c r="R39">
        <v>1</v>
      </c>
      <c r="X39" t="s">
        <v>283</v>
      </c>
      <c r="Y39" t="s">
        <v>267</v>
      </c>
      <c r="AB39" t="s">
        <v>286</v>
      </c>
      <c r="AC39" t="str">
        <f>CONCATENATE($R39,$R40,$R41,$R42)</f>
        <v>1432</v>
      </c>
      <c r="AN39">
        <v>999</v>
      </c>
      <c r="AO39">
        <v>988</v>
      </c>
      <c r="AP39">
        <v>1008</v>
      </c>
      <c r="AQ39">
        <v>967</v>
      </c>
      <c r="AT39">
        <f>(($AO$35-$AN$34)/($AN$35-$AN$34))</f>
        <v>0.73913043478260865</v>
      </c>
      <c r="AU39">
        <f>(($AP$34-$AN$34)/($AN$35-$AN$34))</f>
        <v>0.47826086956521741</v>
      </c>
      <c r="AV39">
        <f>(($AQ$35-$AN$34)/($AN$35-$AN$34))</f>
        <v>0.30434782608695654</v>
      </c>
      <c r="AW39">
        <f>(($AN$34-$AO$34)/($AO$35-$AO$34))</f>
        <v>0.2608695652173913</v>
      </c>
      <c r="AX39">
        <f>(($AP$34-$AO$34)/($AO$35-$AO$34))</f>
        <v>0.73913043478260865</v>
      </c>
      <c r="AY39">
        <f>(($AQ$35-$AO$34)/($AO$35-$AO$34))</f>
        <v>0.56521739130434778</v>
      </c>
      <c r="AZ39">
        <f>(($AN$35-$AP$34)/($AP$35-$AP$34))</f>
        <v>0.5714285714285714</v>
      </c>
      <c r="BA39">
        <f>(($AO$35-$AP$34)/($AP$35-$AP$34))</f>
        <v>0.2857142857142857</v>
      </c>
      <c r="BB39">
        <f>(($AQ$36-$AP$34)/($AP$35-$AP$34))</f>
        <v>0.90476190476190477</v>
      </c>
      <c r="BC39">
        <f>(($AN$35-$AQ$35)/($AQ$36-$AQ$35))</f>
        <v>0.69565217391304346</v>
      </c>
      <c r="BD39">
        <f>(($AO$35-$AQ$35)/($AQ$36-$AQ$35))</f>
        <v>0.43478260869565216</v>
      </c>
      <c r="BE39">
        <f>(($AP$34-$AQ$35)/($AQ$36-$AQ$35))</f>
        <v>0.17391304347826086</v>
      </c>
      <c r="BG39">
        <v>1</v>
      </c>
      <c r="BH39">
        <v>225</v>
      </c>
      <c r="BI39">
        <f>($BH$48-$BH$45)/200</f>
        <v>7.4999999999999997E-2</v>
      </c>
      <c r="BQ39">
        <f>1-(($AO$35-$AN$34)/($AN$35-$AN$34))</f>
        <v>0.26086956521739135</v>
      </c>
      <c r="BR39">
        <f>(($AP$34-$AN$34)/($AN$35-$AN$34))</f>
        <v>0.47826086956521741</v>
      </c>
      <c r="BS39">
        <f>(($AQ$35-$AN$34)/($AN$35-$AN$34))</f>
        <v>0.30434782608695654</v>
      </c>
      <c r="BT39">
        <f>(($AN$34-$AO$34)/($AO$35-$AO$34))</f>
        <v>0.2608695652173913</v>
      </c>
      <c r="BU39">
        <f>1-(($AP$34-$AO$34)/($AO$35-$AO$34))</f>
        <v>0.26086956521739135</v>
      </c>
      <c r="BV39">
        <f>1-(($AQ$35-$AO$34)/($AO$35-$AO$34))</f>
        <v>0.43478260869565222</v>
      </c>
      <c r="BW39">
        <f>1-(($AN$35-$AP$34)/($AP$35-$AP$34))</f>
        <v>0.4285714285714286</v>
      </c>
      <c r="BX39">
        <f>(($AO$35-$AP$34)/($AP$35-$AP$34))</f>
        <v>0.2857142857142857</v>
      </c>
      <c r="BY39">
        <f>1-(($AQ$36-$AP$34)/($AP$35-$AP$34))</f>
        <v>9.5238095238095233E-2</v>
      </c>
      <c r="BZ39">
        <f>1-(($AN$35-$AQ$35)/($AQ$36-$AQ$35))</f>
        <v>0.30434782608695654</v>
      </c>
      <c r="CA39">
        <f>(($AO$35-$AQ$35)/($AQ$36-$AQ$35))</f>
        <v>0.43478260869565216</v>
      </c>
      <c r="CB39">
        <f>(($AP$34-$AQ$35)/($AQ$36-$AQ$35))</f>
        <v>0.17391304347826086</v>
      </c>
    </row>
    <row r="40" spans="1:80" x14ac:dyDescent="0.25">
      <c r="A40">
        <v>39</v>
      </c>
      <c r="B40">
        <v>224.90809400000001</v>
      </c>
      <c r="C40" s="3">
        <v>1</v>
      </c>
      <c r="H40">
        <v>234.84876500000001</v>
      </c>
      <c r="I40" s="2">
        <v>4</v>
      </c>
      <c r="P40">
        <v>2</v>
      </c>
      <c r="Q40" t="str">
        <f>CONCATENATE(C40,E40,G40,I40)</f>
        <v>14</v>
      </c>
      <c r="R40">
        <v>4</v>
      </c>
      <c r="X40" t="s">
        <v>283</v>
      </c>
      <c r="Y40" t="s">
        <v>268</v>
      </c>
      <c r="AN40">
        <v>1021</v>
      </c>
      <c r="AO40">
        <v>1015</v>
      </c>
      <c r="AP40">
        <v>1028</v>
      </c>
      <c r="AQ40">
        <v>1003</v>
      </c>
      <c r="AT40">
        <f>(($AO$36-$AN$35)/($AN$36-$AN$35))</f>
        <v>0.84</v>
      </c>
      <c r="AU40">
        <f>(($AP$35-$AN$35)/($AN$36-$AN$35))</f>
        <v>0.36</v>
      </c>
      <c r="AV40">
        <f>(($AQ$36-$AN$35)/($AN$36-$AN$35))</f>
        <v>0.28000000000000003</v>
      </c>
      <c r="AW40">
        <f>(($AN$35-$AO$35)/($AO$36-$AO$35))</f>
        <v>0.22222222222222221</v>
      </c>
      <c r="AX40">
        <f>(($AP$35-$AO$35)/($AO$36-$AO$35))</f>
        <v>0.55555555555555558</v>
      </c>
      <c r="AY40">
        <f>(($AQ$36-$AO$35)/($AO$36-$AO$35))</f>
        <v>0.48148148148148145</v>
      </c>
      <c r="AZ40">
        <f>(($AN$36-$AP$35)/($AP$36-$AP$35))</f>
        <v>0.64</v>
      </c>
      <c r="BA40">
        <f>(($AO$36-$AP$35)/($AP$36-$AP$35))</f>
        <v>0.48</v>
      </c>
      <c r="BB40">
        <f>(($AQ$37-$AP$35)/($AP$36-$AP$35))</f>
        <v>0.92</v>
      </c>
      <c r="BC40">
        <f>(($AN$36-$AQ$36)/($AQ$37-$AQ$36))</f>
        <v>0.72</v>
      </c>
      <c r="BD40">
        <f>(($AO$36-$AQ$36)/($AQ$37-$AQ$36))</f>
        <v>0.56000000000000005</v>
      </c>
      <c r="BE40">
        <f>(($AP$35-$AQ$36)/($AQ$37-$AQ$36))</f>
        <v>0.08</v>
      </c>
      <c r="BG40">
        <v>4</v>
      </c>
      <c r="BH40">
        <v>231</v>
      </c>
      <c r="BI40">
        <f>($BH$49-$BH$46)/200</f>
        <v>0.12</v>
      </c>
      <c r="BQ40">
        <f>1-(($AO$36-$AN$35)/($AN$36-$AN$35))</f>
        <v>0.16000000000000003</v>
      </c>
      <c r="BR40">
        <f>(($AP$35-$AN$35)/($AN$36-$AN$35))</f>
        <v>0.36</v>
      </c>
      <c r="BS40">
        <f>(($AQ$36-$AN$35)/($AN$36-$AN$35))</f>
        <v>0.28000000000000003</v>
      </c>
      <c r="BT40">
        <f>(($AN$35-$AO$35)/($AO$36-$AO$35))</f>
        <v>0.22222222222222221</v>
      </c>
      <c r="BU40">
        <f>1-(($AP$35-$AO$35)/($AO$36-$AO$35))</f>
        <v>0.44444444444444442</v>
      </c>
      <c r="BV40">
        <f>(($AQ$36-$AO$35)/($AO$36-$AO$35))</f>
        <v>0.48148148148148145</v>
      </c>
      <c r="BW40">
        <f>1-(($AN$36-$AP$35)/($AP$36-$AP$35))</f>
        <v>0.36</v>
      </c>
      <c r="BX40">
        <f>(($AO$36-$AP$35)/($AP$36-$AP$35))</f>
        <v>0.48</v>
      </c>
      <c r="BY40">
        <f>1-(($AQ$37-$AP$35)/($AP$36-$AP$35))</f>
        <v>7.999999999999996E-2</v>
      </c>
      <c r="BZ40">
        <f>1-(($AN$36-$AQ$36)/($AQ$37-$AQ$36))</f>
        <v>0.28000000000000003</v>
      </c>
      <c r="CA40">
        <f>1-(($AO$36-$AQ$36)/($AQ$37-$AQ$36))</f>
        <v>0.43999999999999995</v>
      </c>
      <c r="CB40">
        <f>(($AP$35-$AQ$36)/($AQ$37-$AQ$36))</f>
        <v>0.08</v>
      </c>
    </row>
    <row r="41" spans="1:80" x14ac:dyDescent="0.25">
      <c r="A41">
        <v>40</v>
      </c>
      <c r="B41">
        <v>224.898145</v>
      </c>
      <c r="C41" s="3">
        <v>1</v>
      </c>
      <c r="H41">
        <v>234.80850699999999</v>
      </c>
      <c r="I41" s="2">
        <v>4</v>
      </c>
      <c r="P41">
        <v>2</v>
      </c>
      <c r="Q41" t="str">
        <f>CONCATENATE(C41,E41,G41,I41)</f>
        <v>14</v>
      </c>
      <c r="R41">
        <v>3</v>
      </c>
      <c r="X41" t="s">
        <v>283</v>
      </c>
      <c r="Y41" t="s">
        <v>259</v>
      </c>
      <c r="AN41">
        <v>1043</v>
      </c>
      <c r="AO41">
        <v>1040</v>
      </c>
      <c r="AP41">
        <v>1050</v>
      </c>
      <c r="AQ41">
        <v>1026</v>
      </c>
      <c r="AT41">
        <f>(($AO$37-$AN$36)/($AN$37-$AN$36))</f>
        <v>0.66666666666666663</v>
      </c>
      <c r="AU41">
        <f>(($AP$36-$AN$36)/($AN$37-$AN$36))</f>
        <v>0.375</v>
      </c>
      <c r="AV41">
        <f>(($AQ$37-$AN$36)/($AN$37-$AN$36))</f>
        <v>0.29166666666666669</v>
      </c>
      <c r="AW41">
        <f>(($AN$36-$AO$36)/($AO$37-$AO$36))</f>
        <v>0.2</v>
      </c>
      <c r="AX41">
        <f>(($AP$36-$AO$36)/($AO$37-$AO$36))</f>
        <v>0.65</v>
      </c>
      <c r="AY41">
        <f>(($AQ$37-$AO$36)/($AO$37-$AO$36))</f>
        <v>0.55000000000000004</v>
      </c>
      <c r="AZ41">
        <f>(($AN$37-$AP$36)/($AP$37-$AP$36))</f>
        <v>0.65217391304347827</v>
      </c>
      <c r="BA41">
        <f>(($AO$37-$AP$36)/($AP$37-$AP$36))</f>
        <v>0.30434782608695654</v>
      </c>
      <c r="BB41">
        <f>(($AQ$38-$AP$36)/($AP$37-$AP$36))</f>
        <v>0.86956521739130432</v>
      </c>
      <c r="BC41">
        <f>(($AN$37-$AQ$37)/($AQ$38-$AQ$37))</f>
        <v>0.77272727272727271</v>
      </c>
      <c r="BD41">
        <f>(($AO$37-$AQ$37)/($AQ$38-$AQ$37))</f>
        <v>0.40909090909090912</v>
      </c>
      <c r="BE41">
        <f>(($AP$36-$AQ$37)/($AQ$38-$AQ$37))</f>
        <v>9.0909090909090912E-2</v>
      </c>
      <c r="BG41">
        <v>3</v>
      </c>
      <c r="BH41">
        <v>237</v>
      </c>
      <c r="BI41">
        <f>($BH$50-$BH$47)/200</f>
        <v>7.4999999999999997E-2</v>
      </c>
      <c r="BQ41">
        <f>1-(($AO$37-$AN$36)/($AN$37-$AN$36))</f>
        <v>0.33333333333333337</v>
      </c>
      <c r="BR41">
        <f>(($AP$36-$AN$36)/($AN$37-$AN$36))</f>
        <v>0.375</v>
      </c>
      <c r="BS41">
        <f>(($AQ$37-$AN$36)/($AN$37-$AN$36))</f>
        <v>0.29166666666666669</v>
      </c>
      <c r="BT41">
        <f>(($AN$36-$AO$36)/($AO$37-$AO$36))</f>
        <v>0.2</v>
      </c>
      <c r="BU41">
        <f>1-(($AP$36-$AO$36)/($AO$37-$AO$36))</f>
        <v>0.35</v>
      </c>
      <c r="BV41">
        <f>1-(($AQ$37-$AO$36)/($AO$37-$AO$36))</f>
        <v>0.44999999999999996</v>
      </c>
      <c r="BW41">
        <f>1-(($AN$37-$AP$36)/($AP$37-$AP$36))</f>
        <v>0.34782608695652173</v>
      </c>
      <c r="BX41">
        <f>(($AO$37-$AP$36)/($AP$37-$AP$36))</f>
        <v>0.30434782608695654</v>
      </c>
      <c r="BY41">
        <f>1-(($AQ$38-$AP$36)/($AP$37-$AP$36))</f>
        <v>0.13043478260869568</v>
      </c>
      <c r="BZ41">
        <f>1-(($AN$37-$AQ$37)/($AQ$38-$AQ$37))</f>
        <v>0.22727272727272729</v>
      </c>
      <c r="CA41">
        <f>(($AO$37-$AQ$37)/($AQ$38-$AQ$37))</f>
        <v>0.40909090909090912</v>
      </c>
      <c r="CB41">
        <f>(($AP$36-$AQ$37)/($AQ$38-$AQ$37))</f>
        <v>9.0909090909090912E-2</v>
      </c>
    </row>
    <row r="42" spans="1:80" x14ac:dyDescent="0.25">
      <c r="A42">
        <v>41</v>
      </c>
      <c r="B42">
        <v>224.88556800000001</v>
      </c>
      <c r="C42" s="3">
        <v>1</v>
      </c>
      <c r="H42">
        <v>234.822577</v>
      </c>
      <c r="I42" s="2">
        <v>4</v>
      </c>
      <c r="P42">
        <v>2</v>
      </c>
      <c r="Q42" t="str">
        <f>CONCATENATE(C42,E42,G42,I42)</f>
        <v>14</v>
      </c>
      <c r="R42">
        <v>2</v>
      </c>
      <c r="X42" t="s">
        <v>283</v>
      </c>
      <c r="Y42" t="s">
        <v>269</v>
      </c>
      <c r="AN42">
        <v>1065</v>
      </c>
      <c r="AO42">
        <v>1061</v>
      </c>
      <c r="AP42">
        <v>1072</v>
      </c>
      <c r="AQ42">
        <v>1050</v>
      </c>
      <c r="AW42">
        <f>(($AN$37-$AO$37)/($AO$38-$AO$37))</f>
        <v>0.38095238095238093</v>
      </c>
      <c r="AX42">
        <f>(($AP$37-$AO$37)/($AO$38-$AO$37))</f>
        <v>0.76190476190476186</v>
      </c>
      <c r="AY42">
        <f>(($AQ$38-$AO$37)/($AO$38-$AO$37))</f>
        <v>0.61904761904761907</v>
      </c>
      <c r="BG42">
        <v>2</v>
      </c>
      <c r="BH42">
        <v>240</v>
      </c>
      <c r="BI42">
        <f>($BH$51-$BH$48)/200</f>
        <v>0.1</v>
      </c>
      <c r="BT42">
        <f>(($AN$37-$AO$37)/($AO$38-$AO$37))</f>
        <v>0.38095238095238093</v>
      </c>
      <c r="BU42">
        <f>1-(($AP$37-$AO$37)/($AO$38-$AO$37))</f>
        <v>0.23809523809523814</v>
      </c>
      <c r="BV42">
        <f>1-(($AQ$38-$AO$37)/($AO$38-$AO$37))</f>
        <v>0.38095238095238093</v>
      </c>
    </row>
    <row r="43" spans="1:80" x14ac:dyDescent="0.25">
      <c r="A43">
        <v>42</v>
      </c>
      <c r="B43">
        <v>224.929227</v>
      </c>
      <c r="C43" s="3">
        <v>1</v>
      </c>
      <c r="H43">
        <v>234.80639199999999</v>
      </c>
      <c r="I43" s="2">
        <v>4</v>
      </c>
      <c r="P43">
        <v>2</v>
      </c>
      <c r="Q43" t="str">
        <f>CONCATENATE(C43,E43,G43,I43)</f>
        <v>14</v>
      </c>
      <c r="R43" t="s">
        <v>22</v>
      </c>
      <c r="X43" t="s">
        <v>283</v>
      </c>
      <c r="Y43" t="s">
        <v>267</v>
      </c>
      <c r="AN43">
        <v>1088</v>
      </c>
      <c r="AO43">
        <v>1084</v>
      </c>
      <c r="AP43">
        <v>1095</v>
      </c>
      <c r="AQ43">
        <v>1071</v>
      </c>
      <c r="BG43" t="s">
        <v>22</v>
      </c>
      <c r="BH43">
        <v>242</v>
      </c>
      <c r="BI43">
        <f>($BH$52-$BH$49)/200</f>
        <v>7.0000000000000007E-2</v>
      </c>
    </row>
    <row r="44" spans="1:80" x14ac:dyDescent="0.25">
      <c r="A44">
        <v>43</v>
      </c>
      <c r="B44">
        <v>224.980155</v>
      </c>
      <c r="C44" s="3">
        <v>1</v>
      </c>
      <c r="H44">
        <v>234.80737199999999</v>
      </c>
      <c r="I44" s="2">
        <v>4</v>
      </c>
      <c r="P44">
        <v>2</v>
      </c>
      <c r="Q44" t="str">
        <f>CONCATENATE(C44,E44,G44,I44)</f>
        <v>14</v>
      </c>
      <c r="R44" t="s">
        <v>22</v>
      </c>
      <c r="X44" t="s">
        <v>283</v>
      </c>
      <c r="Y44" t="s">
        <v>268</v>
      </c>
      <c r="AN44">
        <v>1112</v>
      </c>
      <c r="AO44">
        <v>1107</v>
      </c>
      <c r="AP44">
        <v>1119</v>
      </c>
      <c r="AQ44">
        <v>1094</v>
      </c>
      <c r="BG44" t="s">
        <v>22</v>
      </c>
      <c r="BH44">
        <v>275</v>
      </c>
      <c r="BI44">
        <f>($BH$53-$BH$50)/200</f>
        <v>0.1</v>
      </c>
    </row>
    <row r="45" spans="1:80" x14ac:dyDescent="0.25">
      <c r="A45">
        <v>44</v>
      </c>
      <c r="B45">
        <v>224.877579</v>
      </c>
      <c r="C45" s="3">
        <v>1</v>
      </c>
      <c r="H45">
        <v>234.761495</v>
      </c>
      <c r="I45" s="2">
        <v>4</v>
      </c>
      <c r="P45">
        <v>2</v>
      </c>
      <c r="Q45" t="str">
        <f>CONCATENATE(C45,E45,G45,I45)</f>
        <v>14</v>
      </c>
      <c r="R45">
        <v>2</v>
      </c>
      <c r="X45" t="s">
        <v>283</v>
      </c>
      <c r="Y45" t="s">
        <v>259</v>
      </c>
      <c r="AB45" t="s">
        <v>283</v>
      </c>
      <c r="AC45" t="str">
        <f>CONCATENATE($R45,$R46,$R47,$R48)</f>
        <v>2341</v>
      </c>
      <c r="AN45">
        <v>1134</v>
      </c>
      <c r="AO45">
        <v>1128</v>
      </c>
      <c r="AP45">
        <v>1144</v>
      </c>
      <c r="AQ45">
        <v>1118</v>
      </c>
      <c r="AT45">
        <f>(($AO$39-$AN$38)/($AN$39-$AN$38))</f>
        <v>0.59259259259259256</v>
      </c>
      <c r="AU45">
        <f>(($AP$38-$AN$38)/($AN$39-$AN$38))</f>
        <v>0.48148148148148145</v>
      </c>
      <c r="AV45">
        <f>(($AQ$40-$AN$39)/($AN$40-$AN$39))</f>
        <v>0.18181818181818182</v>
      </c>
      <c r="AW45">
        <f>(($AN$39-$AO$39)/($AO$40-$AO$39))</f>
        <v>0.40740740740740738</v>
      </c>
      <c r="AX45">
        <f>(($AP$39-$AO$39)/($AO$40-$AO$39))</f>
        <v>0.7407407407407407</v>
      </c>
      <c r="AY45">
        <f>(($AQ$40-$AO$39)/($AO$40-$AO$39))</f>
        <v>0.55555555555555558</v>
      </c>
      <c r="AZ45">
        <f>(($AN$39-$AP$38)/($AP$39-$AP$38))</f>
        <v>0.60869565217391308</v>
      </c>
      <c r="BA45">
        <f>(($AO$39-$AP$38)/($AP$39-$AP$38))</f>
        <v>0.13043478260869565</v>
      </c>
      <c r="BB45">
        <f>(($AQ$40-$AP$38)/($AP$39-$AP$38))</f>
        <v>0.78260869565217395</v>
      </c>
      <c r="BC45">
        <f>(($AN$38-$AQ$39)/($AQ$40-$AQ$39))</f>
        <v>0.1388888888888889</v>
      </c>
      <c r="BD45">
        <f>(($AO$39-$AQ$39)/($AQ$40-$AQ$39))</f>
        <v>0.58333333333333337</v>
      </c>
      <c r="BE45">
        <f>(($AP$38-$AQ$39)/($AQ$40-$AQ$39))</f>
        <v>0.5</v>
      </c>
      <c r="BG45">
        <v>2</v>
      </c>
      <c r="BH45">
        <v>276</v>
      </c>
      <c r="BI45">
        <f>($BH$54-$BH$51)/200</f>
        <v>0.09</v>
      </c>
      <c r="BQ45">
        <f>1-(($AO$39-$AN$38)/($AN$39-$AN$38))</f>
        <v>0.40740740740740744</v>
      </c>
      <c r="BR45">
        <f>(($AP$38-$AN$38)/($AN$39-$AN$38))</f>
        <v>0.48148148148148145</v>
      </c>
      <c r="BS45">
        <f>(($AQ$40-$AN$39)/($AN$40-$AN$39))</f>
        <v>0.18181818181818182</v>
      </c>
      <c r="BT45">
        <f>(($AN$39-$AO$39)/($AO$40-$AO$39))</f>
        <v>0.40740740740740738</v>
      </c>
      <c r="BU45">
        <f>1-(($AP$39-$AO$39)/($AO$40-$AO$39))</f>
        <v>0.2592592592592593</v>
      </c>
      <c r="BV45">
        <f>1-(($AQ$40-$AO$39)/($AO$40-$AO$39))</f>
        <v>0.44444444444444442</v>
      </c>
      <c r="BW45">
        <f>1-(($AN$39-$AP$38)/($AP$39-$AP$38))</f>
        <v>0.39130434782608692</v>
      </c>
      <c r="BX45">
        <f>(($AO$39-$AP$38)/($AP$39-$AP$38))</f>
        <v>0.13043478260869565</v>
      </c>
      <c r="BY45">
        <f>1-(($AQ$40-$AP$38)/($AP$39-$AP$38))</f>
        <v>0.21739130434782605</v>
      </c>
      <c r="BZ45">
        <f>(($AN$38-$AQ$39)/($AQ$40-$AQ$39))</f>
        <v>0.1388888888888889</v>
      </c>
      <c r="CA45">
        <f>1-(($AO$39-$AQ$39)/($AQ$40-$AQ$39))</f>
        <v>0.41666666666666663</v>
      </c>
      <c r="CB45">
        <f>(($AP$38-$AQ$39)/($AQ$40-$AQ$39))</f>
        <v>0.5</v>
      </c>
    </row>
    <row r="46" spans="1:80" x14ac:dyDescent="0.25">
      <c r="A46">
        <v>45</v>
      </c>
      <c r="B46">
        <v>224.877579</v>
      </c>
      <c r="C46" s="3">
        <v>1</v>
      </c>
      <c r="H46">
        <v>234.80062000000001</v>
      </c>
      <c r="I46" s="2">
        <v>4</v>
      </c>
      <c r="P46">
        <v>2</v>
      </c>
      <c r="Q46" t="str">
        <f>CONCATENATE(C46,E46,G46,I46)</f>
        <v>14</v>
      </c>
      <c r="R46">
        <v>3</v>
      </c>
      <c r="X46" t="s">
        <v>283</v>
      </c>
      <c r="Y46" t="s">
        <v>269</v>
      </c>
      <c r="AN46">
        <v>1178</v>
      </c>
      <c r="AO46">
        <v>1198</v>
      </c>
      <c r="AP46">
        <v>1186</v>
      </c>
      <c r="AQ46">
        <v>1141</v>
      </c>
      <c r="AT46">
        <f>(($AO$40-$AN$39)/($AN$40-$AN$39))</f>
        <v>0.72727272727272729</v>
      </c>
      <c r="AU46">
        <f>(($AP$39-$AN$39)/($AN$40-$AN$39))</f>
        <v>0.40909090909090912</v>
      </c>
      <c r="AV46">
        <f>(($AQ$41-$AN$40)/($AN$41-$AN$40))</f>
        <v>0.22727272727272727</v>
      </c>
      <c r="AW46">
        <f>(($AN$40-$AO$40)/($AO$41-$AO$40))</f>
        <v>0.24</v>
      </c>
      <c r="AX46">
        <f>(($AP$40-$AO$40)/($AO$41-$AO$40))</f>
        <v>0.52</v>
      </c>
      <c r="AY46">
        <f>(($AQ$41-$AO$40)/($AO$41-$AO$40))</f>
        <v>0.44</v>
      </c>
      <c r="AZ46">
        <f>(($AN$40-$AP$39)/($AP$40-$AP$39))</f>
        <v>0.65</v>
      </c>
      <c r="BA46">
        <f>(($AO$40-$AP$39)/($AP$40-$AP$39))</f>
        <v>0.35</v>
      </c>
      <c r="BB46">
        <f>(($AQ$41-$AP$39)/($AP$40-$AP$39))</f>
        <v>0.9</v>
      </c>
      <c r="BC46">
        <f>(($AN$39-$AQ$39)/($AQ$40-$AQ$39))</f>
        <v>0.88888888888888884</v>
      </c>
      <c r="BD46">
        <f>(($AO$40-$AQ$40)/($AQ$41-$AQ$40))</f>
        <v>0.52173913043478259</v>
      </c>
      <c r="BE46">
        <f>(($AP$39-$AQ$40)/($AQ$41-$AQ$40))</f>
        <v>0.21739130434782608</v>
      </c>
      <c r="BG46">
        <v>3</v>
      </c>
      <c r="BH46">
        <v>278</v>
      </c>
      <c r="BI46">
        <f>($BH$55-$BH$52)/200</f>
        <v>7.0000000000000007E-2</v>
      </c>
      <c r="BQ46">
        <f>1-(($AO$40-$AN$39)/($AN$40-$AN$39))</f>
        <v>0.27272727272727271</v>
      </c>
      <c r="BR46">
        <f>(($AP$39-$AN$39)/($AN$40-$AN$39))</f>
        <v>0.40909090909090912</v>
      </c>
      <c r="BS46">
        <f>(($AQ$41-$AN$40)/($AN$41-$AN$40))</f>
        <v>0.22727272727272727</v>
      </c>
      <c r="BT46">
        <f>(($AN$40-$AO$40)/($AO$41-$AO$40))</f>
        <v>0.24</v>
      </c>
      <c r="BU46">
        <f>1-(($AP$40-$AO$40)/($AO$41-$AO$40))</f>
        <v>0.48</v>
      </c>
      <c r="BV46">
        <f>(($AQ$41-$AO$40)/($AO$41-$AO$40))</f>
        <v>0.44</v>
      </c>
      <c r="BW46">
        <f>1-(($AN$40-$AP$39)/($AP$40-$AP$39))</f>
        <v>0.35</v>
      </c>
      <c r="BX46">
        <f>(($AO$40-$AP$39)/($AP$40-$AP$39))</f>
        <v>0.35</v>
      </c>
      <c r="BY46">
        <f>1-(($AQ$41-$AP$39)/($AP$40-$AP$39))</f>
        <v>9.9999999999999978E-2</v>
      </c>
      <c r="BZ46">
        <f>1-(($AN$39-$AQ$39)/($AQ$40-$AQ$39))</f>
        <v>0.11111111111111116</v>
      </c>
      <c r="CA46">
        <f>1-(($AO$40-$AQ$40)/($AQ$41-$AQ$40))</f>
        <v>0.47826086956521741</v>
      </c>
      <c r="CB46">
        <f>(($AP$39-$AQ$40)/($AQ$41-$AQ$40))</f>
        <v>0.21739130434782608</v>
      </c>
    </row>
    <row r="47" spans="1:80" x14ac:dyDescent="0.25">
      <c r="A47">
        <v>46</v>
      </c>
      <c r="P47">
        <v>0</v>
      </c>
      <c r="Q47" t="str">
        <f>CONCATENATE(C47,E47,G47,I47)</f>
        <v/>
      </c>
      <c r="R47">
        <v>4</v>
      </c>
      <c r="X47" t="s">
        <v>283</v>
      </c>
      <c r="Y47" t="s">
        <v>267</v>
      </c>
      <c r="AN47">
        <v>1203</v>
      </c>
      <c r="AO47">
        <v>1220</v>
      </c>
      <c r="AP47">
        <v>1211</v>
      </c>
      <c r="AQ47">
        <v>1185</v>
      </c>
      <c r="AT47">
        <f>(($AO$41-$AN$40)/($AN$41-$AN$40))</f>
        <v>0.86363636363636365</v>
      </c>
      <c r="AU47">
        <f>(($AP$40-$AN$40)/($AN$41-$AN$40))</f>
        <v>0.31818181818181818</v>
      </c>
      <c r="AV47">
        <f>(($AQ$42-$AN$41)/($AN$42-$AN$41))</f>
        <v>0.31818181818181818</v>
      </c>
      <c r="AW47">
        <f>(($AN$41-$AO$41)/($AO$42-$AO$41))</f>
        <v>0.14285714285714285</v>
      </c>
      <c r="AX47">
        <f>(($AP$41-$AO$41)/($AO$42-$AO$41))</f>
        <v>0.47619047619047616</v>
      </c>
      <c r="AY47">
        <f>(($AQ$42-$AO$41)/($AO$42-$AO$41))</f>
        <v>0.47619047619047616</v>
      </c>
      <c r="AZ47">
        <f>(($AN$41-$AP$40)/($AP$41-$AP$40))</f>
        <v>0.68181818181818177</v>
      </c>
      <c r="BA47">
        <f>(($AO$41-$AP$40)/($AP$41-$AP$40))</f>
        <v>0.54545454545454541</v>
      </c>
      <c r="BB47">
        <f>(($AQ$42-$AP$41)/($AP$42-$AP$41))</f>
        <v>0</v>
      </c>
      <c r="BC47">
        <f>(($AN$40-$AQ$40)/($AQ$41-$AQ$40))</f>
        <v>0.78260869565217395</v>
      </c>
      <c r="BD47">
        <f>(($AO$41-$AQ$41)/($AQ$42-$AQ$41))</f>
        <v>0.58333333333333337</v>
      </c>
      <c r="BE47">
        <f>(($AP$40-$AQ$41)/($AQ$42-$AQ$41))</f>
        <v>8.3333333333333329E-2</v>
      </c>
      <c r="BG47">
        <v>4</v>
      </c>
      <c r="BH47">
        <v>289</v>
      </c>
      <c r="BI47">
        <f>($BH$56-$BH$53)/200</f>
        <v>8.5000000000000006E-2</v>
      </c>
      <c r="BQ47">
        <f>1-(($AO$41-$AN$40)/($AN$41-$AN$40))</f>
        <v>0.13636363636363635</v>
      </c>
      <c r="BR47">
        <f>(($AP$40-$AN$40)/($AN$41-$AN$40))</f>
        <v>0.31818181818181818</v>
      </c>
      <c r="BS47">
        <f>(($AQ$42-$AN$41)/($AN$42-$AN$41))</f>
        <v>0.31818181818181818</v>
      </c>
      <c r="BT47">
        <f>(($AN$41-$AO$41)/($AO$42-$AO$41))</f>
        <v>0.14285714285714285</v>
      </c>
      <c r="BU47">
        <f>(($AP$41-$AO$41)/($AO$42-$AO$41))</f>
        <v>0.47619047619047616</v>
      </c>
      <c r="BV47">
        <f>(($AQ$42-$AO$41)/($AO$42-$AO$41))</f>
        <v>0.47619047619047616</v>
      </c>
      <c r="BW47">
        <f>1-(($AN$41-$AP$40)/($AP$41-$AP$40))</f>
        <v>0.31818181818181823</v>
      </c>
      <c r="BX47">
        <f>1-(($AO$41-$AP$40)/($AP$41-$AP$40))</f>
        <v>0.45454545454545459</v>
      </c>
      <c r="BY47">
        <f>(($AQ$42-$AP$41)/($AP$42-$AP$41))</f>
        <v>0</v>
      </c>
      <c r="BZ47">
        <f>1-(($AN$40-$AQ$40)/($AQ$41-$AQ$40))</f>
        <v>0.21739130434782605</v>
      </c>
      <c r="CA47">
        <f>1-(($AO$41-$AQ$41)/($AQ$42-$AQ$41))</f>
        <v>0.41666666666666663</v>
      </c>
      <c r="CB47">
        <f>(($AP$40-$AQ$41)/($AQ$42-$AQ$41))</f>
        <v>8.3333333333333329E-2</v>
      </c>
    </row>
    <row r="48" spans="1:80" x14ac:dyDescent="0.25">
      <c r="A48">
        <v>47</v>
      </c>
      <c r="F48">
        <v>223.84288799999999</v>
      </c>
      <c r="G48" s="5">
        <v>3</v>
      </c>
      <c r="P48">
        <v>1</v>
      </c>
      <c r="Q48" t="str">
        <f>CONCATENATE(C48,E48,G48,I48)</f>
        <v>3</v>
      </c>
      <c r="R48">
        <v>1</v>
      </c>
      <c r="X48" t="s">
        <v>283</v>
      </c>
      <c r="Y48" t="s">
        <v>268</v>
      </c>
      <c r="AN48">
        <v>1226</v>
      </c>
      <c r="AO48">
        <v>1243</v>
      </c>
      <c r="AP48">
        <v>1233</v>
      </c>
      <c r="AQ48">
        <v>1211</v>
      </c>
      <c r="AT48">
        <f>(($AO$42-$AN$41)/($AN$42-$AN$41))</f>
        <v>0.81818181818181823</v>
      </c>
      <c r="AU48">
        <f>(($AP$41-$AN$41)/($AN$42-$AN$41))</f>
        <v>0.31818181818181818</v>
      </c>
      <c r="AV48">
        <f>(($AQ$43-$AN$42)/($AN$43-$AN$42))</f>
        <v>0.2608695652173913</v>
      </c>
      <c r="AW48">
        <f>(($AN$42-$AO$42)/($AO$43-$AO$42))</f>
        <v>0.17391304347826086</v>
      </c>
      <c r="AX48">
        <f>(($AP$42-$AO$42)/($AO$43-$AO$42))</f>
        <v>0.47826086956521741</v>
      </c>
      <c r="AY48">
        <f>(($AQ$43-$AO$42)/($AO$43-$AO$42))</f>
        <v>0.43478260869565216</v>
      </c>
      <c r="AZ48">
        <f>(($AN$42-$AP$41)/($AP$42-$AP$41))</f>
        <v>0.68181818181818177</v>
      </c>
      <c r="BA48">
        <f>(($AO$42-$AP$41)/($AP$42-$AP$41))</f>
        <v>0.5</v>
      </c>
      <c r="BB48">
        <f>(($AQ$43-$AP$41)/($AP$42-$AP$41))</f>
        <v>0.95454545454545459</v>
      </c>
      <c r="BC48">
        <f>(($AN$41-$AQ$41)/($AQ$42-$AQ$41))</f>
        <v>0.70833333333333337</v>
      </c>
      <c r="BD48">
        <f>(($AO$42-$AQ$42)/($AQ$43-$AQ$42))</f>
        <v>0.52380952380952384</v>
      </c>
      <c r="BE48">
        <f>(($AP$41-$AQ$42)/($AQ$43-$AQ$42))</f>
        <v>0</v>
      </c>
      <c r="BG48">
        <v>1</v>
      </c>
      <c r="BH48">
        <v>291</v>
      </c>
      <c r="BI48">
        <f>($BH$57-$BH$54)/200</f>
        <v>8.5000000000000006E-2</v>
      </c>
      <c r="BQ48">
        <f>1-(($AO$42-$AN$41)/($AN$42-$AN$41))</f>
        <v>0.18181818181818177</v>
      </c>
      <c r="BR48">
        <f>(($AP$41-$AN$41)/($AN$42-$AN$41))</f>
        <v>0.31818181818181818</v>
      </c>
      <c r="BS48">
        <f>(($AQ$43-$AN$42)/($AN$43-$AN$42))</f>
        <v>0.2608695652173913</v>
      </c>
      <c r="BT48">
        <f>(($AN$42-$AO$42)/($AO$43-$AO$42))</f>
        <v>0.17391304347826086</v>
      </c>
      <c r="BU48">
        <f>(($AP$42-$AO$42)/($AO$43-$AO$42))</f>
        <v>0.47826086956521741</v>
      </c>
      <c r="BV48">
        <f>(($AQ$43-$AO$42)/($AO$43-$AO$42))</f>
        <v>0.43478260869565216</v>
      </c>
      <c r="BW48">
        <f>1-(($AN$42-$AP$41)/($AP$42-$AP$41))</f>
        <v>0.31818181818181823</v>
      </c>
      <c r="BX48">
        <f>(($AO$42-$AP$41)/($AP$42-$AP$41))</f>
        <v>0.5</v>
      </c>
      <c r="BY48">
        <f>1-(($AQ$43-$AP$41)/($AP$42-$AP$41))</f>
        <v>4.5454545454545414E-2</v>
      </c>
      <c r="BZ48">
        <f>1-(($AN$41-$AQ$41)/($AQ$42-$AQ$41))</f>
        <v>0.29166666666666663</v>
      </c>
      <c r="CA48">
        <f>1-(($AO$42-$AQ$42)/($AQ$43-$AQ$42))</f>
        <v>0.47619047619047616</v>
      </c>
      <c r="CB48">
        <f>(($AP$41-$AQ$42)/($AQ$43-$AQ$42))</f>
        <v>0</v>
      </c>
    </row>
    <row r="49" spans="1:80" x14ac:dyDescent="0.25">
      <c r="A49">
        <v>48</v>
      </c>
      <c r="F49">
        <v>223.88484600000001</v>
      </c>
      <c r="G49" s="5">
        <v>3</v>
      </c>
      <c r="P49">
        <v>1</v>
      </c>
      <c r="Q49" t="str">
        <f>CONCATENATE(C49,E49,G49,I49)</f>
        <v>3</v>
      </c>
      <c r="R49">
        <v>2</v>
      </c>
      <c r="X49" t="s">
        <v>283</v>
      </c>
      <c r="Y49" t="s">
        <v>259</v>
      </c>
      <c r="AB49" t="s">
        <v>283</v>
      </c>
      <c r="AC49" t="str">
        <f>CONCATENATE($R49,$R50,$R51,$R52)</f>
        <v>2341</v>
      </c>
      <c r="AN49">
        <v>1248</v>
      </c>
      <c r="AO49">
        <v>1266</v>
      </c>
      <c r="AP49">
        <v>1254</v>
      </c>
      <c r="AQ49">
        <v>1233</v>
      </c>
      <c r="AT49">
        <f>(($AO$43-$AN$42)/($AN$43-$AN$42))</f>
        <v>0.82608695652173914</v>
      </c>
      <c r="AU49">
        <f>(($AP$42-$AN$42)/($AN$43-$AN$42))</f>
        <v>0.30434782608695654</v>
      </c>
      <c r="AV49">
        <f>(($AQ$44-$AN$43)/($AN$44-$AN$43))</f>
        <v>0.25</v>
      </c>
      <c r="AW49">
        <f>(($AN$43-$AO$43)/($AO$44-$AO$43))</f>
        <v>0.17391304347826086</v>
      </c>
      <c r="AX49">
        <f>(($AP$43-$AO$43)/($AO$44-$AO$43))</f>
        <v>0.47826086956521741</v>
      </c>
      <c r="AY49">
        <f>(($AQ$44-$AO$43)/($AO$44-$AO$43))</f>
        <v>0.43478260869565216</v>
      </c>
      <c r="AZ49">
        <f>(($AN$43-$AP$42)/($AP$43-$AP$42))</f>
        <v>0.69565217391304346</v>
      </c>
      <c r="BA49">
        <f>(($AO$43-$AP$42)/($AP$43-$AP$42))</f>
        <v>0.52173913043478259</v>
      </c>
      <c r="BB49">
        <f>(($AQ$44-$AP$42)/($AP$43-$AP$42))</f>
        <v>0.95652173913043481</v>
      </c>
      <c r="BC49">
        <f>(($AN$42-$AQ$42)/($AQ$43-$AQ$42))</f>
        <v>0.7142857142857143</v>
      </c>
      <c r="BD49">
        <f>(($AO$43-$AQ$43)/($AQ$44-$AQ$43))</f>
        <v>0.56521739130434778</v>
      </c>
      <c r="BE49">
        <f>(($AP$42-$AQ$43)/($AQ$44-$AQ$43))</f>
        <v>4.3478260869565216E-2</v>
      </c>
      <c r="BG49">
        <v>2</v>
      </c>
      <c r="BH49">
        <v>302</v>
      </c>
      <c r="BI49">
        <f>($BH$58-$BH$55)/200</f>
        <v>0.11</v>
      </c>
      <c r="BQ49">
        <f>1-(($AO$43-$AN$42)/($AN$43-$AN$42))</f>
        <v>0.17391304347826086</v>
      </c>
      <c r="BR49">
        <f>(($AP$42-$AN$42)/($AN$43-$AN$42))</f>
        <v>0.30434782608695654</v>
      </c>
      <c r="BS49">
        <f>(($AQ$44-$AN$43)/($AN$44-$AN$43))</f>
        <v>0.25</v>
      </c>
      <c r="BT49">
        <f>(($AN$43-$AO$43)/($AO$44-$AO$43))</f>
        <v>0.17391304347826086</v>
      </c>
      <c r="BU49">
        <f>(($AP$43-$AO$43)/($AO$44-$AO$43))</f>
        <v>0.47826086956521741</v>
      </c>
      <c r="BV49">
        <f>(($AQ$44-$AO$43)/($AO$44-$AO$43))</f>
        <v>0.43478260869565216</v>
      </c>
      <c r="BW49">
        <f>1-(($AN$43-$AP$42)/($AP$43-$AP$42))</f>
        <v>0.30434782608695654</v>
      </c>
      <c r="BX49">
        <f>1-(($AO$43-$AP$42)/($AP$43-$AP$42))</f>
        <v>0.47826086956521741</v>
      </c>
      <c r="BY49">
        <f>1-(($AQ$44-$AP$42)/($AP$43-$AP$42))</f>
        <v>4.3478260869565188E-2</v>
      </c>
      <c r="BZ49">
        <f>1-(($AN$42-$AQ$42)/($AQ$43-$AQ$42))</f>
        <v>0.2857142857142857</v>
      </c>
      <c r="CA49">
        <f>1-(($AO$43-$AQ$43)/($AQ$44-$AQ$43))</f>
        <v>0.43478260869565222</v>
      </c>
      <c r="CB49">
        <f>(($AP$42-$AQ$43)/($AQ$44-$AQ$43))</f>
        <v>4.3478260869565216E-2</v>
      </c>
    </row>
    <row r="50" spans="1:80" x14ac:dyDescent="0.25">
      <c r="A50">
        <v>49</v>
      </c>
      <c r="F50">
        <v>223.86299</v>
      </c>
      <c r="G50" s="5">
        <v>3</v>
      </c>
      <c r="P50">
        <v>1</v>
      </c>
      <c r="Q50" t="str">
        <f>CONCATENATE(C50,E50,G50,I50)</f>
        <v>3</v>
      </c>
      <c r="R50">
        <v>3</v>
      </c>
      <c r="X50" t="s">
        <v>283</v>
      </c>
      <c r="Y50" t="s">
        <v>269</v>
      </c>
      <c r="AN50">
        <v>1269</v>
      </c>
      <c r="AO50">
        <v>1289</v>
      </c>
      <c r="AP50">
        <v>1277</v>
      </c>
      <c r="AQ50">
        <v>1253</v>
      </c>
      <c r="AT50">
        <f>(($AO$44-$AN$43)/($AN$44-$AN$43))</f>
        <v>0.79166666666666663</v>
      </c>
      <c r="AU50">
        <f>(($AP$43-$AN$43)/($AN$44-$AN$43))</f>
        <v>0.29166666666666669</v>
      </c>
      <c r="AV50">
        <f>(($AQ$45-$AN$44)/($AN$45-$AN$44))</f>
        <v>0.27272727272727271</v>
      </c>
      <c r="AW50">
        <f>(($AN$44-$AO$44)/($AO$45-$AO$44))</f>
        <v>0.23809523809523808</v>
      </c>
      <c r="AX50">
        <f>(($AP$44-$AO$44)/($AO$45-$AO$44))</f>
        <v>0.5714285714285714</v>
      </c>
      <c r="AY50">
        <f>(($AQ$45-$AO$44)/($AO$45-$AO$44))</f>
        <v>0.52380952380952384</v>
      </c>
      <c r="AZ50">
        <f>(($AN$44-$AP$43)/($AP$44-$AP$43))</f>
        <v>0.70833333333333337</v>
      </c>
      <c r="BA50">
        <f>(($AO$44-$AP$43)/($AP$44-$AP$43))</f>
        <v>0.5</v>
      </c>
      <c r="BB50">
        <f>(($AQ$45-$AP$43)/($AP$44-$AP$43))</f>
        <v>0.95833333333333337</v>
      </c>
      <c r="BC50">
        <f>(($AN$43-$AQ$43)/($AQ$44-$AQ$43))</f>
        <v>0.73913043478260865</v>
      </c>
      <c r="BD50">
        <f>(($AO$44-$AQ$44)/($AQ$45-$AQ$44))</f>
        <v>0.54166666666666663</v>
      </c>
      <c r="BE50">
        <f>(($AP$43-$AQ$44)/($AQ$45-$AQ$44))</f>
        <v>4.1666666666666664E-2</v>
      </c>
      <c r="BG50">
        <v>3</v>
      </c>
      <c r="BH50">
        <v>304</v>
      </c>
      <c r="BI50">
        <f>($BH$59-$BH$56)/200</f>
        <v>5.5E-2</v>
      </c>
      <c r="BQ50">
        <f>1-(($AO$44-$AN$43)/($AN$44-$AN$43))</f>
        <v>0.20833333333333337</v>
      </c>
      <c r="BR50">
        <f>(($AP$43-$AN$43)/($AN$44-$AN$43))</f>
        <v>0.29166666666666669</v>
      </c>
      <c r="BS50">
        <f>(($AQ$45-$AN$44)/($AN$45-$AN$44))</f>
        <v>0.27272727272727271</v>
      </c>
      <c r="BT50">
        <f>(($AN$44-$AO$44)/($AO$45-$AO$44))</f>
        <v>0.23809523809523808</v>
      </c>
      <c r="BU50">
        <f>1-(($AP$44-$AO$44)/($AO$45-$AO$44))</f>
        <v>0.4285714285714286</v>
      </c>
      <c r="BV50">
        <f>1-(($AQ$45-$AO$44)/($AO$45-$AO$44))</f>
        <v>0.47619047619047616</v>
      </c>
      <c r="BW50">
        <f>1-(($AN$44-$AP$43)/($AP$44-$AP$43))</f>
        <v>0.29166666666666663</v>
      </c>
      <c r="BX50">
        <f>(($AO$44-$AP$43)/($AP$44-$AP$43))</f>
        <v>0.5</v>
      </c>
      <c r="BY50">
        <f>1-(($AQ$45-$AP$43)/($AP$44-$AP$43))</f>
        <v>4.166666666666663E-2</v>
      </c>
      <c r="BZ50">
        <f>1-(($AN$43-$AQ$43)/($AQ$44-$AQ$43))</f>
        <v>0.26086956521739135</v>
      </c>
      <c r="CA50">
        <f>1-(($AO$44-$AQ$44)/($AQ$45-$AQ$44))</f>
        <v>0.45833333333333337</v>
      </c>
      <c r="CB50">
        <f>(($AP$43-$AQ$44)/($AQ$45-$AQ$44))</f>
        <v>4.1666666666666664E-2</v>
      </c>
    </row>
    <row r="51" spans="1:80" x14ac:dyDescent="0.25">
      <c r="A51">
        <v>50</v>
      </c>
      <c r="D51">
        <v>213.66252599999999</v>
      </c>
      <c r="E51" s="4">
        <v>2</v>
      </c>
      <c r="F51">
        <v>223.912733</v>
      </c>
      <c r="G51" s="5">
        <v>3</v>
      </c>
      <c r="P51">
        <v>2</v>
      </c>
      <c r="Q51" t="str">
        <f>CONCATENATE(C51,E51,G51,I51)</f>
        <v>23</v>
      </c>
      <c r="R51">
        <v>4</v>
      </c>
      <c r="X51" t="s">
        <v>283</v>
      </c>
      <c r="Y51" t="s">
        <v>267</v>
      </c>
      <c r="AN51">
        <v>1292</v>
      </c>
      <c r="AO51">
        <v>1311</v>
      </c>
      <c r="AP51">
        <v>1300</v>
      </c>
      <c r="AQ51">
        <v>1277</v>
      </c>
      <c r="AT51">
        <f>(($AO$45-$AN$44)/($AN$45-$AN$44))</f>
        <v>0.72727272727272729</v>
      </c>
      <c r="AU51">
        <f>(($AP$44-$AN$44)/($AN$45-$AN$44))</f>
        <v>0.31818181818181818</v>
      </c>
      <c r="AZ51">
        <f>(($AN$45-$AP$44)/($AP$45-$AP$44))</f>
        <v>0.6</v>
      </c>
      <c r="BA51">
        <f>(($AO$45-$AP$44)/($AP$45-$AP$44))</f>
        <v>0.36</v>
      </c>
      <c r="BB51">
        <f>(($AQ$46-$AP$44)/($AP$45-$AP$44))</f>
        <v>0.88</v>
      </c>
      <c r="BC51">
        <f>(($AN$44-$AQ$44)/($AQ$45-$AQ$44))</f>
        <v>0.75</v>
      </c>
      <c r="BD51">
        <f>(($AO$45-$AQ$45)/($AQ$46-$AQ$45))</f>
        <v>0.43478260869565216</v>
      </c>
      <c r="BE51">
        <f>(($AP$44-$AQ$45)/($AQ$46-$AQ$45))</f>
        <v>4.3478260869565216E-2</v>
      </c>
      <c r="BG51">
        <v>4</v>
      </c>
      <c r="BH51">
        <v>311</v>
      </c>
      <c r="BI51">
        <f>($BH$60-$BH$57)/200</f>
        <v>0.09</v>
      </c>
      <c r="BQ51">
        <f>1-(($AO$45-$AN$44)/($AN$45-$AN$44))</f>
        <v>0.27272727272727271</v>
      </c>
      <c r="BR51">
        <f>(($AP$44-$AN$44)/($AN$45-$AN$44))</f>
        <v>0.31818181818181818</v>
      </c>
      <c r="BW51">
        <f>1-(($AN$45-$AP$44)/($AP$45-$AP$44))</f>
        <v>0.4</v>
      </c>
      <c r="BX51">
        <f>(($AO$45-$AP$44)/($AP$45-$AP$44))</f>
        <v>0.36</v>
      </c>
      <c r="BY51">
        <f>1-(($AQ$46-$AP$44)/($AP$45-$AP$44))</f>
        <v>0.12</v>
      </c>
      <c r="BZ51">
        <f>1-(($AN$44-$AQ$44)/($AQ$45-$AQ$44))</f>
        <v>0.25</v>
      </c>
      <c r="CA51">
        <f>(($AO$45-$AQ$45)/($AQ$46-$AQ$45))</f>
        <v>0.43478260869565216</v>
      </c>
      <c r="CB51">
        <f>(($AP$44-$AQ$45)/($AQ$46-$AQ$45))</f>
        <v>4.3478260869565216E-2</v>
      </c>
    </row>
    <row r="52" spans="1:80" x14ac:dyDescent="0.25">
      <c r="A52">
        <v>51</v>
      </c>
      <c r="D52">
        <v>213.60974300000001</v>
      </c>
      <c r="E52" s="4">
        <v>2</v>
      </c>
      <c r="F52">
        <v>223.863248</v>
      </c>
      <c r="G52" s="5">
        <v>3</v>
      </c>
      <c r="P52">
        <v>2</v>
      </c>
      <c r="Q52" t="str">
        <f>CONCATENATE(C52,E52,G52,I52)</f>
        <v>23</v>
      </c>
      <c r="R52">
        <v>1</v>
      </c>
      <c r="X52" t="s">
        <v>283</v>
      </c>
      <c r="Y52" t="s">
        <v>268</v>
      </c>
      <c r="AN52">
        <v>1316</v>
      </c>
      <c r="AO52">
        <v>1334</v>
      </c>
      <c r="AP52">
        <v>1324</v>
      </c>
      <c r="AQ52">
        <v>1299</v>
      </c>
      <c r="BC52">
        <f>(($AN$45-$AQ$45)/($AQ$46-$AQ$45))</f>
        <v>0.69565217391304346</v>
      </c>
      <c r="BG52">
        <v>1</v>
      </c>
      <c r="BH52">
        <v>316</v>
      </c>
      <c r="BI52">
        <f>($BH$61-$BH$58)/200</f>
        <v>0.08</v>
      </c>
      <c r="BZ52">
        <f>1-(($AN$45-$AQ$45)/($AQ$46-$AQ$45))</f>
        <v>0.30434782608695654</v>
      </c>
    </row>
    <row r="53" spans="1:80" x14ac:dyDescent="0.25">
      <c r="A53">
        <v>52</v>
      </c>
      <c r="D53">
        <v>213.55598000000001</v>
      </c>
      <c r="E53" s="4">
        <v>2</v>
      </c>
      <c r="F53">
        <v>223.775361</v>
      </c>
      <c r="G53" s="5">
        <v>3</v>
      </c>
      <c r="P53">
        <v>2</v>
      </c>
      <c r="Q53" t="str">
        <f>CONCATENATE(C53,E53,G53,I53)</f>
        <v>23</v>
      </c>
      <c r="R53">
        <v>2</v>
      </c>
      <c r="X53" t="s">
        <v>283</v>
      </c>
      <c r="Y53" t="s">
        <v>259</v>
      </c>
      <c r="AB53" t="s">
        <v>283</v>
      </c>
      <c r="AC53" t="str">
        <f>CONCATENATE($R53,$R54,$R55,$R56)</f>
        <v>2341</v>
      </c>
      <c r="AN53">
        <v>1340</v>
      </c>
      <c r="AO53">
        <v>1353</v>
      </c>
      <c r="AP53">
        <v>1350</v>
      </c>
      <c r="AQ53">
        <v>1323</v>
      </c>
      <c r="BG53">
        <v>2</v>
      </c>
      <c r="BH53">
        <v>324</v>
      </c>
      <c r="BI53">
        <f>($BH$62-$BH$59)/200</f>
        <v>0.11</v>
      </c>
    </row>
    <row r="54" spans="1:80" x14ac:dyDescent="0.25">
      <c r="A54">
        <v>53</v>
      </c>
      <c r="D54">
        <v>213.60031000000001</v>
      </c>
      <c r="E54" s="4">
        <v>2</v>
      </c>
      <c r="F54">
        <v>223.810877</v>
      </c>
      <c r="G54" s="5">
        <v>3</v>
      </c>
      <c r="P54">
        <v>2</v>
      </c>
      <c r="Q54" t="str">
        <f>CONCATENATE(C54,E54,G54,I54)</f>
        <v>23</v>
      </c>
      <c r="R54">
        <v>3</v>
      </c>
      <c r="X54" t="s">
        <v>283</v>
      </c>
      <c r="Y54" t="s">
        <v>269</v>
      </c>
      <c r="AN54">
        <v>1391</v>
      </c>
      <c r="AO54">
        <v>1408</v>
      </c>
      <c r="AP54">
        <v>1403</v>
      </c>
      <c r="AQ54">
        <v>1347</v>
      </c>
      <c r="BG54">
        <v>3</v>
      </c>
      <c r="BH54">
        <v>329</v>
      </c>
      <c r="BI54">
        <f>($BH$63-$BH$60)/200</f>
        <v>5.5E-2</v>
      </c>
    </row>
    <row r="55" spans="1:80" x14ac:dyDescent="0.25">
      <c r="A55">
        <v>54</v>
      </c>
      <c r="D55">
        <v>213.67211399999999</v>
      </c>
      <c r="E55" s="4">
        <v>2</v>
      </c>
      <c r="F55">
        <v>223.80247499999999</v>
      </c>
      <c r="G55" s="5">
        <v>3</v>
      </c>
      <c r="P55">
        <v>2</v>
      </c>
      <c r="Q55" t="str">
        <f>CONCATENATE(C55,E55,G55,I55)</f>
        <v>23</v>
      </c>
      <c r="R55">
        <v>4</v>
      </c>
      <c r="X55" t="s">
        <v>283</v>
      </c>
      <c r="Y55" t="s">
        <v>267</v>
      </c>
      <c r="AN55">
        <v>1416</v>
      </c>
      <c r="AO55">
        <v>1432</v>
      </c>
      <c r="AP55">
        <v>1423</v>
      </c>
      <c r="AQ55">
        <v>1396</v>
      </c>
      <c r="AT55">
        <f>(($AO$46-$AN$46)/($AN$47-$AN$46))</f>
        <v>0.8</v>
      </c>
      <c r="AU55">
        <f>(($AP$46-$AN$46)/($AN$47-$AN$46))</f>
        <v>0.32</v>
      </c>
      <c r="AV55">
        <f>(($AQ$47-$AN$46)/($AN$47-$AN$46))</f>
        <v>0.28000000000000003</v>
      </c>
      <c r="AW55">
        <f>(($AN$47-$AO$46)/($AO$47-$AO$46))</f>
        <v>0.22727272727272727</v>
      </c>
      <c r="AX55">
        <f>(($AP$47-$AO$46)/($AO$47-$AO$46))</f>
        <v>0.59090909090909094</v>
      </c>
      <c r="AY55">
        <f>(($AQ$48-$AO$46)/($AO$47-$AO$46))</f>
        <v>0.59090909090909094</v>
      </c>
      <c r="AZ55">
        <f>(($AN$47-$AP$46)/($AP$47-$AP$46))</f>
        <v>0.68</v>
      </c>
      <c r="BA55">
        <f>(($AO$46-$AP$46)/($AP$47-$AP$46))</f>
        <v>0.48</v>
      </c>
      <c r="BB55">
        <f>(($AQ$48-$AP$47)/($AP$48-$AP$47))</f>
        <v>0</v>
      </c>
      <c r="BC55">
        <f>(($AN$47-$AQ$47)/($AQ$48-$AQ$47))</f>
        <v>0.69230769230769229</v>
      </c>
      <c r="BD55">
        <f>(($AO$46-$AQ$47)/($AQ$48-$AQ$47))</f>
        <v>0.5</v>
      </c>
      <c r="BE55">
        <f>(($AP$46-$AQ$47)/($AQ$48-$AQ$47))</f>
        <v>3.8461538461538464E-2</v>
      </c>
      <c r="BG55">
        <v>4</v>
      </c>
      <c r="BH55">
        <v>330</v>
      </c>
      <c r="BI55">
        <f>($BH$64-$BH$61)/200</f>
        <v>7.4999999999999997E-2</v>
      </c>
      <c r="BQ55">
        <f>1-(($AO$46-$AN$46)/($AN$47-$AN$46))</f>
        <v>0.19999999999999996</v>
      </c>
      <c r="BR55">
        <f>(($AP$46-$AN$46)/($AN$47-$AN$46))</f>
        <v>0.32</v>
      </c>
      <c r="BS55">
        <f>(($AQ$47-$AN$46)/($AN$47-$AN$46))</f>
        <v>0.28000000000000003</v>
      </c>
      <c r="BT55">
        <f>(($AN$47-$AO$46)/($AO$47-$AO$46))</f>
        <v>0.22727272727272727</v>
      </c>
      <c r="BU55">
        <f>1-(($AP$47-$AO$46)/($AO$47-$AO$46))</f>
        <v>0.40909090909090906</v>
      </c>
      <c r="BV55">
        <f>1-(($AQ$48-$AO$46)/($AO$47-$AO$46))</f>
        <v>0.40909090909090906</v>
      </c>
      <c r="BW55">
        <f>1-(($AN$47-$AP$46)/($AP$47-$AP$46))</f>
        <v>0.31999999999999995</v>
      </c>
      <c r="BX55">
        <f>(($AO$46-$AP$46)/($AP$47-$AP$46))</f>
        <v>0.48</v>
      </c>
      <c r="BY55">
        <f>(($AQ$48-$AP$47)/($AP$48-$AP$47))</f>
        <v>0</v>
      </c>
      <c r="BZ55">
        <f>1-(($AN$47-$AQ$47)/($AQ$48-$AQ$47))</f>
        <v>0.30769230769230771</v>
      </c>
      <c r="CA55">
        <f>(($AO$46-$AQ$47)/($AQ$48-$AQ$47))</f>
        <v>0.5</v>
      </c>
      <c r="CB55">
        <f>(($AP$46-$AQ$47)/($AQ$48-$AQ$47))</f>
        <v>3.8461538461538464E-2</v>
      </c>
    </row>
    <row r="56" spans="1:80" x14ac:dyDescent="0.25">
      <c r="A56">
        <v>55</v>
      </c>
      <c r="D56">
        <v>213.686959</v>
      </c>
      <c r="E56" s="4">
        <v>2</v>
      </c>
      <c r="F56">
        <v>223.82695999999999</v>
      </c>
      <c r="G56" s="5">
        <v>3</v>
      </c>
      <c r="P56">
        <v>2</v>
      </c>
      <c r="Q56" t="str">
        <f>CONCATENATE(C56,E56,G56,I56)</f>
        <v>23</v>
      </c>
      <c r="R56">
        <v>1</v>
      </c>
      <c r="X56" t="s">
        <v>283</v>
      </c>
      <c r="Y56" t="s">
        <v>268</v>
      </c>
      <c r="AN56">
        <v>1439</v>
      </c>
      <c r="AO56">
        <v>1454</v>
      </c>
      <c r="AP56">
        <v>1446</v>
      </c>
      <c r="AQ56">
        <v>1421</v>
      </c>
      <c r="AT56">
        <f>(($AO$47-$AN$47)/($AN$48-$AN$47))</f>
        <v>0.73913043478260865</v>
      </c>
      <c r="AU56">
        <f>(($AP$47-$AN$47)/($AN$48-$AN$47))</f>
        <v>0.34782608695652173</v>
      </c>
      <c r="AV56">
        <f>(($AQ$48-$AN$47)/($AN$48-$AN$47))</f>
        <v>0.34782608695652173</v>
      </c>
      <c r="AW56">
        <f>(($AN$48-$AO$47)/($AO$48-$AO$47))</f>
        <v>0.2608695652173913</v>
      </c>
      <c r="AX56">
        <f>(($AP$48-$AO$47)/($AO$48-$AO$47))</f>
        <v>0.56521739130434778</v>
      </c>
      <c r="AY56">
        <f>(($AQ$49-$AO$47)/($AO$48-$AO$47))</f>
        <v>0.56521739130434778</v>
      </c>
      <c r="AZ56">
        <f>(($AN$48-$AP$47)/($AP$48-$AP$47))</f>
        <v>0.68181818181818177</v>
      </c>
      <c r="BA56">
        <f>(($AO$47-$AP$47)/($AP$48-$AP$47))</f>
        <v>0.40909090909090912</v>
      </c>
      <c r="BB56">
        <f>(($AQ$49-$AP$48)/($AP$49-$AP$48))</f>
        <v>0</v>
      </c>
      <c r="BC56">
        <f>(($AN$48-$AQ$48)/($AQ$49-$AQ$48))</f>
        <v>0.68181818181818177</v>
      </c>
      <c r="BD56">
        <f>(($AO$47-$AQ$48)/($AQ$49-$AQ$48))</f>
        <v>0.40909090909090912</v>
      </c>
      <c r="BE56">
        <f>(($AP$47-$AQ$48)/($AQ$49-$AQ$48))</f>
        <v>0</v>
      </c>
      <c r="BG56">
        <v>1</v>
      </c>
      <c r="BH56">
        <v>341</v>
      </c>
      <c r="BI56">
        <f>($BH$65-$BH$62)/200</f>
        <v>0.06</v>
      </c>
      <c r="BQ56">
        <f>1-(($AO$47-$AN$47)/($AN$48-$AN$47))</f>
        <v>0.26086956521739135</v>
      </c>
      <c r="BR56">
        <f>(($AP$47-$AN$47)/($AN$48-$AN$47))</f>
        <v>0.34782608695652173</v>
      </c>
      <c r="BS56">
        <f>(($AQ$48-$AN$47)/($AN$48-$AN$47))</f>
        <v>0.34782608695652173</v>
      </c>
      <c r="BT56">
        <f>(($AN$48-$AO$47)/($AO$48-$AO$47))</f>
        <v>0.2608695652173913</v>
      </c>
      <c r="BU56">
        <f>1-(($AP$48-$AO$47)/($AO$48-$AO$47))</f>
        <v>0.43478260869565222</v>
      </c>
      <c r="BV56">
        <f>1-(($AQ$49-$AO$47)/($AO$48-$AO$47))</f>
        <v>0.43478260869565222</v>
      </c>
      <c r="BW56">
        <f>1-(($AN$48-$AP$47)/($AP$48-$AP$47))</f>
        <v>0.31818181818181823</v>
      </c>
      <c r="BX56">
        <f>(($AO$47-$AP$47)/($AP$48-$AP$47))</f>
        <v>0.40909090909090912</v>
      </c>
      <c r="BY56">
        <f>(($AQ$49-$AP$48)/($AP$49-$AP$48))</f>
        <v>0</v>
      </c>
      <c r="BZ56">
        <f>1-(($AN$48-$AQ$48)/($AQ$49-$AQ$48))</f>
        <v>0.31818181818181823</v>
      </c>
      <c r="CA56">
        <f>(($AO$47-$AQ$48)/($AQ$49-$AQ$48))</f>
        <v>0.40909090909090912</v>
      </c>
      <c r="CB56">
        <f>(($AP$47-$AQ$48)/($AQ$49-$AQ$48))</f>
        <v>0</v>
      </c>
    </row>
    <row r="57" spans="1:80" x14ac:dyDescent="0.25">
      <c r="A57">
        <v>56</v>
      </c>
      <c r="D57">
        <v>213.63458800000001</v>
      </c>
      <c r="E57" s="4">
        <v>2</v>
      </c>
      <c r="F57">
        <v>223.84288799999999</v>
      </c>
      <c r="G57" s="5">
        <v>3</v>
      </c>
      <c r="P57">
        <v>2</v>
      </c>
      <c r="Q57" t="str">
        <f>CONCATENATE(C57,E57,G57,I57)</f>
        <v>23</v>
      </c>
      <c r="R57">
        <v>2</v>
      </c>
      <c r="X57" t="s">
        <v>284</v>
      </c>
      <c r="Y57" t="s">
        <v>270</v>
      </c>
      <c r="AB57" t="s">
        <v>283</v>
      </c>
      <c r="AC57" t="str">
        <f>CONCATENATE($R57,$R58,$R59,$R60)</f>
        <v>2341</v>
      </c>
      <c r="AN57">
        <v>1461</v>
      </c>
      <c r="AO57">
        <v>1476</v>
      </c>
      <c r="AP57">
        <v>1469</v>
      </c>
      <c r="AQ57">
        <v>1444</v>
      </c>
      <c r="AT57">
        <f>(($AO$48-$AN$48)/($AN$49-$AN$48))</f>
        <v>0.77272727272727271</v>
      </c>
      <c r="AU57">
        <f>(($AP$48-$AN$48)/($AN$49-$AN$48))</f>
        <v>0.31818181818181818</v>
      </c>
      <c r="AV57">
        <f>(($AQ$49-$AN$48)/($AN$49-$AN$48))</f>
        <v>0.31818181818181818</v>
      </c>
      <c r="AW57">
        <f>(($AN$49-$AO$48)/($AO$49-$AO$48))</f>
        <v>0.21739130434782608</v>
      </c>
      <c r="AX57">
        <f>(($AP$49-$AO$48)/($AO$49-$AO$48))</f>
        <v>0.47826086956521741</v>
      </c>
      <c r="AY57">
        <f>(($AQ$50-$AO$48)/($AO$49-$AO$48))</f>
        <v>0.43478260869565216</v>
      </c>
      <c r="AZ57">
        <f>(($AN$49-$AP$48)/($AP$49-$AP$48))</f>
        <v>0.7142857142857143</v>
      </c>
      <c r="BA57">
        <f>(($AO$48-$AP$48)/($AP$49-$AP$48))</f>
        <v>0.47619047619047616</v>
      </c>
      <c r="BB57">
        <f>(($AQ$50-$AP$48)/($AP$49-$AP$48))</f>
        <v>0.95238095238095233</v>
      </c>
      <c r="BC57">
        <f>(($AN$49-$AQ$49)/($AQ$50-$AQ$49))</f>
        <v>0.75</v>
      </c>
      <c r="BD57">
        <f>(($AO$48-$AQ$49)/($AQ$50-$AQ$49))</f>
        <v>0.5</v>
      </c>
      <c r="BE57">
        <f>(($AP$48-$AQ$49)/($AQ$50-$AQ$49))</f>
        <v>0</v>
      </c>
      <c r="BG57">
        <v>2</v>
      </c>
      <c r="BH57">
        <v>346</v>
      </c>
      <c r="BI57">
        <f>($BH$66-$BH$63)/200</f>
        <v>9.5000000000000001E-2</v>
      </c>
      <c r="BQ57">
        <f>1-(($AO$48-$AN$48)/($AN$49-$AN$48))</f>
        <v>0.22727272727272729</v>
      </c>
      <c r="BR57">
        <f>(($AP$48-$AN$48)/($AN$49-$AN$48))</f>
        <v>0.31818181818181818</v>
      </c>
      <c r="BS57">
        <f>(($AQ$49-$AN$48)/($AN$49-$AN$48))</f>
        <v>0.31818181818181818</v>
      </c>
      <c r="BT57">
        <f>(($AN$49-$AO$48)/($AO$49-$AO$48))</f>
        <v>0.21739130434782608</v>
      </c>
      <c r="BU57">
        <f>(($AP$49-$AO$48)/($AO$49-$AO$48))</f>
        <v>0.47826086956521741</v>
      </c>
      <c r="BV57">
        <f>(($AQ$50-$AO$48)/($AO$49-$AO$48))</f>
        <v>0.43478260869565216</v>
      </c>
      <c r="BW57">
        <f>1-(($AN$49-$AP$48)/($AP$49-$AP$48))</f>
        <v>0.2857142857142857</v>
      </c>
      <c r="BX57">
        <f>(($AO$48-$AP$48)/($AP$49-$AP$48))</f>
        <v>0.47619047619047616</v>
      </c>
      <c r="BY57">
        <f>1-(($AQ$50-$AP$48)/($AP$49-$AP$48))</f>
        <v>4.7619047619047672E-2</v>
      </c>
      <c r="BZ57">
        <f>1-(($AN$49-$AQ$49)/($AQ$50-$AQ$49))</f>
        <v>0.25</v>
      </c>
      <c r="CA57">
        <f>(($AO$48-$AQ$49)/($AQ$50-$AQ$49))</f>
        <v>0.5</v>
      </c>
      <c r="CB57">
        <f>(($AP$48-$AQ$49)/($AQ$50-$AQ$49))</f>
        <v>0</v>
      </c>
    </row>
    <row r="58" spans="1:80" x14ac:dyDescent="0.25">
      <c r="A58">
        <v>57</v>
      </c>
      <c r="D58">
        <v>213.652165</v>
      </c>
      <c r="E58" s="4">
        <v>2</v>
      </c>
      <c r="P58">
        <v>1</v>
      </c>
      <c r="Q58" t="str">
        <f>CONCATENATE(C58,E58,G58,I58)</f>
        <v>2</v>
      </c>
      <c r="R58">
        <v>3</v>
      </c>
      <c r="X58" t="s">
        <v>287</v>
      </c>
      <c r="Y58" t="s">
        <v>271</v>
      </c>
      <c r="AN58">
        <v>1482</v>
      </c>
      <c r="AO58">
        <v>1499</v>
      </c>
      <c r="AP58">
        <v>1491</v>
      </c>
      <c r="AQ58">
        <v>1467</v>
      </c>
      <c r="AT58">
        <f>(($AO$49-$AN$49)/($AN$50-$AN$49))</f>
        <v>0.8571428571428571</v>
      </c>
      <c r="AU58">
        <f>(($AP$49-$AN$49)/($AN$50-$AN$49))</f>
        <v>0.2857142857142857</v>
      </c>
      <c r="AV58">
        <f>(($AQ$50-$AN$49)/($AN$50-$AN$49))</f>
        <v>0.23809523809523808</v>
      </c>
      <c r="AW58">
        <f>(($AN$50-$AO$49)/($AO$50-$AO$49))</f>
        <v>0.13043478260869565</v>
      </c>
      <c r="AX58">
        <f>(($AP$50-$AO$49)/($AO$50-$AO$49))</f>
        <v>0.47826086956521741</v>
      </c>
      <c r="AY58">
        <f>(($AQ$51-$AO$49)/($AO$50-$AO$49))</f>
        <v>0.47826086956521741</v>
      </c>
      <c r="AZ58">
        <f>(($AN$50-$AP$49)/($AP$50-$AP$49))</f>
        <v>0.65217391304347827</v>
      </c>
      <c r="BA58">
        <f>(($AO$49-$AP$49)/($AP$50-$AP$49))</f>
        <v>0.52173913043478259</v>
      </c>
      <c r="BB58">
        <f>(($AQ$51-$AP$50)/($AP$51-$AP$50))</f>
        <v>0</v>
      </c>
      <c r="BC58">
        <f>(($AN$50-$AQ$50)/($AQ$51-$AQ$50))</f>
        <v>0.66666666666666663</v>
      </c>
      <c r="BD58">
        <f>(($AO$49-$AQ$50)/($AQ$51-$AQ$50))</f>
        <v>0.54166666666666663</v>
      </c>
      <c r="BE58">
        <f>(($AP$49-$AQ$50)/($AQ$51-$AQ$50))</f>
        <v>4.1666666666666664E-2</v>
      </c>
      <c r="BG58">
        <v>3</v>
      </c>
      <c r="BH58">
        <v>352</v>
      </c>
      <c r="BI58">
        <f>($BH$67-$BH$64)/200</f>
        <v>0.06</v>
      </c>
      <c r="BQ58">
        <f>1-(($AO$49-$AN$49)/($AN$50-$AN$49))</f>
        <v>0.1428571428571429</v>
      </c>
      <c r="BR58">
        <f>(($AP$49-$AN$49)/($AN$50-$AN$49))</f>
        <v>0.2857142857142857</v>
      </c>
      <c r="BS58">
        <f>(($AQ$50-$AN$49)/($AN$50-$AN$49))</f>
        <v>0.23809523809523808</v>
      </c>
      <c r="BT58">
        <f>(($AN$50-$AO$49)/($AO$50-$AO$49))</f>
        <v>0.13043478260869565</v>
      </c>
      <c r="BU58">
        <f>(($AP$50-$AO$49)/($AO$50-$AO$49))</f>
        <v>0.47826086956521741</v>
      </c>
      <c r="BV58">
        <f>(($AQ$51-$AO$49)/($AO$50-$AO$49))</f>
        <v>0.47826086956521741</v>
      </c>
      <c r="BW58">
        <f>1-(($AN$50-$AP$49)/($AP$50-$AP$49))</f>
        <v>0.34782608695652173</v>
      </c>
      <c r="BX58">
        <f>1-(($AO$49-$AP$49)/($AP$50-$AP$49))</f>
        <v>0.47826086956521741</v>
      </c>
      <c r="BY58">
        <f>(($AQ$51-$AP$50)/($AP$51-$AP$50))</f>
        <v>0</v>
      </c>
      <c r="BZ58">
        <f>1-(($AN$50-$AQ$50)/($AQ$51-$AQ$50))</f>
        <v>0.33333333333333337</v>
      </c>
      <c r="CA58">
        <f>1-(($AO$49-$AQ$50)/($AQ$51-$AQ$50))</f>
        <v>0.45833333333333337</v>
      </c>
      <c r="CB58">
        <f>(($AP$49-$AQ$50)/($AQ$51-$AQ$50))</f>
        <v>4.1666666666666664E-2</v>
      </c>
    </row>
    <row r="59" spans="1:80" x14ac:dyDescent="0.25">
      <c r="A59">
        <v>58</v>
      </c>
      <c r="D59">
        <v>213.66252599999999</v>
      </c>
      <c r="E59" s="4">
        <v>2</v>
      </c>
      <c r="P59">
        <v>1</v>
      </c>
      <c r="Q59" t="str">
        <f>CONCATENATE(C59,E59,G59,I59)</f>
        <v>2</v>
      </c>
      <c r="R59">
        <v>4</v>
      </c>
      <c r="X59" t="s">
        <v>287</v>
      </c>
      <c r="Y59" t="s">
        <v>272</v>
      </c>
      <c r="AN59">
        <v>1505</v>
      </c>
      <c r="AO59">
        <v>1529</v>
      </c>
      <c r="AP59">
        <v>1515</v>
      </c>
      <c r="AQ59">
        <v>1489</v>
      </c>
      <c r="AT59">
        <f>(($AO$50-$AN$50)/($AN$51-$AN$50))</f>
        <v>0.86956521739130432</v>
      </c>
      <c r="AU59">
        <f>(($AP$50-$AN$50)/($AN$51-$AN$50))</f>
        <v>0.34782608695652173</v>
      </c>
      <c r="AV59">
        <f>(($AQ$51-$AN$50)/($AN$51-$AN$50))</f>
        <v>0.34782608695652173</v>
      </c>
      <c r="AW59">
        <f>(($AN$51-$AO$50)/($AO$51-$AO$50))</f>
        <v>0.13636363636363635</v>
      </c>
      <c r="AX59">
        <f>(($AP$51-$AO$50)/($AO$51-$AO$50))</f>
        <v>0.5</v>
      </c>
      <c r="AY59">
        <f>(($AQ$52-$AO$50)/($AO$51-$AO$50))</f>
        <v>0.45454545454545453</v>
      </c>
      <c r="AZ59">
        <f>(($AN$51-$AP$50)/($AP$51-$AP$50))</f>
        <v>0.65217391304347827</v>
      </c>
      <c r="BA59">
        <f>(($AO$50-$AP$50)/($AP$51-$AP$50))</f>
        <v>0.52173913043478259</v>
      </c>
      <c r="BB59">
        <f>(($AQ$52-$AP$50)/($AP$51-$AP$50))</f>
        <v>0.95652173913043481</v>
      </c>
      <c r="BC59">
        <f>(($AN$51-$AQ$51)/($AQ$52-$AQ$51))</f>
        <v>0.68181818181818177</v>
      </c>
      <c r="BD59">
        <f>(($AO$50-$AQ$51)/($AQ$52-$AQ$51))</f>
        <v>0.54545454545454541</v>
      </c>
      <c r="BE59">
        <f>(($AP$50-$AQ$51)/($AQ$52-$AQ$51))</f>
        <v>0</v>
      </c>
      <c r="BG59">
        <v>4</v>
      </c>
      <c r="BH59">
        <v>352</v>
      </c>
      <c r="BI59">
        <f>($BH$68-$BH$65)/200</f>
        <v>0.1</v>
      </c>
      <c r="BQ59">
        <f>1-(($AO$50-$AN$50)/($AN$51-$AN$50))</f>
        <v>0.13043478260869568</v>
      </c>
      <c r="BR59">
        <f>(($AP$50-$AN$50)/($AN$51-$AN$50))</f>
        <v>0.34782608695652173</v>
      </c>
      <c r="BS59">
        <f>(($AQ$51-$AN$50)/($AN$51-$AN$50))</f>
        <v>0.34782608695652173</v>
      </c>
      <c r="BT59">
        <f>(($AN$51-$AO$50)/($AO$51-$AO$50))</f>
        <v>0.13636363636363635</v>
      </c>
      <c r="BU59">
        <f>(($AP$51-$AO$50)/($AO$51-$AO$50))</f>
        <v>0.5</v>
      </c>
      <c r="BV59">
        <f>(($AQ$52-$AO$50)/($AO$51-$AO$50))</f>
        <v>0.45454545454545453</v>
      </c>
      <c r="BW59">
        <f>1-(($AN$51-$AP$50)/($AP$51-$AP$50))</f>
        <v>0.34782608695652173</v>
      </c>
      <c r="BX59">
        <f>1-(($AO$50-$AP$50)/($AP$51-$AP$50))</f>
        <v>0.47826086956521741</v>
      </c>
      <c r="BY59">
        <f>1-(($AQ$52-$AP$50)/($AP$51-$AP$50))</f>
        <v>4.3478260869565188E-2</v>
      </c>
      <c r="BZ59">
        <f>1-(($AN$51-$AQ$51)/($AQ$52-$AQ$51))</f>
        <v>0.31818181818181823</v>
      </c>
      <c r="CA59">
        <f>1-(($AO$50-$AQ$51)/($AQ$52-$AQ$51))</f>
        <v>0.45454545454545459</v>
      </c>
      <c r="CB59">
        <f>(($AP$50-$AQ$51)/($AQ$52-$AQ$51))</f>
        <v>0</v>
      </c>
    </row>
    <row r="60" spans="1:80" x14ac:dyDescent="0.25">
      <c r="A60">
        <v>59</v>
      </c>
      <c r="P60">
        <v>0</v>
      </c>
      <c r="Q60" t="str">
        <f>CONCATENATE(C60,E60,G60,I60)</f>
        <v/>
      </c>
      <c r="R60">
        <v>1</v>
      </c>
      <c r="X60" t="s">
        <v>287</v>
      </c>
      <c r="Y60" t="s">
        <v>273</v>
      </c>
      <c r="AN60">
        <v>1532</v>
      </c>
      <c r="AO60">
        <v>1551</v>
      </c>
      <c r="AP60">
        <v>1540</v>
      </c>
      <c r="AQ60">
        <v>1514</v>
      </c>
      <c r="AT60">
        <f>(($AO$51-$AN$51)/($AN$52-$AN$51))</f>
        <v>0.79166666666666663</v>
      </c>
      <c r="AU60">
        <f>(($AP$51-$AN$51)/($AN$52-$AN$51))</f>
        <v>0.33333333333333331</v>
      </c>
      <c r="AV60">
        <f>(($AQ$52-$AN$51)/($AN$52-$AN$51))</f>
        <v>0.29166666666666669</v>
      </c>
      <c r="AW60">
        <f>(($AN$52-$AO$51)/($AO$52-$AO$51))</f>
        <v>0.21739130434782608</v>
      </c>
      <c r="AX60">
        <f>(($AP$52-$AO$51)/($AO$52-$AO$51))</f>
        <v>0.56521739130434778</v>
      </c>
      <c r="AY60">
        <f>(($AQ$53-$AO$51)/($AO$52-$AO$51))</f>
        <v>0.52173913043478259</v>
      </c>
      <c r="AZ60">
        <f>(($AN$52-$AP$51)/($AP$52-$AP$51))</f>
        <v>0.66666666666666663</v>
      </c>
      <c r="BA60">
        <f>(($AO$51-$AP$51)/($AP$52-$AP$51))</f>
        <v>0.45833333333333331</v>
      </c>
      <c r="BB60">
        <f>(($AQ$53-$AP$51)/($AP$52-$AP$51))</f>
        <v>0.95833333333333337</v>
      </c>
      <c r="BC60">
        <f>(($AN$52-$AQ$52)/($AQ$53-$AQ$52))</f>
        <v>0.70833333333333337</v>
      </c>
      <c r="BD60">
        <f>(($AO$51-$AQ$52)/($AQ$53-$AQ$52))</f>
        <v>0.5</v>
      </c>
      <c r="BE60">
        <f>(($AP$51-$AQ$52)/($AQ$53-$AQ$52))</f>
        <v>4.1666666666666664E-2</v>
      </c>
      <c r="BG60">
        <v>1</v>
      </c>
      <c r="BH60">
        <v>364</v>
      </c>
      <c r="BI60">
        <f>($BH$69-$BH$66)/200</f>
        <v>0.08</v>
      </c>
      <c r="BQ60">
        <f>1-(($AO$51-$AN$51)/($AN$52-$AN$51))</f>
        <v>0.20833333333333337</v>
      </c>
      <c r="BR60">
        <f>(($AP$51-$AN$51)/($AN$52-$AN$51))</f>
        <v>0.33333333333333331</v>
      </c>
      <c r="BS60">
        <f>(($AQ$52-$AN$51)/($AN$52-$AN$51))</f>
        <v>0.29166666666666669</v>
      </c>
      <c r="BT60">
        <f>(($AN$52-$AO$51)/($AO$52-$AO$51))</f>
        <v>0.21739130434782608</v>
      </c>
      <c r="BU60">
        <f>1-(($AP$52-$AO$51)/($AO$52-$AO$51))</f>
        <v>0.43478260869565222</v>
      </c>
      <c r="BV60">
        <f>1-(($AQ$53-$AO$51)/($AO$52-$AO$51))</f>
        <v>0.47826086956521741</v>
      </c>
      <c r="BW60">
        <f>1-(($AN$52-$AP$51)/($AP$52-$AP$51))</f>
        <v>0.33333333333333337</v>
      </c>
      <c r="BX60">
        <f>(($AO$51-$AP$51)/($AP$52-$AP$51))</f>
        <v>0.45833333333333331</v>
      </c>
      <c r="BY60">
        <f>1-(($AQ$53-$AP$51)/($AP$52-$AP$51))</f>
        <v>4.166666666666663E-2</v>
      </c>
      <c r="BZ60">
        <f>1-(($AN$52-$AQ$52)/($AQ$53-$AQ$52))</f>
        <v>0.29166666666666663</v>
      </c>
      <c r="CA60">
        <f>(($AO$51-$AQ$52)/($AQ$53-$AQ$52))</f>
        <v>0.5</v>
      </c>
      <c r="CB60">
        <f>(($AP$51-$AQ$52)/($AQ$53-$AQ$52))</f>
        <v>4.1666666666666664E-2</v>
      </c>
    </row>
    <row r="61" spans="1:80" x14ac:dyDescent="0.25">
      <c r="A61">
        <v>60</v>
      </c>
      <c r="B61">
        <v>202.59329099999999</v>
      </c>
      <c r="C61" s="3">
        <v>1</v>
      </c>
      <c r="P61">
        <v>1</v>
      </c>
      <c r="Q61" t="str">
        <f>CONCATENATE(C61,E61,G61,I61)</f>
        <v>1</v>
      </c>
      <c r="R61">
        <v>2</v>
      </c>
      <c r="X61" t="s">
        <v>284</v>
      </c>
      <c r="Y61" t="s">
        <v>274</v>
      </c>
      <c r="AB61" t="s">
        <v>283</v>
      </c>
      <c r="AC61" t="str">
        <f>CONCATENATE($R61,$R62,$R63,$R64)</f>
        <v>2341</v>
      </c>
      <c r="AN61">
        <v>1558</v>
      </c>
      <c r="AO61">
        <v>1574</v>
      </c>
      <c r="AP61">
        <v>1566</v>
      </c>
      <c r="AQ61">
        <v>1540</v>
      </c>
      <c r="AT61">
        <f>(($AO$52-$AN$52)/($AN$53-$AN$52))</f>
        <v>0.75</v>
      </c>
      <c r="AU61">
        <f>(($AP$52-$AN$52)/($AN$53-$AN$52))</f>
        <v>0.33333333333333331</v>
      </c>
      <c r="AV61">
        <f>(($AQ$53-$AN$52)/($AN$53-$AN$52))</f>
        <v>0.29166666666666669</v>
      </c>
      <c r="AW61">
        <f>(($AN$53-$AO$52)/($AO$53-$AO$52))</f>
        <v>0.31578947368421051</v>
      </c>
      <c r="AX61">
        <f>(($AP$53-$AO$52)/($AO$53-$AO$52))</f>
        <v>0.84210526315789469</v>
      </c>
      <c r="AY61">
        <f>(($AQ$54-$AO$52)/($AO$53-$AO$52))</f>
        <v>0.68421052631578949</v>
      </c>
      <c r="AZ61">
        <f>(($AN$53-$AP$52)/($AP$53-$AP$52))</f>
        <v>0.61538461538461542</v>
      </c>
      <c r="BA61">
        <f>(($AO$52-$AP$52)/($AP$53-$AP$52))</f>
        <v>0.38461538461538464</v>
      </c>
      <c r="BB61">
        <f>(($AQ$54-$AP$52)/($AP$53-$AP$52))</f>
        <v>0.88461538461538458</v>
      </c>
      <c r="BC61">
        <f>(($AN$53-$AQ$53)/($AQ$54-$AQ$53))</f>
        <v>0.70833333333333337</v>
      </c>
      <c r="BD61">
        <f>(($AO$52-$AQ$53)/($AQ$54-$AQ$53))</f>
        <v>0.45833333333333331</v>
      </c>
      <c r="BE61">
        <f>(($AP$52-$AQ$53)/($AQ$54-$AQ$53))</f>
        <v>4.1666666666666664E-2</v>
      </c>
      <c r="BG61">
        <v>2</v>
      </c>
      <c r="BH61">
        <v>368</v>
      </c>
      <c r="BI61">
        <f>($BH$70-$BH$67)/200</f>
        <v>0.11</v>
      </c>
      <c r="BQ61">
        <f>1-(($AO$52-$AN$52)/($AN$53-$AN$52))</f>
        <v>0.25</v>
      </c>
      <c r="BR61">
        <f>(($AP$52-$AN$52)/($AN$53-$AN$52))</f>
        <v>0.33333333333333331</v>
      </c>
      <c r="BS61">
        <f>(($AQ$53-$AN$52)/($AN$53-$AN$52))</f>
        <v>0.29166666666666669</v>
      </c>
      <c r="BT61">
        <f>(($AN$53-$AO$52)/($AO$53-$AO$52))</f>
        <v>0.31578947368421051</v>
      </c>
      <c r="BU61">
        <f>1-(($AP$53-$AO$52)/($AO$53-$AO$52))</f>
        <v>0.15789473684210531</v>
      </c>
      <c r="BV61">
        <f>1-(($AQ$54-$AO$52)/($AO$53-$AO$52))</f>
        <v>0.31578947368421051</v>
      </c>
      <c r="BW61">
        <f>1-(($AN$53-$AP$52)/($AP$53-$AP$52))</f>
        <v>0.38461538461538458</v>
      </c>
      <c r="BX61">
        <f>(($AO$52-$AP$52)/($AP$53-$AP$52))</f>
        <v>0.38461538461538464</v>
      </c>
      <c r="BY61">
        <f>1-(($AQ$54-$AP$52)/($AP$53-$AP$52))</f>
        <v>0.11538461538461542</v>
      </c>
      <c r="BZ61">
        <f>1-(($AN$53-$AQ$53)/($AQ$54-$AQ$53))</f>
        <v>0.29166666666666663</v>
      </c>
      <c r="CA61">
        <f>(($AO$52-$AQ$53)/($AQ$54-$AQ$53))</f>
        <v>0.45833333333333331</v>
      </c>
      <c r="CB61">
        <f>(($AP$52-$AQ$53)/($AQ$54-$AQ$53))</f>
        <v>4.1666666666666664E-2</v>
      </c>
    </row>
    <row r="62" spans="1:80" x14ac:dyDescent="0.25">
      <c r="A62">
        <v>61</v>
      </c>
      <c r="B62">
        <v>202.588438</v>
      </c>
      <c r="C62" s="3">
        <v>1</v>
      </c>
      <c r="P62">
        <v>1</v>
      </c>
      <c r="Q62" t="str">
        <f>CONCATENATE(C62,E62,G62,I62)</f>
        <v>1</v>
      </c>
      <c r="R62">
        <v>3</v>
      </c>
      <c r="X62" t="s">
        <v>283</v>
      </c>
      <c r="Y62" t="s">
        <v>269</v>
      </c>
      <c r="AN62">
        <v>1583</v>
      </c>
      <c r="AO62">
        <v>1597</v>
      </c>
      <c r="AP62">
        <v>1592</v>
      </c>
      <c r="AQ62">
        <v>1563</v>
      </c>
      <c r="BG62">
        <v>3</v>
      </c>
      <c r="BH62">
        <v>374</v>
      </c>
      <c r="BI62">
        <f>($BH$71-$BH$68)/200</f>
        <v>5.5E-2</v>
      </c>
    </row>
    <row r="63" spans="1:80" x14ac:dyDescent="0.25">
      <c r="A63">
        <v>62</v>
      </c>
      <c r="B63">
        <v>202.57502600000001</v>
      </c>
      <c r="C63" s="3">
        <v>1</v>
      </c>
      <c r="P63">
        <v>1</v>
      </c>
      <c r="Q63" t="str">
        <f>CONCATENATE(C63,E63,G63,I63)</f>
        <v>1</v>
      </c>
      <c r="R63">
        <v>4</v>
      </c>
      <c r="X63" t="s">
        <v>283</v>
      </c>
      <c r="Y63" t="s">
        <v>267</v>
      </c>
      <c r="AN63">
        <v>1634</v>
      </c>
      <c r="AO63">
        <v>1643</v>
      </c>
      <c r="AP63">
        <v>1647</v>
      </c>
      <c r="AQ63">
        <v>1588</v>
      </c>
      <c r="BG63">
        <v>4</v>
      </c>
      <c r="BH63">
        <v>375</v>
      </c>
      <c r="BI63">
        <f>($BH$72-$BH$69)/200</f>
        <v>0.09</v>
      </c>
    </row>
    <row r="64" spans="1:80" x14ac:dyDescent="0.25">
      <c r="A64">
        <v>63</v>
      </c>
      <c r="B64">
        <v>202.54054100000002</v>
      </c>
      <c r="C64" s="3">
        <v>1</v>
      </c>
      <c r="H64">
        <v>209.32846699999999</v>
      </c>
      <c r="I64" s="2">
        <v>4</v>
      </c>
      <c r="P64">
        <v>2</v>
      </c>
      <c r="Q64" t="str">
        <f>CONCATENATE(C64,E64,G64,I64)</f>
        <v>14</v>
      </c>
      <c r="R64">
        <v>1</v>
      </c>
      <c r="X64" t="s">
        <v>283</v>
      </c>
      <c r="Y64" t="s">
        <v>268</v>
      </c>
      <c r="AN64">
        <v>1662</v>
      </c>
      <c r="AO64">
        <v>1667</v>
      </c>
      <c r="AP64">
        <v>1673</v>
      </c>
      <c r="AQ64">
        <v>1649</v>
      </c>
      <c r="AT64">
        <f>(($AO$54-$AN$54)/($AN$55-$AN$54))</f>
        <v>0.68</v>
      </c>
      <c r="AU64">
        <f>(($AP$54-$AN$54)/($AN$55-$AN$54))</f>
        <v>0.48</v>
      </c>
      <c r="AV64">
        <f>(($AQ$55-$AN$54)/($AN$55-$AN$54))</f>
        <v>0.2</v>
      </c>
      <c r="AW64">
        <f>(($AN$55-$AO$54)/($AO$55-$AO$54))</f>
        <v>0.33333333333333331</v>
      </c>
      <c r="AX64">
        <f>(($AP$55-$AO$54)/($AO$55-$AO$54))</f>
        <v>0.625</v>
      </c>
      <c r="AY64">
        <f>(($AQ$56-$AO$54)/($AO$55-$AO$54))</f>
        <v>0.54166666666666663</v>
      </c>
      <c r="AZ64">
        <f>(($AN$55-$AP$54)/($AP$55-$AP$54))</f>
        <v>0.65</v>
      </c>
      <c r="BA64">
        <f>(($AO$54-$AP$54)/($AP$55-$AP$54))</f>
        <v>0.25</v>
      </c>
      <c r="BB64">
        <f>(($AQ$56-$AP$54)/($AP$55-$AP$54))</f>
        <v>0.9</v>
      </c>
      <c r="BC64">
        <f>(($AN$55-$AQ$55)/($AQ$56-$AQ$55))</f>
        <v>0.8</v>
      </c>
      <c r="BD64">
        <f>(($AO$54-$AQ$55)/($AQ$56-$AQ$55))</f>
        <v>0.48</v>
      </c>
      <c r="BE64">
        <f>(($AP$54-$AQ$55)/($AQ$56-$AQ$55))</f>
        <v>0.28000000000000003</v>
      </c>
      <c r="BG64">
        <v>1</v>
      </c>
      <c r="BH64">
        <v>383</v>
      </c>
      <c r="BI64">
        <f>($BH$73-$BH$70)/200</f>
        <v>0.08</v>
      </c>
      <c r="BQ64">
        <f>1-(($AO$54-$AN$54)/($AN$55-$AN$54))</f>
        <v>0.31999999999999995</v>
      </c>
      <c r="BR64">
        <f>(($AP$54-$AN$54)/($AN$55-$AN$54))</f>
        <v>0.48</v>
      </c>
      <c r="BS64">
        <f>(($AQ$55-$AN$54)/($AN$55-$AN$54))</f>
        <v>0.2</v>
      </c>
      <c r="BT64">
        <f>(($AN$55-$AO$54)/($AO$55-$AO$54))</f>
        <v>0.33333333333333331</v>
      </c>
      <c r="BU64">
        <f>1-(($AP$55-$AO$54)/($AO$55-$AO$54))</f>
        <v>0.375</v>
      </c>
      <c r="BV64">
        <f>1-(($AQ$56-$AO$54)/($AO$55-$AO$54))</f>
        <v>0.45833333333333337</v>
      </c>
      <c r="BW64">
        <f>1-(($AN$55-$AP$54)/($AP$55-$AP$54))</f>
        <v>0.35</v>
      </c>
      <c r="BX64">
        <f>(($AO$54-$AP$54)/($AP$55-$AP$54))</f>
        <v>0.25</v>
      </c>
      <c r="BY64">
        <f>1-(($AQ$56-$AP$54)/($AP$55-$AP$54))</f>
        <v>9.9999999999999978E-2</v>
      </c>
      <c r="BZ64">
        <f>1-(($AN$55-$AQ$55)/($AQ$56-$AQ$55))</f>
        <v>0.19999999999999996</v>
      </c>
      <c r="CA64">
        <f>(($AO$54-$AQ$55)/($AQ$56-$AQ$55))</f>
        <v>0.48</v>
      </c>
      <c r="CB64">
        <f>(($AP$54-$AQ$55)/($AQ$56-$AQ$55))</f>
        <v>0.28000000000000003</v>
      </c>
    </row>
    <row r="65" spans="1:80" x14ac:dyDescent="0.25">
      <c r="A65">
        <v>64</v>
      </c>
      <c r="B65">
        <v>202.56232299999999</v>
      </c>
      <c r="C65" s="3">
        <v>1</v>
      </c>
      <c r="H65">
        <v>209.35927800000002</v>
      </c>
      <c r="I65" s="2">
        <v>4</v>
      </c>
      <c r="P65">
        <v>2</v>
      </c>
      <c r="Q65" t="str">
        <f>CONCATENATE(C65,E65,G65,I65)</f>
        <v>14</v>
      </c>
      <c r="R65">
        <v>2</v>
      </c>
      <c r="X65" t="s">
        <v>283</v>
      </c>
      <c r="Y65" t="s">
        <v>259</v>
      </c>
      <c r="AB65" t="s">
        <v>287</v>
      </c>
      <c r="AC65" t="str">
        <f>CONCATENATE($R65,$R66,$R67,$R68)</f>
        <v>2431</v>
      </c>
      <c r="AN65">
        <v>1684</v>
      </c>
      <c r="AO65">
        <v>1689</v>
      </c>
      <c r="AP65">
        <v>1695</v>
      </c>
      <c r="AQ65">
        <v>1673</v>
      </c>
      <c r="AT65">
        <f>(($AO$55-$AN$55)/($AN$56-$AN$55))</f>
        <v>0.69565217391304346</v>
      </c>
      <c r="AU65">
        <f>(($AP$55-$AN$55)/($AN$56-$AN$55))</f>
        <v>0.30434782608695654</v>
      </c>
      <c r="AV65">
        <f>(($AQ$56-$AN$55)/($AN$56-$AN$55))</f>
        <v>0.21739130434782608</v>
      </c>
      <c r="AW65">
        <f>(($AN$56-$AO$55)/($AO$56-$AO$55))</f>
        <v>0.31818181818181818</v>
      </c>
      <c r="AX65">
        <f>(($AP$56-$AO$55)/($AO$56-$AO$55))</f>
        <v>0.63636363636363635</v>
      </c>
      <c r="AY65">
        <f>(($AQ$57-$AO$55)/($AO$56-$AO$55))</f>
        <v>0.54545454545454541</v>
      </c>
      <c r="AZ65">
        <f>(($AN$56-$AP$55)/($AP$56-$AP$55))</f>
        <v>0.69565217391304346</v>
      </c>
      <c r="BA65">
        <f>(($AO$55-$AP$55)/($AP$56-$AP$55))</f>
        <v>0.39130434782608697</v>
      </c>
      <c r="BB65">
        <f>(($AQ$57-$AP$55)/($AP$56-$AP$55))</f>
        <v>0.91304347826086951</v>
      </c>
      <c r="BC65">
        <f>(($AN$56-$AQ$56)/($AQ$57-$AQ$56))</f>
        <v>0.78260869565217395</v>
      </c>
      <c r="BD65">
        <f>(($AO$55-$AQ$56)/($AQ$57-$AQ$56))</f>
        <v>0.47826086956521741</v>
      </c>
      <c r="BE65">
        <f>(($AP$55-$AQ$56)/($AQ$57-$AQ$56))</f>
        <v>8.6956521739130432E-2</v>
      </c>
      <c r="BG65">
        <v>2</v>
      </c>
      <c r="BH65">
        <v>386</v>
      </c>
      <c r="BI65">
        <f>($BH$74-$BH$71)/200</f>
        <v>0.11</v>
      </c>
      <c r="BQ65">
        <f>1-(($AO$55-$AN$55)/($AN$56-$AN$55))</f>
        <v>0.30434782608695654</v>
      </c>
      <c r="BR65">
        <f>(($AP$55-$AN$55)/($AN$56-$AN$55))</f>
        <v>0.30434782608695654</v>
      </c>
      <c r="BS65">
        <f>(($AQ$56-$AN$55)/($AN$56-$AN$55))</f>
        <v>0.21739130434782608</v>
      </c>
      <c r="BT65">
        <f>(($AN$56-$AO$55)/($AO$56-$AO$55))</f>
        <v>0.31818181818181818</v>
      </c>
      <c r="BU65">
        <f>1-(($AP$56-$AO$55)/($AO$56-$AO$55))</f>
        <v>0.36363636363636365</v>
      </c>
      <c r="BV65">
        <f>1-(($AQ$57-$AO$55)/($AO$56-$AO$55))</f>
        <v>0.45454545454545459</v>
      </c>
      <c r="BW65">
        <f>1-(($AN$56-$AP$55)/($AP$56-$AP$55))</f>
        <v>0.30434782608695654</v>
      </c>
      <c r="BX65">
        <f>(($AO$55-$AP$55)/($AP$56-$AP$55))</f>
        <v>0.39130434782608697</v>
      </c>
      <c r="BY65">
        <f>1-(($AQ$57-$AP$55)/($AP$56-$AP$55))</f>
        <v>8.6956521739130488E-2</v>
      </c>
      <c r="BZ65">
        <f>1-(($AN$56-$AQ$56)/($AQ$57-$AQ$56))</f>
        <v>0.21739130434782605</v>
      </c>
      <c r="CA65">
        <f>(($AO$55-$AQ$56)/($AQ$57-$AQ$56))</f>
        <v>0.47826086956521741</v>
      </c>
      <c r="CB65">
        <f>(($AP$55-$AQ$56)/($AQ$57-$AQ$56))</f>
        <v>8.6956521739130432E-2</v>
      </c>
    </row>
    <row r="66" spans="1:80" x14ac:dyDescent="0.25">
      <c r="A66">
        <v>65</v>
      </c>
      <c r="B66">
        <v>202.560282</v>
      </c>
      <c r="C66" s="3">
        <v>1</v>
      </c>
      <c r="H66">
        <v>209.36580499999999</v>
      </c>
      <c r="I66" s="2">
        <v>4</v>
      </c>
      <c r="P66">
        <v>2</v>
      </c>
      <c r="Q66" t="str">
        <f>CONCATENATE(C66,E66,G66,I66)</f>
        <v>14</v>
      </c>
      <c r="R66">
        <v>4</v>
      </c>
      <c r="X66" t="s">
        <v>283</v>
      </c>
      <c r="Y66" t="s">
        <v>269</v>
      </c>
      <c r="AN66">
        <v>1706</v>
      </c>
      <c r="AO66">
        <v>1712</v>
      </c>
      <c r="AP66">
        <v>1718</v>
      </c>
      <c r="AQ66">
        <v>1696</v>
      </c>
      <c r="AT66">
        <f>(($AO$56-$AN$56)/($AN$57-$AN$56))</f>
        <v>0.68181818181818177</v>
      </c>
      <c r="AU66">
        <f>(($AP$56-$AN$56)/($AN$57-$AN$56))</f>
        <v>0.31818181818181818</v>
      </c>
      <c r="AV66">
        <f>(($AQ$57-$AN$56)/($AN$57-$AN$56))</f>
        <v>0.22727272727272727</v>
      </c>
      <c r="AW66">
        <f>(($AN$57-$AO$56)/($AO$57-$AO$56))</f>
        <v>0.31818181818181818</v>
      </c>
      <c r="AX66">
        <f>(($AP$57-$AO$56)/($AO$57-$AO$56))</f>
        <v>0.68181818181818177</v>
      </c>
      <c r="AY66">
        <f>(($AQ$58-$AO$56)/($AO$57-$AO$56))</f>
        <v>0.59090909090909094</v>
      </c>
      <c r="AZ66">
        <f>(($AN$57-$AP$56)/($AP$57-$AP$56))</f>
        <v>0.65217391304347827</v>
      </c>
      <c r="BA66">
        <f>(($AO$56-$AP$56)/($AP$57-$AP$56))</f>
        <v>0.34782608695652173</v>
      </c>
      <c r="BB66">
        <f>(($AQ$58-$AP$56)/($AP$57-$AP$56))</f>
        <v>0.91304347826086951</v>
      </c>
      <c r="BC66">
        <f>(($AN$57-$AQ$57)/($AQ$58-$AQ$57))</f>
        <v>0.73913043478260865</v>
      </c>
      <c r="BD66">
        <f>(($AO$56-$AQ$57)/($AQ$58-$AQ$57))</f>
        <v>0.43478260869565216</v>
      </c>
      <c r="BE66">
        <f>(($AP$56-$AQ$57)/($AQ$58-$AQ$57))</f>
        <v>8.6956521739130432E-2</v>
      </c>
      <c r="BG66">
        <v>4</v>
      </c>
      <c r="BH66">
        <v>394</v>
      </c>
      <c r="BI66">
        <f>($BH$75-$BH$72)/200</f>
        <v>5.5E-2</v>
      </c>
      <c r="BQ66">
        <f>1-(($AO$56-$AN$56)/($AN$57-$AN$56))</f>
        <v>0.31818181818181823</v>
      </c>
      <c r="BR66">
        <f>(($AP$56-$AN$56)/($AN$57-$AN$56))</f>
        <v>0.31818181818181818</v>
      </c>
      <c r="BS66">
        <f>(($AQ$57-$AN$56)/($AN$57-$AN$56))</f>
        <v>0.22727272727272727</v>
      </c>
      <c r="BT66">
        <f>(($AN$57-$AO$56)/($AO$57-$AO$56))</f>
        <v>0.31818181818181818</v>
      </c>
      <c r="BU66">
        <f>1-(($AP$57-$AO$56)/($AO$57-$AO$56))</f>
        <v>0.31818181818181823</v>
      </c>
      <c r="BV66">
        <f>1-(($AQ$58-$AO$56)/($AO$57-$AO$56))</f>
        <v>0.40909090909090906</v>
      </c>
      <c r="BW66">
        <f>1-(($AN$57-$AP$56)/($AP$57-$AP$56))</f>
        <v>0.34782608695652173</v>
      </c>
      <c r="BX66">
        <f>(($AO$56-$AP$56)/($AP$57-$AP$56))</f>
        <v>0.34782608695652173</v>
      </c>
      <c r="BY66">
        <f>1-(($AQ$58-$AP$56)/($AP$57-$AP$56))</f>
        <v>8.6956521739130488E-2</v>
      </c>
      <c r="BZ66">
        <f>1-(($AN$57-$AQ$57)/($AQ$58-$AQ$57))</f>
        <v>0.26086956521739135</v>
      </c>
      <c r="CA66">
        <f>(($AO$56-$AQ$57)/($AQ$58-$AQ$57))</f>
        <v>0.43478260869565216</v>
      </c>
      <c r="CB66">
        <f>(($AP$56-$AQ$57)/($AQ$58-$AQ$57))</f>
        <v>8.6956521739130432E-2</v>
      </c>
    </row>
    <row r="67" spans="1:80" x14ac:dyDescent="0.25">
      <c r="A67">
        <v>66</v>
      </c>
      <c r="B67">
        <v>202.572169</v>
      </c>
      <c r="C67" s="3">
        <v>1</v>
      </c>
      <c r="H67">
        <v>209.33673300000001</v>
      </c>
      <c r="I67" s="2">
        <v>4</v>
      </c>
      <c r="P67">
        <v>2</v>
      </c>
      <c r="Q67" t="str">
        <f>CONCATENATE(C67,E67,G67,I67)</f>
        <v>14</v>
      </c>
      <c r="R67">
        <v>3</v>
      </c>
      <c r="X67" t="s">
        <v>283</v>
      </c>
      <c r="Y67" t="s">
        <v>267</v>
      </c>
      <c r="AN67">
        <v>1727</v>
      </c>
      <c r="AO67">
        <v>1732</v>
      </c>
      <c r="AP67">
        <v>1739</v>
      </c>
      <c r="AQ67">
        <v>1718</v>
      </c>
      <c r="AT67">
        <f>(($AO$57-$AN$57)/($AN$58-$AN$57))</f>
        <v>0.7142857142857143</v>
      </c>
      <c r="AU67">
        <f>(($AP$57-$AN$57)/($AN$58-$AN$57))</f>
        <v>0.38095238095238093</v>
      </c>
      <c r="AV67">
        <f>(($AQ$58-$AN$57)/($AN$58-$AN$57))</f>
        <v>0.2857142857142857</v>
      </c>
      <c r="AW67">
        <f>(($AN$58-$AO$57)/($AO$58-$AO$57))</f>
        <v>0.2608695652173913</v>
      </c>
      <c r="AX67">
        <f>(($AP$58-$AO$57)/($AO$58-$AO$57))</f>
        <v>0.65217391304347827</v>
      </c>
      <c r="AY67">
        <f>(($AQ$59-$AO$57)/($AO$58-$AO$57))</f>
        <v>0.56521739130434778</v>
      </c>
      <c r="AZ67">
        <f>(($AN$58-$AP$57)/($AP$58-$AP$57))</f>
        <v>0.59090909090909094</v>
      </c>
      <c r="BA67">
        <f>(($AO$57-$AP$57)/($AP$58-$AP$57))</f>
        <v>0.31818181818181818</v>
      </c>
      <c r="BB67">
        <f>(($AQ$59-$AP$57)/($AP$58-$AP$57))</f>
        <v>0.90909090909090906</v>
      </c>
      <c r="BC67">
        <f>(($AN$58-$AQ$58)/($AQ$59-$AQ$58))</f>
        <v>0.68181818181818177</v>
      </c>
      <c r="BD67">
        <f>(($AO$57-$AQ$58)/($AQ$59-$AQ$58))</f>
        <v>0.40909090909090912</v>
      </c>
      <c r="BE67">
        <f>(($AP$57-$AQ$58)/($AQ$59-$AQ$58))</f>
        <v>9.0909090909090912E-2</v>
      </c>
      <c r="BG67">
        <v>3</v>
      </c>
      <c r="BH67">
        <v>395</v>
      </c>
      <c r="BI67">
        <f>($BH$76-$BH$73)/200</f>
        <v>0.08</v>
      </c>
      <c r="BQ67">
        <f>1-(($AO$57-$AN$57)/($AN$58-$AN$57))</f>
        <v>0.2857142857142857</v>
      </c>
      <c r="BR67">
        <f>(($AP$57-$AN$57)/($AN$58-$AN$57))</f>
        <v>0.38095238095238093</v>
      </c>
      <c r="BS67">
        <f>(($AQ$58-$AN$57)/($AN$58-$AN$57))</f>
        <v>0.2857142857142857</v>
      </c>
      <c r="BT67">
        <f>(($AN$58-$AO$57)/($AO$58-$AO$57))</f>
        <v>0.2608695652173913</v>
      </c>
      <c r="BU67">
        <f>1-(($AP$58-$AO$57)/($AO$58-$AO$57))</f>
        <v>0.34782608695652173</v>
      </c>
      <c r="BV67">
        <f>1-(($AQ$59-$AO$57)/($AO$58-$AO$57))</f>
        <v>0.43478260869565222</v>
      </c>
      <c r="BW67">
        <f>1-(($AN$58-$AP$57)/($AP$58-$AP$57))</f>
        <v>0.40909090909090906</v>
      </c>
      <c r="BX67">
        <f>(($AO$57-$AP$57)/($AP$58-$AP$57))</f>
        <v>0.31818181818181818</v>
      </c>
      <c r="BY67">
        <f>1-(($AQ$59-$AP$57)/($AP$58-$AP$57))</f>
        <v>9.0909090909090939E-2</v>
      </c>
      <c r="BZ67">
        <f>1-(($AN$58-$AQ$58)/($AQ$59-$AQ$58))</f>
        <v>0.31818181818181823</v>
      </c>
      <c r="CA67">
        <f>(($AO$57-$AQ$58)/($AQ$59-$AQ$58))</f>
        <v>0.40909090909090912</v>
      </c>
      <c r="CB67">
        <f>(($AP$57-$AQ$58)/($AQ$59-$AQ$58))</f>
        <v>9.0909090909090912E-2</v>
      </c>
    </row>
    <row r="68" spans="1:80" x14ac:dyDescent="0.25">
      <c r="A68">
        <v>67</v>
      </c>
      <c r="B68">
        <v>202.58578700000001</v>
      </c>
      <c r="C68" s="3">
        <v>1</v>
      </c>
      <c r="H68">
        <v>209.411665</v>
      </c>
      <c r="I68" s="2">
        <v>4</v>
      </c>
      <c r="P68">
        <v>2</v>
      </c>
      <c r="Q68" t="str">
        <f>CONCATENATE(C68,E68,G68,I68)</f>
        <v>14</v>
      </c>
      <c r="R68">
        <v>1</v>
      </c>
      <c r="X68" t="s">
        <v>283</v>
      </c>
      <c r="Y68" t="s">
        <v>268</v>
      </c>
      <c r="AN68">
        <v>1750</v>
      </c>
      <c r="AO68">
        <v>1756</v>
      </c>
      <c r="AP68">
        <v>1762</v>
      </c>
      <c r="AQ68">
        <v>1740</v>
      </c>
      <c r="AT68">
        <f>(($AO$58-$AN$58)/($AN$59-$AN$58))</f>
        <v>0.73913043478260865</v>
      </c>
      <c r="AU68">
        <f>(($AP$58-$AN$58)/($AN$59-$AN$58))</f>
        <v>0.39130434782608697</v>
      </c>
      <c r="AV68">
        <f>(($AQ$59-$AN$58)/($AN$59-$AN$58))</f>
        <v>0.30434782608695654</v>
      </c>
      <c r="AW68">
        <f>(($AN$59-$AO$58)/($AO$59-$AO$58))</f>
        <v>0.2</v>
      </c>
      <c r="AX68">
        <f>(($AP$59-$AO$58)/($AO$59-$AO$58))</f>
        <v>0.53333333333333333</v>
      </c>
      <c r="AY68">
        <f>(($AQ$60-$AO$58)/($AO$59-$AO$58))</f>
        <v>0.5</v>
      </c>
      <c r="AZ68">
        <f>(($AN$59-$AP$58)/($AP$59-$AP$58))</f>
        <v>0.58333333333333337</v>
      </c>
      <c r="BA68">
        <f>(($AO$58-$AP$58)/($AP$59-$AP$58))</f>
        <v>0.33333333333333331</v>
      </c>
      <c r="BB68">
        <f>(($AQ$60-$AP$58)/($AP$59-$AP$58))</f>
        <v>0.95833333333333337</v>
      </c>
      <c r="BC68">
        <f>(($AN$59-$AQ$59)/($AQ$60-$AQ$59))</f>
        <v>0.64</v>
      </c>
      <c r="BD68">
        <f>(($AO$58-$AQ$59)/($AQ$60-$AQ$59))</f>
        <v>0.4</v>
      </c>
      <c r="BE68">
        <f>(($AP$58-$AQ$59)/($AQ$60-$AQ$59))</f>
        <v>0.08</v>
      </c>
      <c r="BG68">
        <v>1</v>
      </c>
      <c r="BH68">
        <v>406</v>
      </c>
      <c r="BI68">
        <f>($BH$77-$BH$74)/200</f>
        <v>0.08</v>
      </c>
      <c r="BQ68">
        <f>1-(($AO$58-$AN$58)/($AN$59-$AN$58))</f>
        <v>0.26086956521739135</v>
      </c>
      <c r="BR68">
        <f>(($AP$58-$AN$58)/($AN$59-$AN$58))</f>
        <v>0.39130434782608697</v>
      </c>
      <c r="BS68">
        <f>(($AQ$59-$AN$58)/($AN$59-$AN$58))</f>
        <v>0.30434782608695654</v>
      </c>
      <c r="BT68">
        <f>(($AN$59-$AO$58)/($AO$59-$AO$58))</f>
        <v>0.2</v>
      </c>
      <c r="BU68">
        <f>1-(($AP$59-$AO$58)/($AO$59-$AO$58))</f>
        <v>0.46666666666666667</v>
      </c>
      <c r="BV68">
        <f>(($AQ$60-$AO$58)/($AO$59-$AO$58))</f>
        <v>0.5</v>
      </c>
      <c r="BW68">
        <f>1-(($AN$59-$AP$58)/($AP$59-$AP$58))</f>
        <v>0.41666666666666663</v>
      </c>
      <c r="BX68">
        <f>(($AO$58-$AP$58)/($AP$59-$AP$58))</f>
        <v>0.33333333333333331</v>
      </c>
      <c r="BY68">
        <f>1-(($AQ$60-$AP$58)/($AP$59-$AP$58))</f>
        <v>4.166666666666663E-2</v>
      </c>
      <c r="BZ68">
        <f>1-(($AN$59-$AQ$59)/($AQ$60-$AQ$59))</f>
        <v>0.36</v>
      </c>
      <c r="CA68">
        <f>(($AO$58-$AQ$59)/($AQ$60-$AQ$59))</f>
        <v>0.4</v>
      </c>
      <c r="CB68">
        <f>(($AP$58-$AQ$59)/($AQ$60-$AQ$59))</f>
        <v>0.08</v>
      </c>
    </row>
    <row r="69" spans="1:80" x14ac:dyDescent="0.25">
      <c r="A69">
        <v>68</v>
      </c>
      <c r="B69">
        <v>202.59329099999999</v>
      </c>
      <c r="C69" s="3">
        <v>1</v>
      </c>
      <c r="H69">
        <v>209.40166300000001</v>
      </c>
      <c r="I69" s="2">
        <v>4</v>
      </c>
      <c r="P69">
        <v>2</v>
      </c>
      <c r="Q69" t="str">
        <f>CONCATENATE(C69,E69,G69,I69)</f>
        <v>14</v>
      </c>
      <c r="R69">
        <v>2</v>
      </c>
      <c r="X69" t="s">
        <v>283</v>
      </c>
      <c r="Y69" t="s">
        <v>259</v>
      </c>
      <c r="AB69" t="s">
        <v>283</v>
      </c>
      <c r="AC69" t="str">
        <f>CONCATENATE($R69,$R70,$R71,$R72)</f>
        <v>2341</v>
      </c>
      <c r="AN69">
        <v>1773</v>
      </c>
      <c r="AO69">
        <v>1779</v>
      </c>
      <c r="AP69">
        <v>1786</v>
      </c>
      <c r="AQ69">
        <v>1763</v>
      </c>
      <c r="AT69">
        <f>(($AO$59-$AN$59)/($AN$60-$AN$59))</f>
        <v>0.88888888888888884</v>
      </c>
      <c r="AU69">
        <f>(($AP$59-$AN$59)/($AN$60-$AN$59))</f>
        <v>0.37037037037037035</v>
      </c>
      <c r="AV69">
        <f>(($AQ$60-$AN$59)/($AN$60-$AN$59))</f>
        <v>0.33333333333333331</v>
      </c>
      <c r="AW69">
        <f>(($AN$60-$AO$59)/($AO$60-$AO$59))</f>
        <v>0.13636363636363635</v>
      </c>
      <c r="AX69">
        <f>(($AP$60-$AO$59)/($AO$60-$AO$59))</f>
        <v>0.5</v>
      </c>
      <c r="AY69">
        <f>(($AQ$61-$AO$59)/($AO$60-$AO$59))</f>
        <v>0.5</v>
      </c>
      <c r="AZ69">
        <f>(($AN$60-$AP$59)/($AP$60-$AP$59))</f>
        <v>0.68</v>
      </c>
      <c r="BA69">
        <f>(($AO$59-$AP$59)/($AP$60-$AP$59))</f>
        <v>0.56000000000000005</v>
      </c>
      <c r="BB69">
        <f>(($AQ$61-$AP$60)/($AP$61-$AP$60))</f>
        <v>0</v>
      </c>
      <c r="BC69">
        <f>(($AN$60-$AQ$60)/($AQ$61-$AQ$60))</f>
        <v>0.69230769230769229</v>
      </c>
      <c r="BD69">
        <f>(($AO$59-$AQ$60)/($AQ$61-$AQ$60))</f>
        <v>0.57692307692307687</v>
      </c>
      <c r="BE69">
        <f>(($AP$59-$AQ$60)/($AQ$61-$AQ$60))</f>
        <v>3.8461538461538464E-2</v>
      </c>
      <c r="BG69">
        <v>2</v>
      </c>
      <c r="BH69">
        <v>410</v>
      </c>
      <c r="BI69">
        <f>($BH$78-$BH$75)/200</f>
        <v>0.12</v>
      </c>
      <c r="BQ69">
        <f>1-(($AO$59-$AN$59)/($AN$60-$AN$59))</f>
        <v>0.11111111111111116</v>
      </c>
      <c r="BR69">
        <f>(($AP$59-$AN$59)/($AN$60-$AN$59))</f>
        <v>0.37037037037037035</v>
      </c>
      <c r="BS69">
        <f>(($AQ$60-$AN$59)/($AN$60-$AN$59))</f>
        <v>0.33333333333333331</v>
      </c>
      <c r="BT69">
        <f>(($AN$60-$AO$59)/($AO$60-$AO$59))</f>
        <v>0.13636363636363635</v>
      </c>
      <c r="BU69">
        <f>(($AP$60-$AO$59)/($AO$60-$AO$59))</f>
        <v>0.5</v>
      </c>
      <c r="BV69">
        <f>(($AQ$61-$AO$59)/($AO$60-$AO$59))</f>
        <v>0.5</v>
      </c>
      <c r="BW69">
        <f>1-(($AN$60-$AP$59)/($AP$60-$AP$59))</f>
        <v>0.31999999999999995</v>
      </c>
      <c r="BX69">
        <f>1-(($AO$59-$AP$59)/($AP$60-$AP$59))</f>
        <v>0.43999999999999995</v>
      </c>
      <c r="BY69">
        <f>(($AQ$61-$AP$60)/($AP$61-$AP$60))</f>
        <v>0</v>
      </c>
      <c r="BZ69">
        <f>1-(($AN$60-$AQ$60)/($AQ$61-$AQ$60))</f>
        <v>0.30769230769230771</v>
      </c>
      <c r="CA69">
        <f>1-(($AO$59-$AQ$60)/($AQ$61-$AQ$60))</f>
        <v>0.42307692307692313</v>
      </c>
      <c r="CB69">
        <f>(($AP$59-$AQ$60)/($AQ$61-$AQ$60))</f>
        <v>3.8461538461538464E-2</v>
      </c>
    </row>
    <row r="70" spans="1:80" x14ac:dyDescent="0.25">
      <c r="A70">
        <v>69</v>
      </c>
      <c r="H70">
        <v>209.434721</v>
      </c>
      <c r="I70" s="2">
        <v>4</v>
      </c>
      <c r="P70">
        <v>1</v>
      </c>
      <c r="Q70" t="str">
        <f>CONCATENATE(C70,E70,G70,I70)</f>
        <v>4</v>
      </c>
      <c r="R70">
        <v>3</v>
      </c>
      <c r="X70" t="s">
        <v>283</v>
      </c>
      <c r="Y70" t="s">
        <v>269</v>
      </c>
      <c r="AN70">
        <v>1798</v>
      </c>
      <c r="AO70">
        <v>1803</v>
      </c>
      <c r="AP70">
        <v>1811</v>
      </c>
      <c r="AQ70">
        <v>1786</v>
      </c>
      <c r="AT70">
        <f>(($AO$60-$AN$60)/($AN$61-$AN$60))</f>
        <v>0.73076923076923073</v>
      </c>
      <c r="AU70">
        <f>(($AP$60-$AN$60)/($AN$61-$AN$60))</f>
        <v>0.30769230769230771</v>
      </c>
      <c r="AV70">
        <f>(($AQ$61-$AN$60)/($AN$61-$AN$60))</f>
        <v>0.30769230769230771</v>
      </c>
      <c r="AW70">
        <f>(($AN$61-$AO$60)/($AO$61-$AO$60))</f>
        <v>0.30434782608695654</v>
      </c>
      <c r="AX70">
        <f>(($AP$61-$AO$60)/($AO$61-$AO$60))</f>
        <v>0.65217391304347827</v>
      </c>
      <c r="AY70">
        <f>(($AQ$62-$AO$60)/($AO$61-$AO$60))</f>
        <v>0.52173913043478259</v>
      </c>
      <c r="AZ70">
        <f>(($AN$61-$AP$60)/($AP$61-$AP$60))</f>
        <v>0.69230769230769229</v>
      </c>
      <c r="BA70">
        <f>(($AO$60-$AP$60)/($AP$61-$AP$60))</f>
        <v>0.42307692307692307</v>
      </c>
      <c r="BB70">
        <f>(($AQ$62-$AP$60)/($AP$61-$AP$60))</f>
        <v>0.88461538461538458</v>
      </c>
      <c r="BC70">
        <f>(($AN$61-$AQ$61)/($AQ$62-$AQ$61))</f>
        <v>0.78260869565217395</v>
      </c>
      <c r="BD70">
        <f>(($AO$60-$AQ$61)/($AQ$62-$AQ$61))</f>
        <v>0.47826086956521741</v>
      </c>
      <c r="BE70">
        <f>(($AP$60-$AQ$61)/($AQ$62-$AQ$61))</f>
        <v>0</v>
      </c>
      <c r="BG70">
        <v>3</v>
      </c>
      <c r="BH70">
        <v>417</v>
      </c>
      <c r="BI70">
        <f>($BH$79-$BH$76)/200</f>
        <v>0.08</v>
      </c>
      <c r="BQ70">
        <f>1-(($AO$60-$AN$60)/($AN$61-$AN$60))</f>
        <v>0.26923076923076927</v>
      </c>
      <c r="BR70">
        <f>(($AP$60-$AN$60)/($AN$61-$AN$60))</f>
        <v>0.30769230769230771</v>
      </c>
      <c r="BS70">
        <f>(($AQ$61-$AN$60)/($AN$61-$AN$60))</f>
        <v>0.30769230769230771</v>
      </c>
      <c r="BT70">
        <f>(($AN$61-$AO$60)/($AO$61-$AO$60))</f>
        <v>0.30434782608695654</v>
      </c>
      <c r="BU70">
        <f>1-(($AP$61-$AO$60)/($AO$61-$AO$60))</f>
        <v>0.34782608695652173</v>
      </c>
      <c r="BV70">
        <f>1-(($AQ$62-$AO$60)/($AO$61-$AO$60))</f>
        <v>0.47826086956521741</v>
      </c>
      <c r="BW70">
        <f>1-(($AN$61-$AP$60)/($AP$61-$AP$60))</f>
        <v>0.30769230769230771</v>
      </c>
      <c r="BX70">
        <f>(($AO$60-$AP$60)/($AP$61-$AP$60))</f>
        <v>0.42307692307692307</v>
      </c>
      <c r="BY70">
        <f>1-(($AQ$62-$AP$60)/($AP$61-$AP$60))</f>
        <v>0.11538461538461542</v>
      </c>
      <c r="BZ70">
        <f>1-(($AN$61-$AQ$61)/($AQ$62-$AQ$61))</f>
        <v>0.21739130434782605</v>
      </c>
      <c r="CA70">
        <f>(($AO$60-$AQ$61)/($AQ$62-$AQ$61))</f>
        <v>0.47826086956521741</v>
      </c>
      <c r="CB70">
        <f>(($AP$60-$AQ$61)/($AQ$62-$AQ$61))</f>
        <v>0</v>
      </c>
    </row>
    <row r="71" spans="1:80" x14ac:dyDescent="0.25">
      <c r="A71">
        <v>70</v>
      </c>
      <c r="H71">
        <v>209.39952299999999</v>
      </c>
      <c r="I71" s="2">
        <v>4</v>
      </c>
      <c r="P71">
        <v>1</v>
      </c>
      <c r="Q71" t="str">
        <f>CONCATENATE(C71,E71,G71,I71)</f>
        <v>4</v>
      </c>
      <c r="R71">
        <v>4</v>
      </c>
      <c r="X71" t="s">
        <v>283</v>
      </c>
      <c r="Y71" t="s">
        <v>267</v>
      </c>
      <c r="AN71">
        <v>1821</v>
      </c>
      <c r="AO71">
        <v>1827</v>
      </c>
      <c r="AP71">
        <v>1836</v>
      </c>
      <c r="AQ71">
        <v>1811</v>
      </c>
      <c r="AT71">
        <f>(($AO$61-$AN$61)/($AN$62-$AN$61))</f>
        <v>0.64</v>
      </c>
      <c r="AU71">
        <f>(($AP$61-$AN$61)/($AN$62-$AN$61))</f>
        <v>0.32</v>
      </c>
      <c r="AV71">
        <f>(($AQ$62-$AN$61)/($AN$62-$AN$61))</f>
        <v>0.2</v>
      </c>
      <c r="AW71">
        <f>(($AN$62-$AO$61)/($AO$62-$AO$61))</f>
        <v>0.39130434782608697</v>
      </c>
      <c r="AX71">
        <f>(($AP$62-$AO$61)/($AO$62-$AO$61))</f>
        <v>0.78260869565217395</v>
      </c>
      <c r="AY71">
        <f>(($AQ$63-$AO$61)/($AO$62-$AO$61))</f>
        <v>0.60869565217391308</v>
      </c>
      <c r="AZ71">
        <f>(($AN$62-$AP$61)/($AP$62-$AP$61))</f>
        <v>0.65384615384615385</v>
      </c>
      <c r="BA71">
        <f>(($AO$61-$AP$61)/($AP$62-$AP$61))</f>
        <v>0.30769230769230771</v>
      </c>
      <c r="BB71">
        <f>(($AQ$63-$AP$61)/($AP$62-$AP$61))</f>
        <v>0.84615384615384615</v>
      </c>
      <c r="BC71">
        <f>(($AN$62-$AQ$62)/($AQ$63-$AQ$62))</f>
        <v>0.8</v>
      </c>
      <c r="BD71">
        <f>(($AO$61-$AQ$62)/($AQ$63-$AQ$62))</f>
        <v>0.44</v>
      </c>
      <c r="BE71">
        <f>(($AP$61-$AQ$62)/($AQ$63-$AQ$62))</f>
        <v>0.12</v>
      </c>
      <c r="BG71">
        <v>4</v>
      </c>
      <c r="BH71">
        <v>417</v>
      </c>
      <c r="BI71">
        <f>($BH$80-$BH$77)/200</f>
        <v>6.5000000000000002E-2</v>
      </c>
      <c r="BQ71">
        <f>1-(($AO$61-$AN$61)/($AN$62-$AN$61))</f>
        <v>0.36</v>
      </c>
      <c r="BR71">
        <f>(($AP$61-$AN$61)/($AN$62-$AN$61))</f>
        <v>0.32</v>
      </c>
      <c r="BS71">
        <f>(($AQ$62-$AN$61)/($AN$62-$AN$61))</f>
        <v>0.2</v>
      </c>
      <c r="BT71">
        <f>(($AN$62-$AO$61)/($AO$62-$AO$61))</f>
        <v>0.39130434782608697</v>
      </c>
      <c r="BU71">
        <f>1-(($AP$62-$AO$61)/($AO$62-$AO$61))</f>
        <v>0.21739130434782605</v>
      </c>
      <c r="BV71">
        <f>1-(($AQ$63-$AO$61)/($AO$62-$AO$61))</f>
        <v>0.39130434782608692</v>
      </c>
      <c r="BW71">
        <f>1-(($AN$62-$AP$61)/($AP$62-$AP$61))</f>
        <v>0.34615384615384615</v>
      </c>
      <c r="BX71">
        <f>(($AO$61-$AP$61)/($AP$62-$AP$61))</f>
        <v>0.30769230769230771</v>
      </c>
      <c r="BY71">
        <f>1-(($AQ$63-$AP$61)/($AP$62-$AP$61))</f>
        <v>0.15384615384615385</v>
      </c>
      <c r="BZ71">
        <f>1-(($AN$62-$AQ$62)/($AQ$63-$AQ$62))</f>
        <v>0.19999999999999996</v>
      </c>
      <c r="CA71">
        <f>(($AO$61-$AQ$62)/($AQ$63-$AQ$62))</f>
        <v>0.44</v>
      </c>
      <c r="CB71">
        <f>(($AP$61-$AQ$62)/($AQ$63-$AQ$62))</f>
        <v>0.12</v>
      </c>
    </row>
    <row r="72" spans="1:80" x14ac:dyDescent="0.25">
      <c r="A72">
        <v>71</v>
      </c>
      <c r="H72">
        <v>209.378558</v>
      </c>
      <c r="I72" s="2">
        <v>4</v>
      </c>
      <c r="P72">
        <v>1</v>
      </c>
      <c r="Q72" t="str">
        <f>CONCATENATE(C72,E72,G72,I72)</f>
        <v>4</v>
      </c>
      <c r="R72">
        <v>1</v>
      </c>
      <c r="X72" t="s">
        <v>283</v>
      </c>
      <c r="Y72" t="s">
        <v>259</v>
      </c>
      <c r="AN72">
        <v>1874</v>
      </c>
      <c r="AO72">
        <v>1879</v>
      </c>
      <c r="AP72">
        <v>1888</v>
      </c>
      <c r="AQ72">
        <v>1839</v>
      </c>
      <c r="BG72">
        <v>1</v>
      </c>
      <c r="BH72">
        <v>428</v>
      </c>
      <c r="BI72">
        <f>($BH$86-$BH$83)/200</f>
        <v>0.09</v>
      </c>
    </row>
    <row r="73" spans="1:80" x14ac:dyDescent="0.25">
      <c r="A73">
        <v>72</v>
      </c>
      <c r="F73">
        <v>201.38165100000001</v>
      </c>
      <c r="G73" s="5">
        <v>3</v>
      </c>
      <c r="H73">
        <v>209.32846699999999</v>
      </c>
      <c r="I73" s="2">
        <v>4</v>
      </c>
      <c r="P73">
        <v>2</v>
      </c>
      <c r="Q73" t="str">
        <f>CONCATENATE(C73,E73,G73,I73)</f>
        <v>34</v>
      </c>
      <c r="R73">
        <v>2</v>
      </c>
      <c r="X73" t="s">
        <v>283</v>
      </c>
      <c r="Y73" t="s">
        <v>269</v>
      </c>
      <c r="AB73" t="s">
        <v>283</v>
      </c>
      <c r="AC73" t="str">
        <f>CONCATENATE($R73,$R74,$R75,$R76)</f>
        <v>2341</v>
      </c>
      <c r="AN73">
        <v>1899</v>
      </c>
      <c r="AO73">
        <v>1902</v>
      </c>
      <c r="AP73">
        <v>1909</v>
      </c>
      <c r="AQ73">
        <v>1888</v>
      </c>
      <c r="BG73">
        <v>2</v>
      </c>
      <c r="BH73">
        <v>433</v>
      </c>
      <c r="BI73">
        <f>($BH$87-$BH$84)/200</f>
        <v>0.115</v>
      </c>
    </row>
    <row r="74" spans="1:80" x14ac:dyDescent="0.25">
      <c r="A74">
        <v>73</v>
      </c>
      <c r="F74">
        <v>201.386034</v>
      </c>
      <c r="G74" s="5">
        <v>3</v>
      </c>
      <c r="H74">
        <v>209.32846699999999</v>
      </c>
      <c r="I74" s="2">
        <v>4</v>
      </c>
      <c r="P74">
        <v>2</v>
      </c>
      <c r="Q74" t="str">
        <f>CONCATENATE(C74,E74,G74,I74)</f>
        <v>34</v>
      </c>
      <c r="R74">
        <v>3</v>
      </c>
      <c r="X74" t="s">
        <v>283</v>
      </c>
      <c r="Y74" t="s">
        <v>267</v>
      </c>
      <c r="AN74">
        <v>1920</v>
      </c>
      <c r="AO74">
        <v>1924</v>
      </c>
      <c r="AP74">
        <v>1932</v>
      </c>
      <c r="AQ74">
        <v>1909</v>
      </c>
      <c r="AT74">
        <f>(($AO$63-$AN$63)/($AN$64-$AN$63))</f>
        <v>0.32142857142857145</v>
      </c>
      <c r="AU74">
        <f>(($AP$63-$AN$63)/($AN$64-$AN$63))</f>
        <v>0.4642857142857143</v>
      </c>
      <c r="AV74">
        <f>(($AQ$64-$AN$63)/($AN$64-$AN$63))</f>
        <v>0.5357142857142857</v>
      </c>
      <c r="AW74">
        <f>(($AN$64-$AO$63)/($AO$64-$AO$63))</f>
        <v>0.79166666666666663</v>
      </c>
      <c r="AX74">
        <f>(($AP$63-$AO$63)/($AO$64-$AO$63))</f>
        <v>0.16666666666666666</v>
      </c>
      <c r="AY74">
        <f>(($AQ$64-$AO$63)/($AO$64-$AO$63))</f>
        <v>0.25</v>
      </c>
      <c r="AZ74">
        <f>(($AN$64-$AP$63)/($AP$64-$AP$63))</f>
        <v>0.57692307692307687</v>
      </c>
      <c r="BA74">
        <f>(($AO$64-$AP$63)/($AP$64-$AP$63))</f>
        <v>0.76923076923076927</v>
      </c>
      <c r="BB74">
        <f>(($AQ$64-$AP$63)/($AP$64-$AP$63))</f>
        <v>7.6923076923076927E-2</v>
      </c>
      <c r="BC74">
        <f>(($AN$64-$AQ$64)/($AQ$65-$AQ$64))</f>
        <v>0.54166666666666663</v>
      </c>
      <c r="BD74">
        <f>(($AO$64-$AQ$64)/($AQ$65-$AQ$64))</f>
        <v>0.75</v>
      </c>
      <c r="BE74">
        <f>(($AP$64-$AQ$65)/($AQ$66-$AQ$65))</f>
        <v>0</v>
      </c>
      <c r="BG74">
        <v>3</v>
      </c>
      <c r="BH74">
        <v>439</v>
      </c>
      <c r="BI74">
        <f>($BH$88-$BH$85)/200</f>
        <v>0.08</v>
      </c>
      <c r="BQ74">
        <f>(($AO$63-$AN$63)/($AN$64-$AN$63))</f>
        <v>0.32142857142857145</v>
      </c>
      <c r="BR74">
        <f>(($AP$63-$AN$63)/($AN$64-$AN$63))</f>
        <v>0.4642857142857143</v>
      </c>
      <c r="BS74">
        <f>1-(($AQ$64-$AN$63)/($AN$64-$AN$63))</f>
        <v>0.4642857142857143</v>
      </c>
      <c r="BT74">
        <f>1-(($AN$64-$AO$63)/($AO$64-$AO$63))</f>
        <v>0.20833333333333337</v>
      </c>
      <c r="BU74">
        <f>(($AP$63-$AO$63)/($AO$64-$AO$63))</f>
        <v>0.16666666666666666</v>
      </c>
      <c r="BV74">
        <f>(($AQ$64-$AO$63)/($AO$64-$AO$63))</f>
        <v>0.25</v>
      </c>
      <c r="BW74">
        <f>1-(($AN$64-$AP$63)/($AP$64-$AP$63))</f>
        <v>0.42307692307692313</v>
      </c>
      <c r="BX74">
        <f>1-(($AO$64-$AP$63)/($AP$64-$AP$63))</f>
        <v>0.23076923076923073</v>
      </c>
      <c r="BY74">
        <f>(($AQ$64-$AP$63)/($AP$64-$AP$63))</f>
        <v>7.6923076923076927E-2</v>
      </c>
      <c r="BZ74">
        <f>1-(($AN$64-$AQ$64)/($AQ$65-$AQ$64))</f>
        <v>0.45833333333333337</v>
      </c>
      <c r="CA74">
        <f>1-(($AO$64-$AQ$64)/($AQ$65-$AQ$64))</f>
        <v>0.25</v>
      </c>
      <c r="CB74">
        <f>(($AP$64-$AQ$65)/($AQ$66-$AQ$65))</f>
        <v>0</v>
      </c>
    </row>
    <row r="75" spans="1:80" x14ac:dyDescent="0.25">
      <c r="A75">
        <v>74</v>
      </c>
      <c r="D75">
        <v>187.69740899999999</v>
      </c>
      <c r="E75" s="4">
        <v>2</v>
      </c>
      <c r="F75">
        <v>201.36482100000001</v>
      </c>
      <c r="G75" s="5">
        <v>3</v>
      </c>
      <c r="P75">
        <v>2</v>
      </c>
      <c r="Q75" t="str">
        <f>CONCATENATE(C75,E75,G75,I75)</f>
        <v>23</v>
      </c>
      <c r="R75">
        <v>4</v>
      </c>
      <c r="X75" t="s">
        <v>283</v>
      </c>
      <c r="Y75" t="s">
        <v>268</v>
      </c>
      <c r="AN75">
        <v>1940</v>
      </c>
      <c r="AO75">
        <v>1945</v>
      </c>
      <c r="AP75">
        <v>1952</v>
      </c>
      <c r="AQ75">
        <v>1932</v>
      </c>
      <c r="AT75">
        <f>(($AO$64-$AN$64)/($AN$65-$AN$64))</f>
        <v>0.22727272727272727</v>
      </c>
      <c r="AU75">
        <f>(($AP$64-$AN$64)/($AN$65-$AN$64))</f>
        <v>0.5</v>
      </c>
      <c r="AV75">
        <f>(($AQ$65-$AN$64)/($AN$65-$AN$64))</f>
        <v>0.5</v>
      </c>
      <c r="AW75">
        <f>(($AN$65-$AO$64)/($AO$65-$AO$64))</f>
        <v>0.77272727272727271</v>
      </c>
      <c r="AX75">
        <f>(($AP$64-$AO$64)/($AO$65-$AO$64))</f>
        <v>0.27272727272727271</v>
      </c>
      <c r="AY75">
        <f>(($AQ$65-$AO$64)/($AO$65-$AO$64))</f>
        <v>0.27272727272727271</v>
      </c>
      <c r="AZ75">
        <f>(($AN$65-$AP$64)/($AP$65-$AP$64))</f>
        <v>0.5</v>
      </c>
      <c r="BA75">
        <f>(($AO$65-$AP$64)/($AP$65-$AP$64))</f>
        <v>0.72727272727272729</v>
      </c>
      <c r="BB75">
        <f>(($AQ$65-$AP$64)/($AP$65-$AP$64))</f>
        <v>0</v>
      </c>
      <c r="BC75">
        <f>(($AN$65-$AQ$65)/($AQ$66-$AQ$65))</f>
        <v>0.47826086956521741</v>
      </c>
      <c r="BD75">
        <f>(($AO$65-$AQ$65)/($AQ$66-$AQ$65))</f>
        <v>0.69565217391304346</v>
      </c>
      <c r="BE75">
        <f>(($AP$65-$AQ$65)/($AQ$66-$AQ$65))</f>
        <v>0.95652173913043481</v>
      </c>
      <c r="BG75">
        <v>4</v>
      </c>
      <c r="BH75">
        <v>439</v>
      </c>
      <c r="BI75">
        <f>($BH$89-$BH$86)/200</f>
        <v>0.105</v>
      </c>
      <c r="BQ75">
        <f>(($AO$64-$AN$64)/($AN$65-$AN$64))</f>
        <v>0.22727272727272727</v>
      </c>
      <c r="BR75">
        <f>(($AP$64-$AN$64)/($AN$65-$AN$64))</f>
        <v>0.5</v>
      </c>
      <c r="BS75">
        <f>(($AQ$65-$AN$64)/($AN$65-$AN$64))</f>
        <v>0.5</v>
      </c>
      <c r="BT75">
        <f>1-(($AN$65-$AO$64)/($AO$65-$AO$64))</f>
        <v>0.22727272727272729</v>
      </c>
      <c r="BU75">
        <f>(($AP$64-$AO$64)/($AO$65-$AO$64))</f>
        <v>0.27272727272727271</v>
      </c>
      <c r="BV75">
        <f>(($AQ$65-$AO$64)/($AO$65-$AO$64))</f>
        <v>0.27272727272727271</v>
      </c>
      <c r="BW75">
        <f>(($AN$65-$AP$64)/($AP$65-$AP$64))</f>
        <v>0.5</v>
      </c>
      <c r="BX75">
        <f>1-(($AO$65-$AP$64)/($AP$65-$AP$64))</f>
        <v>0.27272727272727271</v>
      </c>
      <c r="BY75">
        <f>(($AQ$65-$AP$64)/($AP$65-$AP$64))</f>
        <v>0</v>
      </c>
      <c r="BZ75">
        <f>(($AN$65-$AQ$65)/($AQ$66-$AQ$65))</f>
        <v>0.47826086956521741</v>
      </c>
      <c r="CA75">
        <f>1-(($AO$65-$AQ$65)/($AQ$66-$AQ$65))</f>
        <v>0.30434782608695654</v>
      </c>
      <c r="CB75">
        <f>1-(($AP$65-$AQ$65)/($AQ$66-$AQ$65))</f>
        <v>4.3478260869565188E-2</v>
      </c>
    </row>
    <row r="76" spans="1:80" x14ac:dyDescent="0.25">
      <c r="A76">
        <v>75</v>
      </c>
      <c r="D76">
        <v>187.712965</v>
      </c>
      <c r="E76" s="4">
        <v>2</v>
      </c>
      <c r="F76">
        <v>201.39690200000001</v>
      </c>
      <c r="G76" s="5">
        <v>3</v>
      </c>
      <c r="P76">
        <v>2</v>
      </c>
      <c r="Q76" t="str">
        <f>CONCATENATE(C76,E76,G76,I76)</f>
        <v>23</v>
      </c>
      <c r="R76">
        <v>1</v>
      </c>
      <c r="X76" t="s">
        <v>283</v>
      </c>
      <c r="Y76" t="s">
        <v>259</v>
      </c>
      <c r="AN76">
        <v>1962</v>
      </c>
      <c r="AO76">
        <v>1966</v>
      </c>
      <c r="AP76">
        <v>1973</v>
      </c>
      <c r="AQ76">
        <v>1952</v>
      </c>
      <c r="AT76">
        <f>(($AO$65-$AN$65)/($AN$66-$AN$65))</f>
        <v>0.22727272727272727</v>
      </c>
      <c r="AU76">
        <f>(($AP$65-$AN$65)/($AN$66-$AN$65))</f>
        <v>0.5</v>
      </c>
      <c r="AV76">
        <f>(($AQ$66-$AN$65)/($AN$66-$AN$65))</f>
        <v>0.54545454545454541</v>
      </c>
      <c r="AW76">
        <f>(($AN$66-$AO$65)/($AO$66-$AO$65))</f>
        <v>0.73913043478260865</v>
      </c>
      <c r="AX76">
        <f>(($AP$65-$AO$65)/($AO$66-$AO$65))</f>
        <v>0.2608695652173913</v>
      </c>
      <c r="AY76">
        <f>(($AQ$66-$AO$65)/($AO$66-$AO$65))</f>
        <v>0.30434782608695654</v>
      </c>
      <c r="AZ76">
        <f>(($AN$66-$AP$65)/($AP$66-$AP$65))</f>
        <v>0.47826086956521741</v>
      </c>
      <c r="BA76">
        <f>(($AO$66-$AP$65)/($AP$66-$AP$65))</f>
        <v>0.73913043478260865</v>
      </c>
      <c r="BB76">
        <f>(($AQ$66-$AP$65)/($AP$66-$AP$65))</f>
        <v>4.3478260869565216E-2</v>
      </c>
      <c r="BC76">
        <f>(($AN$66-$AQ$66)/($AQ$67-$AQ$66))</f>
        <v>0.45454545454545453</v>
      </c>
      <c r="BD76">
        <f>(($AO$66-$AQ$66)/($AQ$67-$AQ$66))</f>
        <v>0.72727272727272729</v>
      </c>
      <c r="BE76">
        <f>(($AP$66-$AQ$67)/($AQ$68-$AQ$67))</f>
        <v>0</v>
      </c>
      <c r="BG76">
        <v>1</v>
      </c>
      <c r="BH76">
        <v>449</v>
      </c>
      <c r="BI76">
        <f>($BH$90-$BH$87)/200</f>
        <v>0.09</v>
      </c>
      <c r="BQ76">
        <f>(($AO$65-$AN$65)/($AN$66-$AN$65))</f>
        <v>0.22727272727272727</v>
      </c>
      <c r="BR76">
        <f>(($AP$65-$AN$65)/($AN$66-$AN$65))</f>
        <v>0.5</v>
      </c>
      <c r="BS76">
        <f>1-(($AQ$66-$AN$65)/($AN$66-$AN$65))</f>
        <v>0.45454545454545459</v>
      </c>
      <c r="BT76">
        <f>1-(($AN$66-$AO$65)/($AO$66-$AO$65))</f>
        <v>0.26086956521739135</v>
      </c>
      <c r="BU76">
        <f>(($AP$65-$AO$65)/($AO$66-$AO$65))</f>
        <v>0.2608695652173913</v>
      </c>
      <c r="BV76">
        <f>(($AQ$66-$AO$65)/($AO$66-$AO$65))</f>
        <v>0.30434782608695654</v>
      </c>
      <c r="BW76">
        <f>(($AN$66-$AP$65)/($AP$66-$AP$65))</f>
        <v>0.47826086956521741</v>
      </c>
      <c r="BX76">
        <f>1-(($AO$66-$AP$65)/($AP$66-$AP$65))</f>
        <v>0.26086956521739135</v>
      </c>
      <c r="BY76">
        <f>(($AQ$66-$AP$65)/($AP$66-$AP$65))</f>
        <v>4.3478260869565216E-2</v>
      </c>
      <c r="BZ76">
        <f>(($AN$66-$AQ$66)/($AQ$67-$AQ$66))</f>
        <v>0.45454545454545453</v>
      </c>
      <c r="CA76">
        <f>1-(($AO$66-$AQ$66)/($AQ$67-$AQ$66))</f>
        <v>0.27272727272727271</v>
      </c>
      <c r="CB76">
        <f>(($AP$66-$AQ$67)/($AQ$68-$AQ$67))</f>
        <v>0</v>
      </c>
    </row>
    <row r="77" spans="1:80" x14ac:dyDescent="0.25">
      <c r="A77">
        <v>76</v>
      </c>
      <c r="D77">
        <v>187.73337000000001</v>
      </c>
      <c r="E77" s="4">
        <v>2</v>
      </c>
      <c r="F77">
        <v>201.37007</v>
      </c>
      <c r="G77" s="5">
        <v>3</v>
      </c>
      <c r="P77">
        <v>2</v>
      </c>
      <c r="Q77" t="str">
        <f>CONCATENATE(C77,E77,G77,I77)</f>
        <v>23</v>
      </c>
      <c r="R77">
        <v>2</v>
      </c>
      <c r="X77" t="s">
        <v>283</v>
      </c>
      <c r="Y77" t="s">
        <v>269</v>
      </c>
      <c r="AB77" t="s">
        <v>283</v>
      </c>
      <c r="AC77" t="str">
        <f>CONCATENATE($R77,$R78,$R79,$R80)</f>
        <v>2341</v>
      </c>
      <c r="AN77">
        <v>1986</v>
      </c>
      <c r="AO77">
        <v>1988</v>
      </c>
      <c r="AP77">
        <v>1997</v>
      </c>
      <c r="AQ77">
        <v>1973</v>
      </c>
      <c r="AT77">
        <f>(($AO$66-$AN$66)/($AN$67-$AN$66))</f>
        <v>0.2857142857142857</v>
      </c>
      <c r="AU77">
        <f>(($AP$66-$AN$66)/($AN$67-$AN$66))</f>
        <v>0.5714285714285714</v>
      </c>
      <c r="AV77">
        <f>(($AQ$67-$AN$66)/($AN$67-$AN$66))</f>
        <v>0.5714285714285714</v>
      </c>
      <c r="AW77">
        <f>(($AN$67-$AO$66)/($AO$67-$AO$66))</f>
        <v>0.75</v>
      </c>
      <c r="AX77">
        <f>(($AP$66-$AO$66)/($AO$67-$AO$66))</f>
        <v>0.3</v>
      </c>
      <c r="AY77">
        <f>(($AQ$67-$AO$66)/($AO$67-$AO$66))</f>
        <v>0.3</v>
      </c>
      <c r="AZ77">
        <f>(($AN$67-$AP$66)/($AP$67-$AP$66))</f>
        <v>0.42857142857142855</v>
      </c>
      <c r="BA77">
        <f>(($AO$67-$AP$66)/($AP$67-$AP$66))</f>
        <v>0.66666666666666663</v>
      </c>
      <c r="BB77">
        <f>(($AQ$67-$AP$66)/($AP$67-$AP$66))</f>
        <v>0</v>
      </c>
      <c r="BC77">
        <f>(($AN$67-$AQ$67)/($AQ$68-$AQ$67))</f>
        <v>0.40909090909090912</v>
      </c>
      <c r="BD77">
        <f>(($AO$67-$AQ$67)/($AQ$68-$AQ$67))</f>
        <v>0.63636363636363635</v>
      </c>
      <c r="BE77">
        <f>(($AP$67-$AQ$67)/($AQ$68-$AQ$67))</f>
        <v>0.95454545454545459</v>
      </c>
      <c r="BG77">
        <v>2</v>
      </c>
      <c r="BH77">
        <v>455</v>
      </c>
      <c r="BI77">
        <f>($BH$91-$BH$88)/200</f>
        <v>0.08</v>
      </c>
      <c r="BQ77">
        <f>(($AO$66-$AN$66)/($AN$67-$AN$66))</f>
        <v>0.2857142857142857</v>
      </c>
      <c r="BR77">
        <f>1-(($AP$66-$AN$66)/($AN$67-$AN$66))</f>
        <v>0.4285714285714286</v>
      </c>
      <c r="BS77">
        <f>1-(($AQ$67-$AN$66)/($AN$67-$AN$66))</f>
        <v>0.4285714285714286</v>
      </c>
      <c r="BT77">
        <f>1-(($AN$67-$AO$66)/($AO$67-$AO$66))</f>
        <v>0.25</v>
      </c>
      <c r="BU77">
        <f>(($AP$66-$AO$66)/($AO$67-$AO$66))</f>
        <v>0.3</v>
      </c>
      <c r="BV77">
        <f>(($AQ$67-$AO$66)/($AO$67-$AO$66))</f>
        <v>0.3</v>
      </c>
      <c r="BW77">
        <f>(($AN$67-$AP$66)/($AP$67-$AP$66))</f>
        <v>0.42857142857142855</v>
      </c>
      <c r="BX77">
        <f>1-(($AO$67-$AP$66)/($AP$67-$AP$66))</f>
        <v>0.33333333333333337</v>
      </c>
      <c r="BY77">
        <f>(($AQ$67-$AP$66)/($AP$67-$AP$66))</f>
        <v>0</v>
      </c>
      <c r="BZ77">
        <f>(($AN$67-$AQ$67)/($AQ$68-$AQ$67))</f>
        <v>0.40909090909090912</v>
      </c>
      <c r="CA77">
        <f>1-(($AO$67-$AQ$67)/($AQ$68-$AQ$67))</f>
        <v>0.36363636363636365</v>
      </c>
      <c r="CB77">
        <f>1-(($AP$67-$AQ$67)/($AQ$68-$AQ$67))</f>
        <v>4.5454545454545414E-2</v>
      </c>
    </row>
    <row r="78" spans="1:80" x14ac:dyDescent="0.25">
      <c r="A78">
        <v>77</v>
      </c>
      <c r="D78">
        <v>187.718729</v>
      </c>
      <c r="E78" s="4">
        <v>2</v>
      </c>
      <c r="F78">
        <v>201.34512599999999</v>
      </c>
      <c r="G78" s="5">
        <v>3</v>
      </c>
      <c r="P78">
        <v>2</v>
      </c>
      <c r="Q78" t="str">
        <f>CONCATENATE(C78,E78,G78,I78)</f>
        <v>23</v>
      </c>
      <c r="R78">
        <v>3</v>
      </c>
      <c r="X78" t="s">
        <v>283</v>
      </c>
      <c r="Y78" t="s">
        <v>267</v>
      </c>
      <c r="AN78">
        <v>2006</v>
      </c>
      <c r="AO78">
        <v>2011</v>
      </c>
      <c r="AP78">
        <v>2020</v>
      </c>
      <c r="AQ78">
        <v>1997</v>
      </c>
      <c r="AT78">
        <f>(($AO$67-$AN$67)/($AN$68-$AN$67))</f>
        <v>0.21739130434782608</v>
      </c>
      <c r="AU78">
        <f>(($AP$67-$AN$67)/($AN$68-$AN$67))</f>
        <v>0.52173913043478259</v>
      </c>
      <c r="AV78">
        <f>(($AQ$68-$AN$67)/($AN$68-$AN$67))</f>
        <v>0.56521739130434778</v>
      </c>
      <c r="AW78">
        <f>(($AN$68-$AO$67)/($AO$68-$AO$67))</f>
        <v>0.75</v>
      </c>
      <c r="AX78">
        <f>(($AP$67-$AO$67)/($AO$68-$AO$67))</f>
        <v>0.29166666666666669</v>
      </c>
      <c r="AY78">
        <f>(($AQ$68-$AO$67)/($AO$68-$AO$67))</f>
        <v>0.33333333333333331</v>
      </c>
      <c r="AZ78">
        <f>(($AN$68-$AP$67)/($AP$68-$AP$67))</f>
        <v>0.47826086956521741</v>
      </c>
      <c r="BA78">
        <f>(($AO$68-$AP$67)/($AP$68-$AP$67))</f>
        <v>0.73913043478260865</v>
      </c>
      <c r="BB78">
        <f>(($AQ$68-$AP$67)/($AP$68-$AP$67))</f>
        <v>4.3478260869565216E-2</v>
      </c>
      <c r="BC78">
        <f>(($AN$68-$AQ$68)/($AQ$69-$AQ$68))</f>
        <v>0.43478260869565216</v>
      </c>
      <c r="BD78">
        <f>(($AO$68-$AQ$68)/($AQ$69-$AQ$68))</f>
        <v>0.69565217391304346</v>
      </c>
      <c r="BE78">
        <f>(($AP$68-$AQ$68)/($AQ$69-$AQ$68))</f>
        <v>0.95652173913043481</v>
      </c>
      <c r="BG78">
        <v>3</v>
      </c>
      <c r="BH78">
        <v>463</v>
      </c>
      <c r="BI78">
        <f>($BH$92-$BH$89)/200</f>
        <v>0.08</v>
      </c>
      <c r="BQ78">
        <f>(($AO$67-$AN$67)/($AN$68-$AN$67))</f>
        <v>0.21739130434782608</v>
      </c>
      <c r="BR78">
        <f>1-(($AP$67-$AN$67)/($AN$68-$AN$67))</f>
        <v>0.47826086956521741</v>
      </c>
      <c r="BS78">
        <f>1-(($AQ$68-$AN$67)/($AN$68-$AN$67))</f>
        <v>0.43478260869565222</v>
      </c>
      <c r="BT78">
        <f>1-(($AN$68-$AO$67)/($AO$68-$AO$67))</f>
        <v>0.25</v>
      </c>
      <c r="BU78">
        <f>(($AP$67-$AO$67)/($AO$68-$AO$67))</f>
        <v>0.29166666666666669</v>
      </c>
      <c r="BV78">
        <f>(($AQ$68-$AO$67)/($AO$68-$AO$67))</f>
        <v>0.33333333333333331</v>
      </c>
      <c r="BW78">
        <f>(($AN$68-$AP$67)/($AP$68-$AP$67))</f>
        <v>0.47826086956521741</v>
      </c>
      <c r="BX78">
        <f>1-(($AO$68-$AP$67)/($AP$68-$AP$67))</f>
        <v>0.26086956521739135</v>
      </c>
      <c r="BY78">
        <f>(($AQ$68-$AP$67)/($AP$68-$AP$67))</f>
        <v>4.3478260869565216E-2</v>
      </c>
      <c r="BZ78">
        <f>(($AN$68-$AQ$68)/($AQ$69-$AQ$68))</f>
        <v>0.43478260869565216</v>
      </c>
      <c r="CA78">
        <f>1-(($AO$68-$AQ$68)/($AQ$69-$AQ$68))</f>
        <v>0.30434782608695654</v>
      </c>
      <c r="CB78">
        <f>1-(($AP$68-$AQ$68)/($AQ$69-$AQ$68))</f>
        <v>4.3478260869565188E-2</v>
      </c>
    </row>
    <row r="79" spans="1:80" x14ac:dyDescent="0.25">
      <c r="A79">
        <v>78</v>
      </c>
      <c r="D79">
        <v>187.69725600000001</v>
      </c>
      <c r="E79" s="4">
        <v>2</v>
      </c>
      <c r="F79">
        <v>201.33257900000001</v>
      </c>
      <c r="G79" s="5">
        <v>3</v>
      </c>
      <c r="P79">
        <v>2</v>
      </c>
      <c r="Q79" t="str">
        <f>CONCATENATE(C79,E79,G79,I79)</f>
        <v>23</v>
      </c>
      <c r="R79">
        <v>4</v>
      </c>
      <c r="X79" t="s">
        <v>283</v>
      </c>
      <c r="Y79" t="s">
        <v>268</v>
      </c>
      <c r="AN79">
        <v>2026</v>
      </c>
      <c r="AO79">
        <v>2034</v>
      </c>
      <c r="AP79">
        <v>2043</v>
      </c>
      <c r="AQ79">
        <v>2021</v>
      </c>
      <c r="AT79">
        <f>(($AO$68-$AN$68)/($AN$69-$AN$68))</f>
        <v>0.2608695652173913</v>
      </c>
      <c r="AU79">
        <f>(($AP$68-$AN$68)/($AN$69-$AN$68))</f>
        <v>0.52173913043478259</v>
      </c>
      <c r="AV79">
        <f>(($AQ$69-$AN$68)/($AN$69-$AN$68))</f>
        <v>0.56521739130434778</v>
      </c>
      <c r="AW79">
        <f>(($AN$69-$AO$68)/($AO$69-$AO$68))</f>
        <v>0.73913043478260865</v>
      </c>
      <c r="AX79">
        <f>(($AP$68-$AO$68)/($AO$69-$AO$68))</f>
        <v>0.2608695652173913</v>
      </c>
      <c r="AY79">
        <f>(($AQ$69-$AO$68)/($AO$69-$AO$68))</f>
        <v>0.30434782608695654</v>
      </c>
      <c r="AZ79">
        <f>(($AN$69-$AP$68)/($AP$69-$AP$68))</f>
        <v>0.45833333333333331</v>
      </c>
      <c r="BA79">
        <f>(($AO$69-$AP$68)/($AP$69-$AP$68))</f>
        <v>0.70833333333333337</v>
      </c>
      <c r="BB79">
        <f>(($AQ$69-$AP$68)/($AP$69-$AP$68))</f>
        <v>4.1666666666666664E-2</v>
      </c>
      <c r="BC79">
        <f>(($AN$69-$AQ$69)/($AQ$70-$AQ$69))</f>
        <v>0.43478260869565216</v>
      </c>
      <c r="BD79">
        <f>(($AO$69-$AQ$69)/($AQ$70-$AQ$69))</f>
        <v>0.69565217391304346</v>
      </c>
      <c r="BE79">
        <f>(($AP$69-$AQ$70)/($AQ$71-$AQ$70))</f>
        <v>0</v>
      </c>
      <c r="BG79">
        <v>4</v>
      </c>
      <c r="BH79">
        <v>465</v>
      </c>
      <c r="BI79">
        <f>($BH$93-$BH$90)/200</f>
        <v>0.09</v>
      </c>
      <c r="BQ79">
        <f>(($AO$68-$AN$68)/($AN$69-$AN$68))</f>
        <v>0.2608695652173913</v>
      </c>
      <c r="BR79">
        <f>1-(($AP$68-$AN$68)/($AN$69-$AN$68))</f>
        <v>0.47826086956521741</v>
      </c>
      <c r="BS79">
        <f>1-(($AQ$69-$AN$68)/($AN$69-$AN$68))</f>
        <v>0.43478260869565222</v>
      </c>
      <c r="BT79">
        <f>1-(($AN$69-$AO$68)/($AO$69-$AO$68))</f>
        <v>0.26086956521739135</v>
      </c>
      <c r="BU79">
        <f>(($AP$68-$AO$68)/($AO$69-$AO$68))</f>
        <v>0.2608695652173913</v>
      </c>
      <c r="BV79">
        <f>(($AQ$69-$AO$68)/($AO$69-$AO$68))</f>
        <v>0.30434782608695654</v>
      </c>
      <c r="BW79">
        <f>(($AN$69-$AP$68)/($AP$69-$AP$68))</f>
        <v>0.45833333333333331</v>
      </c>
      <c r="BX79">
        <f>1-(($AO$69-$AP$68)/($AP$69-$AP$68))</f>
        <v>0.29166666666666663</v>
      </c>
      <c r="BY79">
        <f>(($AQ$69-$AP$68)/($AP$69-$AP$68))</f>
        <v>4.1666666666666664E-2</v>
      </c>
      <c r="BZ79">
        <f>(($AN$69-$AQ$69)/($AQ$70-$AQ$69))</f>
        <v>0.43478260869565216</v>
      </c>
      <c r="CA79">
        <f>1-(($AO$69-$AQ$69)/($AQ$70-$AQ$69))</f>
        <v>0.30434782608695654</v>
      </c>
      <c r="CB79">
        <f>(($AP$69-$AQ$70)/($AQ$71-$AQ$70))</f>
        <v>0</v>
      </c>
    </row>
    <row r="80" spans="1:80" x14ac:dyDescent="0.25">
      <c r="A80">
        <v>79</v>
      </c>
      <c r="D80">
        <v>187.705164</v>
      </c>
      <c r="E80" s="4">
        <v>2</v>
      </c>
      <c r="F80">
        <v>201.38165100000001</v>
      </c>
      <c r="G80" s="5">
        <v>3</v>
      </c>
      <c r="P80">
        <v>2</v>
      </c>
      <c r="Q80" t="str">
        <f>CONCATENATE(C80,E80,G80,I80)</f>
        <v>23</v>
      </c>
      <c r="R80">
        <v>1</v>
      </c>
      <c r="X80" t="s">
        <v>283</v>
      </c>
      <c r="Y80" t="s">
        <v>259</v>
      </c>
      <c r="AN80">
        <v>2051</v>
      </c>
      <c r="AO80">
        <v>2088</v>
      </c>
      <c r="AP80">
        <v>2088</v>
      </c>
      <c r="AQ80">
        <v>2044</v>
      </c>
      <c r="AT80">
        <f>(($AO$69-$AN$69)/($AN$70-$AN$69))</f>
        <v>0.24</v>
      </c>
      <c r="AU80">
        <f>(($AP$69-$AN$69)/($AN$70-$AN$69))</f>
        <v>0.52</v>
      </c>
      <c r="AV80">
        <f>(($AQ$70-$AN$69)/($AN$70-$AN$69))</f>
        <v>0.52</v>
      </c>
      <c r="AW80">
        <f>(($AN$70-$AO$69)/($AO$70-$AO$69))</f>
        <v>0.79166666666666663</v>
      </c>
      <c r="AX80">
        <f>(($AP$69-$AO$69)/($AO$70-$AO$69))</f>
        <v>0.29166666666666669</v>
      </c>
      <c r="AY80">
        <f>(($AQ$70-$AO$69)/($AO$70-$AO$69))</f>
        <v>0.29166666666666669</v>
      </c>
      <c r="AZ80">
        <f>(($AN$70-$AP$69)/($AP$70-$AP$69))</f>
        <v>0.48</v>
      </c>
      <c r="BA80">
        <f>(($AO$70-$AP$69)/($AP$70-$AP$69))</f>
        <v>0.68</v>
      </c>
      <c r="BB80">
        <f>(($AQ$70-$AP$69)/($AP$70-$AP$69))</f>
        <v>0</v>
      </c>
      <c r="BC80">
        <f>(($AN$70-$AQ$70)/($AQ$71-$AQ$70))</f>
        <v>0.48</v>
      </c>
      <c r="BD80">
        <f>(($AO$70-$AQ$70)/($AQ$71-$AQ$70))</f>
        <v>0.68</v>
      </c>
      <c r="BE80">
        <f>(($AP$70-$AQ$71)/($AQ$72-$AQ$71))</f>
        <v>0</v>
      </c>
      <c r="BG80">
        <v>1</v>
      </c>
      <c r="BH80">
        <v>468</v>
      </c>
      <c r="BI80">
        <f>($BH$94-$BH$91)/200</f>
        <v>9.5000000000000001E-2</v>
      </c>
      <c r="BQ80">
        <f>(($AO$69-$AN$69)/($AN$70-$AN$69))</f>
        <v>0.24</v>
      </c>
      <c r="BR80">
        <f>1-(($AP$69-$AN$69)/($AN$70-$AN$69))</f>
        <v>0.48</v>
      </c>
      <c r="BS80">
        <f>1-(($AQ$70-$AN$69)/($AN$70-$AN$69))</f>
        <v>0.48</v>
      </c>
      <c r="BT80">
        <f>1-(($AN$70-$AO$69)/($AO$70-$AO$69))</f>
        <v>0.20833333333333337</v>
      </c>
      <c r="BU80">
        <f>(($AP$69-$AO$69)/($AO$70-$AO$69))</f>
        <v>0.29166666666666669</v>
      </c>
      <c r="BV80">
        <f>(($AQ$70-$AO$69)/($AO$70-$AO$69))</f>
        <v>0.29166666666666669</v>
      </c>
      <c r="BW80">
        <f>(($AN$70-$AP$69)/($AP$70-$AP$69))</f>
        <v>0.48</v>
      </c>
      <c r="BX80">
        <f>1-(($AO$70-$AP$69)/($AP$70-$AP$69))</f>
        <v>0.31999999999999995</v>
      </c>
      <c r="BY80">
        <f>(($AQ$70-$AP$69)/($AP$70-$AP$69))</f>
        <v>0</v>
      </c>
      <c r="BZ80">
        <f>(($AN$70-$AQ$70)/($AQ$71-$AQ$70))</f>
        <v>0.48</v>
      </c>
      <c r="CA80">
        <f>1-(($AO$70-$AQ$70)/($AQ$71-$AQ$70))</f>
        <v>0.31999999999999995</v>
      </c>
      <c r="CB80">
        <f>(($AP$70-$AQ$71)/($AQ$72-$AQ$71))</f>
        <v>0</v>
      </c>
    </row>
    <row r="81" spans="1:80" x14ac:dyDescent="0.25">
      <c r="A81">
        <v>80</v>
      </c>
      <c r="D81">
        <v>187.70383700000002</v>
      </c>
      <c r="E81" s="4">
        <v>2</v>
      </c>
      <c r="P81">
        <v>1</v>
      </c>
      <c r="Q81" t="str">
        <f>CONCATENATE(C81,E81,G81,I81)</f>
        <v>2</v>
      </c>
      <c r="R81" t="s">
        <v>22</v>
      </c>
      <c r="X81" t="s">
        <v>283</v>
      </c>
      <c r="Y81" t="s">
        <v>269</v>
      </c>
      <c r="AN81">
        <v>2103</v>
      </c>
      <c r="AO81">
        <v>2125</v>
      </c>
      <c r="AP81">
        <v>2114</v>
      </c>
      <c r="AQ81">
        <v>2106</v>
      </c>
      <c r="AT81">
        <f>(($AO$70-$AN$70)/($AN$71-$AN$70))</f>
        <v>0.21739130434782608</v>
      </c>
      <c r="AU81">
        <f>(($AP$70-$AN$70)/($AN$71-$AN$70))</f>
        <v>0.56521739130434778</v>
      </c>
      <c r="AV81">
        <f>(($AQ$71-$AN$70)/($AN$71-$AN$70))</f>
        <v>0.56521739130434778</v>
      </c>
      <c r="AW81">
        <f>(($AN$71-$AO$70)/($AO$71-$AO$70))</f>
        <v>0.75</v>
      </c>
      <c r="AX81">
        <f>(($AP$70-$AO$70)/($AO$71-$AO$70))</f>
        <v>0.33333333333333331</v>
      </c>
      <c r="AY81">
        <f>(($AQ$71-$AO$70)/($AO$71-$AO$70))</f>
        <v>0.33333333333333331</v>
      </c>
      <c r="AZ81">
        <f>(($AN$71-$AP$70)/($AP$71-$AP$70))</f>
        <v>0.4</v>
      </c>
      <c r="BA81">
        <f>(($AO$71-$AP$70)/($AP$71-$AP$70))</f>
        <v>0.64</v>
      </c>
      <c r="BB81">
        <f>(($AQ$71-$AP$70)/($AP$71-$AP$70))</f>
        <v>0</v>
      </c>
      <c r="BC81">
        <f>(($AN$71-$AQ$71)/($AQ$72-$AQ$71))</f>
        <v>0.35714285714285715</v>
      </c>
      <c r="BD81">
        <f>(($AO$71-$AQ$71)/($AQ$72-$AQ$71))</f>
        <v>0.5714285714285714</v>
      </c>
      <c r="BE81">
        <f>(($AP$71-$AQ$71)/($AQ$72-$AQ$71))</f>
        <v>0.8928571428571429</v>
      </c>
      <c r="BG81" t="s">
        <v>22</v>
      </c>
      <c r="BH81">
        <v>469</v>
      </c>
      <c r="BI81">
        <f>($BH$95-$BH$92)/200</f>
        <v>0.06</v>
      </c>
      <c r="BQ81">
        <f>(($AO$70-$AN$70)/($AN$71-$AN$70))</f>
        <v>0.21739130434782608</v>
      </c>
      <c r="BR81">
        <f>1-(($AP$70-$AN$70)/($AN$71-$AN$70))</f>
        <v>0.43478260869565222</v>
      </c>
      <c r="BS81">
        <f>1-(($AQ$71-$AN$70)/($AN$71-$AN$70))</f>
        <v>0.43478260869565222</v>
      </c>
      <c r="BT81">
        <f>1-(($AN$71-$AO$70)/($AO$71-$AO$70))</f>
        <v>0.25</v>
      </c>
      <c r="BU81">
        <f>(($AP$70-$AO$70)/($AO$71-$AO$70))</f>
        <v>0.33333333333333331</v>
      </c>
      <c r="BV81">
        <f>(($AQ$71-$AO$70)/($AO$71-$AO$70))</f>
        <v>0.33333333333333331</v>
      </c>
      <c r="BW81">
        <f>(($AN$71-$AP$70)/($AP$71-$AP$70))</f>
        <v>0.4</v>
      </c>
      <c r="BX81">
        <f>1-(($AO$71-$AP$70)/($AP$71-$AP$70))</f>
        <v>0.36</v>
      </c>
      <c r="BY81">
        <f>(($AQ$71-$AP$70)/($AP$71-$AP$70))</f>
        <v>0</v>
      </c>
      <c r="BZ81">
        <f>(($AN$71-$AQ$71)/($AQ$72-$AQ$71))</f>
        <v>0.35714285714285715</v>
      </c>
      <c r="CA81">
        <f>1-(($AO$71-$AQ$71)/($AQ$72-$AQ$71))</f>
        <v>0.4285714285714286</v>
      </c>
      <c r="CB81">
        <f>1-(($AP$71-$AQ$71)/($AQ$72-$AQ$71))</f>
        <v>0.1071428571428571</v>
      </c>
    </row>
    <row r="82" spans="1:80" x14ac:dyDescent="0.25">
      <c r="A82">
        <v>81</v>
      </c>
      <c r="D82">
        <v>187.72296399999999</v>
      </c>
      <c r="E82" s="4">
        <v>2</v>
      </c>
      <c r="P82">
        <v>1</v>
      </c>
      <c r="Q82" t="str">
        <f>CONCATENATE(C82,E82,G82,I82)</f>
        <v>2</v>
      </c>
      <c r="R82" t="s">
        <v>22</v>
      </c>
      <c r="X82" t="s">
        <v>283</v>
      </c>
      <c r="Y82" t="s">
        <v>267</v>
      </c>
      <c r="AN82">
        <v>2128</v>
      </c>
      <c r="AO82">
        <v>2146</v>
      </c>
      <c r="AP82">
        <v>2137</v>
      </c>
      <c r="AQ82">
        <v>2136</v>
      </c>
      <c r="BG82" t="s">
        <v>22</v>
      </c>
      <c r="BH82">
        <v>504</v>
      </c>
      <c r="BI82">
        <f>($BH$96-$BH$93)/200</f>
        <v>7.4999999999999997E-2</v>
      </c>
    </row>
    <row r="83" spans="1:80" x14ac:dyDescent="0.25">
      <c r="A83">
        <v>82</v>
      </c>
      <c r="D83">
        <v>187.75234800000001</v>
      </c>
      <c r="E83" s="4">
        <v>2</v>
      </c>
      <c r="P83">
        <v>1</v>
      </c>
      <c r="Q83" t="str">
        <f>CONCATENATE(C83,E83,G83,I83)</f>
        <v>2</v>
      </c>
      <c r="R83">
        <v>4</v>
      </c>
      <c r="X83" t="s">
        <v>283</v>
      </c>
      <c r="Y83" t="s">
        <v>268</v>
      </c>
      <c r="AB83" t="s">
        <v>283</v>
      </c>
      <c r="AC83" t="str">
        <f>CONCATENATE($R83,$R84,$R85,$R86)</f>
        <v>4123</v>
      </c>
      <c r="AN83">
        <v>2150</v>
      </c>
      <c r="AO83">
        <v>2169</v>
      </c>
      <c r="AP83">
        <v>2158</v>
      </c>
      <c r="AQ83">
        <v>2158</v>
      </c>
      <c r="BG83">
        <v>4</v>
      </c>
      <c r="BH83">
        <v>505</v>
      </c>
      <c r="BI83">
        <f>($BH$97-$BH$94)/200</f>
        <v>8.5000000000000006E-2</v>
      </c>
    </row>
    <row r="84" spans="1:80" x14ac:dyDescent="0.25">
      <c r="A84">
        <v>83</v>
      </c>
      <c r="B84">
        <v>177.611548</v>
      </c>
      <c r="C84" s="3">
        <v>1</v>
      </c>
      <c r="D84">
        <v>187.69740899999999</v>
      </c>
      <c r="E84" s="4">
        <v>2</v>
      </c>
      <c r="P84">
        <v>2</v>
      </c>
      <c r="Q84" t="str">
        <f>CONCATENATE(C84,E84,G84,I84)</f>
        <v>12</v>
      </c>
      <c r="R84">
        <v>1</v>
      </c>
      <c r="X84" t="s">
        <v>283</v>
      </c>
      <c r="Y84" t="s">
        <v>259</v>
      </c>
      <c r="AN84">
        <v>2174</v>
      </c>
      <c r="AO84">
        <v>2190</v>
      </c>
      <c r="AP84">
        <v>2181</v>
      </c>
      <c r="AQ84">
        <v>2180</v>
      </c>
      <c r="AT84">
        <f>(($AO$72-$AN$72)/($AN$73-$AN$72))</f>
        <v>0.2</v>
      </c>
      <c r="AU84">
        <f>(($AP$72-$AN$72)/($AN$73-$AN$72))</f>
        <v>0.56000000000000005</v>
      </c>
      <c r="AV84">
        <f>(($AQ$73-$AN$72)/($AN$73-$AN$72))</f>
        <v>0.56000000000000005</v>
      </c>
      <c r="AW84">
        <f>(($AN$73-$AO$72)/($AO$73-$AO$72))</f>
        <v>0.86956521739130432</v>
      </c>
      <c r="AX84">
        <f>(($AP$72-$AO$72)/($AO$73-$AO$72))</f>
        <v>0.39130434782608697</v>
      </c>
      <c r="AY84">
        <f>(($AQ$73-$AO$72)/($AO$73-$AO$72))</f>
        <v>0.39130434782608697</v>
      </c>
      <c r="AZ84">
        <f>(($AN$73-$AP$72)/($AP$73-$AP$72))</f>
        <v>0.52380952380952384</v>
      </c>
      <c r="BA84">
        <f>(($AO$73-$AP$72)/($AP$73-$AP$72))</f>
        <v>0.66666666666666663</v>
      </c>
      <c r="BB84">
        <f>(($AQ$73-$AP$72)/($AP$73-$AP$72))</f>
        <v>0</v>
      </c>
      <c r="BC84">
        <f>(($AN$73-$AQ$73)/($AQ$74-$AQ$73))</f>
        <v>0.52380952380952384</v>
      </c>
      <c r="BD84">
        <f>(($AO$73-$AQ$73)/($AQ$74-$AQ$73))</f>
        <v>0.66666666666666663</v>
      </c>
      <c r="BE84">
        <f>(($AP$72-$AQ$73)/($AQ$74-$AQ$73))</f>
        <v>0</v>
      </c>
      <c r="BG84">
        <v>1</v>
      </c>
      <c r="BH84">
        <v>508</v>
      </c>
      <c r="BI84">
        <f>($BH$98-$BH$95)/200</f>
        <v>0.105</v>
      </c>
      <c r="BQ84">
        <f>(($AO$72-$AN$72)/($AN$73-$AN$72))</f>
        <v>0.2</v>
      </c>
      <c r="BR84">
        <f>1-(($AP$72-$AN$72)/($AN$73-$AN$72))</f>
        <v>0.43999999999999995</v>
      </c>
      <c r="BS84">
        <f>1-(($AQ$73-$AN$72)/($AN$73-$AN$72))</f>
        <v>0.43999999999999995</v>
      </c>
      <c r="BT84">
        <f>1-(($AN$73-$AO$72)/($AO$73-$AO$72))</f>
        <v>0.13043478260869568</v>
      </c>
      <c r="BU84">
        <f>(($AP$72-$AO$72)/($AO$73-$AO$72))</f>
        <v>0.39130434782608697</v>
      </c>
      <c r="BV84">
        <f>(($AQ$73-$AO$72)/($AO$73-$AO$72))</f>
        <v>0.39130434782608697</v>
      </c>
      <c r="BW84">
        <f>1-(($AN$73-$AP$72)/($AP$73-$AP$72))</f>
        <v>0.47619047619047616</v>
      </c>
      <c r="BX84">
        <f>1-(($AO$73-$AP$72)/($AP$73-$AP$72))</f>
        <v>0.33333333333333337</v>
      </c>
      <c r="BY84">
        <f>(($AQ$73-$AP$72)/($AP$73-$AP$72))</f>
        <v>0</v>
      </c>
      <c r="BZ84">
        <f>1-(($AN$73-$AQ$73)/($AQ$74-$AQ$73))</f>
        <v>0.47619047619047616</v>
      </c>
      <c r="CA84">
        <f>1-(($AO$73-$AQ$73)/($AQ$74-$AQ$73))</f>
        <v>0.33333333333333337</v>
      </c>
      <c r="CB84">
        <f>(($AP$72-$AQ$73)/($AQ$74-$AQ$73))</f>
        <v>0</v>
      </c>
    </row>
    <row r="85" spans="1:80" x14ac:dyDescent="0.25">
      <c r="A85">
        <v>84</v>
      </c>
      <c r="B85">
        <v>177.595888</v>
      </c>
      <c r="C85" s="3">
        <v>1</v>
      </c>
      <c r="P85">
        <v>1</v>
      </c>
      <c r="Q85" t="str">
        <f>CONCATENATE(C85,E85,G85,I85)</f>
        <v>1</v>
      </c>
      <c r="R85">
        <v>2</v>
      </c>
      <c r="X85" t="s">
        <v>283</v>
      </c>
      <c r="Y85" t="s">
        <v>269</v>
      </c>
      <c r="AN85">
        <v>2195</v>
      </c>
      <c r="AO85">
        <v>2213</v>
      </c>
      <c r="AP85">
        <v>2204</v>
      </c>
      <c r="AQ85">
        <v>2204</v>
      </c>
      <c r="AT85">
        <f>(($AO$73-$AN$73)/($AN$74-$AN$73))</f>
        <v>0.14285714285714285</v>
      </c>
      <c r="AU85">
        <f>(($AP$73-$AN$73)/($AN$74-$AN$73))</f>
        <v>0.47619047619047616</v>
      </c>
      <c r="AV85">
        <f>(($AQ$74-$AN$73)/($AN$74-$AN$73))</f>
        <v>0.47619047619047616</v>
      </c>
      <c r="AW85">
        <f>(($AN$74-$AO$73)/($AO$74-$AO$73))</f>
        <v>0.81818181818181823</v>
      </c>
      <c r="AX85">
        <f>(($AP$73-$AO$73)/($AO$74-$AO$73))</f>
        <v>0.31818181818181818</v>
      </c>
      <c r="AY85">
        <f>(($AQ$74-$AO$73)/($AO$74-$AO$73))</f>
        <v>0.31818181818181818</v>
      </c>
      <c r="AZ85">
        <f>(($AN$74-$AP$73)/($AP$74-$AP$73))</f>
        <v>0.47826086956521741</v>
      </c>
      <c r="BA85">
        <f>(($AO$74-$AP$73)/($AP$74-$AP$73))</f>
        <v>0.65217391304347827</v>
      </c>
      <c r="BB85">
        <f>(($AQ$74-$AP$73)/($AP$74-$AP$73))</f>
        <v>0</v>
      </c>
      <c r="BC85">
        <f>(($AN$74-$AQ$74)/($AQ$75-$AQ$74))</f>
        <v>0.47826086956521741</v>
      </c>
      <c r="BD85">
        <f>(($AO$74-$AQ$74)/($AQ$75-$AQ$74))</f>
        <v>0.65217391304347827</v>
      </c>
      <c r="BE85">
        <f>(($AP$73-$AQ$74)/($AQ$75-$AQ$74))</f>
        <v>0</v>
      </c>
      <c r="BG85">
        <v>2</v>
      </c>
      <c r="BH85">
        <v>520</v>
      </c>
      <c r="BI85">
        <f>($BH$99-$BH$96)/200</f>
        <v>0.06</v>
      </c>
      <c r="BQ85">
        <f>(($AO$73-$AN$73)/($AN$74-$AN$73))</f>
        <v>0.14285714285714285</v>
      </c>
      <c r="BR85">
        <f>(($AP$73-$AN$73)/($AN$74-$AN$73))</f>
        <v>0.47619047619047616</v>
      </c>
      <c r="BS85">
        <f>(($AQ$74-$AN$73)/($AN$74-$AN$73))</f>
        <v>0.47619047619047616</v>
      </c>
      <c r="BT85">
        <f>1-(($AN$74-$AO$73)/($AO$74-$AO$73))</f>
        <v>0.18181818181818177</v>
      </c>
      <c r="BU85">
        <f>(($AP$73-$AO$73)/($AO$74-$AO$73))</f>
        <v>0.31818181818181818</v>
      </c>
      <c r="BV85">
        <f>(($AQ$74-$AO$73)/($AO$74-$AO$73))</f>
        <v>0.31818181818181818</v>
      </c>
      <c r="BW85">
        <f>(($AN$74-$AP$73)/($AP$74-$AP$73))</f>
        <v>0.47826086956521741</v>
      </c>
      <c r="BX85">
        <f>1-(($AO$74-$AP$73)/($AP$74-$AP$73))</f>
        <v>0.34782608695652173</v>
      </c>
      <c r="BY85">
        <f>(($AQ$74-$AP$73)/($AP$74-$AP$73))</f>
        <v>0</v>
      </c>
      <c r="BZ85">
        <f>(($AN$74-$AQ$74)/($AQ$75-$AQ$74))</f>
        <v>0.47826086956521741</v>
      </c>
      <c r="CA85">
        <f>1-(($AO$74-$AQ$74)/($AQ$75-$AQ$74))</f>
        <v>0.34782608695652173</v>
      </c>
      <c r="CB85">
        <f>(($AP$73-$AQ$74)/($AQ$75-$AQ$74))</f>
        <v>0</v>
      </c>
    </row>
    <row r="86" spans="1:80" x14ac:dyDescent="0.25">
      <c r="A86">
        <v>85</v>
      </c>
      <c r="B86">
        <v>177.605988</v>
      </c>
      <c r="C86" s="3">
        <v>1</v>
      </c>
      <c r="P86">
        <v>1</v>
      </c>
      <c r="Q86" t="str">
        <f>CONCATENATE(C86,E86,G86,I86)</f>
        <v>1</v>
      </c>
      <c r="R86">
        <v>3</v>
      </c>
      <c r="X86" t="s">
        <v>283</v>
      </c>
      <c r="Y86" t="s">
        <v>267</v>
      </c>
      <c r="AN86">
        <v>2218</v>
      </c>
      <c r="AO86">
        <v>2237</v>
      </c>
      <c r="AP86">
        <v>2227</v>
      </c>
      <c r="AQ86">
        <v>2226</v>
      </c>
      <c r="AT86">
        <f>(($AO$74-$AN$74)/($AN$75-$AN$74))</f>
        <v>0.2</v>
      </c>
      <c r="AU86">
        <f>(($AP$74-$AN$74)/($AN$75-$AN$74))</f>
        <v>0.6</v>
      </c>
      <c r="AV86">
        <f>(($AQ$75-$AN$74)/($AN$75-$AN$74))</f>
        <v>0.6</v>
      </c>
      <c r="AW86">
        <f>(($AN$75-$AO$74)/($AO$75-$AO$74))</f>
        <v>0.76190476190476186</v>
      </c>
      <c r="AX86">
        <f>(($AP$74-$AO$74)/($AO$75-$AO$74))</f>
        <v>0.38095238095238093</v>
      </c>
      <c r="AY86">
        <f>(($AQ$75-$AO$74)/($AO$75-$AO$74))</f>
        <v>0.38095238095238093</v>
      </c>
      <c r="AZ86">
        <f>(($AN$75-$AP$74)/($AP$75-$AP$74))</f>
        <v>0.4</v>
      </c>
      <c r="BA86">
        <f>(($AO$75-$AP$74)/($AP$75-$AP$74))</f>
        <v>0.65</v>
      </c>
      <c r="BB86">
        <f>(($AQ$75-$AP$74)/($AP$75-$AP$74))</f>
        <v>0</v>
      </c>
      <c r="BC86">
        <f>(($AN$75-$AQ$75)/($AQ$76-$AQ$75))</f>
        <v>0.4</v>
      </c>
      <c r="BD86">
        <f>(($AO$75-$AQ$75)/($AQ$76-$AQ$75))</f>
        <v>0.65</v>
      </c>
      <c r="BE86">
        <f>(($AP$74-$AQ$75)/($AQ$76-$AQ$75))</f>
        <v>0</v>
      </c>
      <c r="BG86">
        <v>3</v>
      </c>
      <c r="BH86">
        <v>523</v>
      </c>
      <c r="BI86">
        <f>($BH$100-$BH$97)/200</f>
        <v>0.08</v>
      </c>
      <c r="BQ86">
        <f>(($AO$74-$AN$74)/($AN$75-$AN$74))</f>
        <v>0.2</v>
      </c>
      <c r="BR86">
        <f>1-(($AP$74-$AN$74)/($AN$75-$AN$74))</f>
        <v>0.4</v>
      </c>
      <c r="BS86">
        <f>1-(($AQ$75-$AN$74)/($AN$75-$AN$74))</f>
        <v>0.4</v>
      </c>
      <c r="BT86">
        <f>1-(($AN$75-$AO$74)/($AO$75-$AO$74))</f>
        <v>0.23809523809523814</v>
      </c>
      <c r="BU86">
        <f>(($AP$74-$AO$74)/($AO$75-$AO$74))</f>
        <v>0.38095238095238093</v>
      </c>
      <c r="BV86">
        <f>(($AQ$75-$AO$74)/($AO$75-$AO$74))</f>
        <v>0.38095238095238093</v>
      </c>
      <c r="BW86">
        <f>(($AN$75-$AP$74)/($AP$75-$AP$74))</f>
        <v>0.4</v>
      </c>
      <c r="BX86">
        <f>1-(($AO$75-$AP$74)/($AP$75-$AP$74))</f>
        <v>0.35</v>
      </c>
      <c r="BY86">
        <f>(($AQ$75-$AP$74)/($AP$75-$AP$74))</f>
        <v>0</v>
      </c>
      <c r="BZ86">
        <f>(($AN$75-$AQ$75)/($AQ$76-$AQ$75))</f>
        <v>0.4</v>
      </c>
      <c r="CA86">
        <f>1-(($AO$75-$AQ$75)/($AQ$76-$AQ$75))</f>
        <v>0.35</v>
      </c>
      <c r="CB86">
        <f>(($AP$74-$AQ$75)/($AQ$76-$AQ$75))</f>
        <v>0</v>
      </c>
    </row>
    <row r="87" spans="1:80" x14ac:dyDescent="0.25">
      <c r="A87">
        <v>86</v>
      </c>
      <c r="B87">
        <v>177.59624700000001</v>
      </c>
      <c r="C87" s="3">
        <v>1</v>
      </c>
      <c r="P87">
        <v>1</v>
      </c>
      <c r="Q87" t="str">
        <f>CONCATENATE(C87,E87,G87,I87)</f>
        <v>1</v>
      </c>
      <c r="R87">
        <v>4</v>
      </c>
      <c r="X87" t="s">
        <v>283</v>
      </c>
      <c r="Y87" t="s">
        <v>268</v>
      </c>
      <c r="AB87" t="s">
        <v>283</v>
      </c>
      <c r="AC87" t="str">
        <f>CONCATENATE($R87,$R88,$R89,$R90)</f>
        <v>4123</v>
      </c>
      <c r="AN87">
        <v>2242</v>
      </c>
      <c r="AO87">
        <v>2260</v>
      </c>
      <c r="AP87">
        <v>2251</v>
      </c>
      <c r="AQ87">
        <v>2249</v>
      </c>
      <c r="AT87">
        <f>(($AO$75-$AN$75)/($AN$76-$AN$75))</f>
        <v>0.22727272727272727</v>
      </c>
      <c r="AU87">
        <f>(($AP$75-$AN$75)/($AN$76-$AN$75))</f>
        <v>0.54545454545454541</v>
      </c>
      <c r="AV87">
        <f>(($AQ$76-$AN$75)/($AN$76-$AN$75))</f>
        <v>0.54545454545454541</v>
      </c>
      <c r="AW87">
        <f>(($AN$76-$AO$75)/($AO$76-$AO$75))</f>
        <v>0.80952380952380953</v>
      </c>
      <c r="AX87">
        <f>(($AP$75-$AO$75)/($AO$76-$AO$75))</f>
        <v>0.33333333333333331</v>
      </c>
      <c r="AY87">
        <f>(($AQ$76-$AO$75)/($AO$76-$AO$75))</f>
        <v>0.33333333333333331</v>
      </c>
      <c r="AZ87">
        <f>(($AN$76-$AP$75)/($AP$76-$AP$75))</f>
        <v>0.47619047619047616</v>
      </c>
      <c r="BA87">
        <f>(($AO$76-$AP$75)/($AP$76-$AP$75))</f>
        <v>0.66666666666666663</v>
      </c>
      <c r="BB87">
        <f>(($AQ$76-$AP$75)/($AP$76-$AP$75))</f>
        <v>0</v>
      </c>
      <c r="BC87">
        <f>(($AN$76-$AQ$76)/($AQ$77-$AQ$76))</f>
        <v>0.47619047619047616</v>
      </c>
      <c r="BD87">
        <f>(($AO$76-$AQ$76)/($AQ$77-$AQ$76))</f>
        <v>0.66666666666666663</v>
      </c>
      <c r="BE87">
        <f>(($AP$75-$AQ$76)/($AQ$77-$AQ$76))</f>
        <v>0</v>
      </c>
      <c r="BG87">
        <v>4</v>
      </c>
      <c r="BH87">
        <v>531</v>
      </c>
      <c r="BI87">
        <f>($BH$101-$BH$98)/200</f>
        <v>8.5000000000000006E-2</v>
      </c>
      <c r="BQ87">
        <f>(($AO$75-$AN$75)/($AN$76-$AN$75))</f>
        <v>0.22727272727272727</v>
      </c>
      <c r="BR87">
        <f>1-(($AP$75-$AN$75)/($AN$76-$AN$75))</f>
        <v>0.45454545454545459</v>
      </c>
      <c r="BS87">
        <f>1-(($AQ$76-$AN$75)/($AN$76-$AN$75))</f>
        <v>0.45454545454545459</v>
      </c>
      <c r="BT87">
        <f>1-(($AN$76-$AO$75)/($AO$76-$AO$75))</f>
        <v>0.19047619047619047</v>
      </c>
      <c r="BU87">
        <f>(($AP$75-$AO$75)/($AO$76-$AO$75))</f>
        <v>0.33333333333333331</v>
      </c>
      <c r="BV87">
        <f>(($AQ$76-$AO$75)/($AO$76-$AO$75))</f>
        <v>0.33333333333333331</v>
      </c>
      <c r="BW87">
        <f>(($AN$76-$AP$75)/($AP$76-$AP$75))</f>
        <v>0.47619047619047616</v>
      </c>
      <c r="BX87">
        <f>1-(($AO$76-$AP$75)/($AP$76-$AP$75))</f>
        <v>0.33333333333333337</v>
      </c>
      <c r="BY87">
        <f>(($AQ$76-$AP$75)/($AP$76-$AP$75))</f>
        <v>0</v>
      </c>
      <c r="BZ87">
        <f>(($AN$76-$AQ$76)/($AQ$77-$AQ$76))</f>
        <v>0.47619047619047616</v>
      </c>
      <c r="CA87">
        <f>1-(($AO$76-$AQ$76)/($AQ$77-$AQ$76))</f>
        <v>0.33333333333333337</v>
      </c>
      <c r="CB87">
        <f>(($AP$75-$AQ$76)/($AQ$77-$AQ$76))</f>
        <v>0</v>
      </c>
    </row>
    <row r="88" spans="1:80" x14ac:dyDescent="0.25">
      <c r="A88">
        <v>87</v>
      </c>
      <c r="B88">
        <v>177.61654900000002</v>
      </c>
      <c r="C88" s="3">
        <v>1</v>
      </c>
      <c r="P88">
        <v>1</v>
      </c>
      <c r="Q88" t="str">
        <f>CONCATENATE(C88,E88,G88,I88)</f>
        <v>1</v>
      </c>
      <c r="R88">
        <v>1</v>
      </c>
      <c r="X88" t="s">
        <v>283</v>
      </c>
      <c r="Y88" t="s">
        <v>259</v>
      </c>
      <c r="AN88">
        <v>2266</v>
      </c>
      <c r="AO88">
        <v>2283</v>
      </c>
      <c r="AP88">
        <v>2276</v>
      </c>
      <c r="AQ88">
        <v>2274</v>
      </c>
      <c r="AT88">
        <f>(($AO$76-$AN$76)/($AN$77-$AN$76))</f>
        <v>0.16666666666666666</v>
      </c>
      <c r="AU88">
        <f>(($AP$76-$AN$76)/($AN$77-$AN$76))</f>
        <v>0.45833333333333331</v>
      </c>
      <c r="AV88">
        <f>(($AQ$77-$AN$76)/($AN$77-$AN$76))</f>
        <v>0.45833333333333331</v>
      </c>
      <c r="AW88">
        <f>(($AN$77-$AO$76)/($AO$77-$AO$76))</f>
        <v>0.90909090909090906</v>
      </c>
      <c r="AX88">
        <f>(($AP$76-$AO$76)/($AO$77-$AO$76))</f>
        <v>0.31818181818181818</v>
      </c>
      <c r="AY88">
        <f>(($AQ$77-$AO$76)/($AO$77-$AO$76))</f>
        <v>0.31818181818181818</v>
      </c>
      <c r="AZ88">
        <f>(($AN$77-$AP$76)/($AP$77-$AP$76))</f>
        <v>0.54166666666666663</v>
      </c>
      <c r="BA88">
        <f>(($AO$77-$AP$76)/($AP$77-$AP$76))</f>
        <v>0.625</v>
      </c>
      <c r="BB88">
        <f>(($AQ$77-$AP$76)/($AP$77-$AP$76))</f>
        <v>0</v>
      </c>
      <c r="BC88">
        <f>(($AN$77-$AQ$77)/($AQ$78-$AQ$77))</f>
        <v>0.54166666666666663</v>
      </c>
      <c r="BD88">
        <f>(($AO$77-$AQ$77)/($AQ$78-$AQ$77))</f>
        <v>0.625</v>
      </c>
      <c r="BE88">
        <f>(($AP$76-$AQ$77)/($AQ$78-$AQ$77))</f>
        <v>0</v>
      </c>
      <c r="BG88">
        <v>1</v>
      </c>
      <c r="BH88">
        <v>536</v>
      </c>
      <c r="BI88">
        <f>($BH$102-$BH$99)/200</f>
        <v>0.105</v>
      </c>
      <c r="BQ88">
        <f>(($AO$76-$AN$76)/($AN$77-$AN$76))</f>
        <v>0.16666666666666666</v>
      </c>
      <c r="BR88">
        <f>(($AP$76-$AN$76)/($AN$77-$AN$76))</f>
        <v>0.45833333333333331</v>
      </c>
      <c r="BS88">
        <f>(($AQ$77-$AN$76)/($AN$77-$AN$76))</f>
        <v>0.45833333333333331</v>
      </c>
      <c r="BT88">
        <f>1-(($AN$77-$AO$76)/($AO$77-$AO$76))</f>
        <v>9.0909090909090939E-2</v>
      </c>
      <c r="BU88">
        <f>(($AP$76-$AO$76)/($AO$77-$AO$76))</f>
        <v>0.31818181818181818</v>
      </c>
      <c r="BV88">
        <f>(($AQ$77-$AO$76)/($AO$77-$AO$76))</f>
        <v>0.31818181818181818</v>
      </c>
      <c r="BW88">
        <f>1-(($AN$77-$AP$76)/($AP$77-$AP$76))</f>
        <v>0.45833333333333337</v>
      </c>
      <c r="BX88">
        <f>1-(($AO$77-$AP$76)/($AP$77-$AP$76))</f>
        <v>0.375</v>
      </c>
      <c r="BY88">
        <f>(($AQ$77-$AP$76)/($AP$77-$AP$76))</f>
        <v>0</v>
      </c>
      <c r="BZ88">
        <f>1-(($AN$77-$AQ$77)/($AQ$78-$AQ$77))</f>
        <v>0.45833333333333337</v>
      </c>
      <c r="CA88">
        <f>1-(($AO$77-$AQ$77)/($AQ$78-$AQ$77))</f>
        <v>0.375</v>
      </c>
      <c r="CB88">
        <f>(($AP$76-$AQ$77)/($AQ$78-$AQ$77))</f>
        <v>0</v>
      </c>
    </row>
    <row r="89" spans="1:80" x14ac:dyDescent="0.25">
      <c r="A89">
        <v>88</v>
      </c>
      <c r="B89">
        <v>177.65495900000002</v>
      </c>
      <c r="C89" s="3">
        <v>1</v>
      </c>
      <c r="P89">
        <v>1</v>
      </c>
      <c r="Q89" t="str">
        <f>CONCATENATE(C89,E89,G89,I89)</f>
        <v>1</v>
      </c>
      <c r="R89">
        <v>2</v>
      </c>
      <c r="X89" t="s">
        <v>283</v>
      </c>
      <c r="Y89" t="s">
        <v>269</v>
      </c>
      <c r="AN89">
        <v>2289</v>
      </c>
      <c r="AO89">
        <v>2307</v>
      </c>
      <c r="AP89">
        <v>2302</v>
      </c>
      <c r="AQ89">
        <v>2298</v>
      </c>
      <c r="AT89">
        <f>(($AO$77-$AN$77)/($AN$78-$AN$77))</f>
        <v>0.1</v>
      </c>
      <c r="AU89">
        <f>(($AP$77-$AN$77)/($AN$78-$AN$77))</f>
        <v>0.55000000000000004</v>
      </c>
      <c r="AV89">
        <f>(($AQ$78-$AN$77)/($AN$78-$AN$77))</f>
        <v>0.55000000000000004</v>
      </c>
      <c r="AW89">
        <f>(($AN$78-$AO$77)/($AO$78-$AO$77))</f>
        <v>0.78260869565217395</v>
      </c>
      <c r="AX89">
        <f>(($AP$77-$AO$77)/($AO$78-$AO$77))</f>
        <v>0.39130434782608697</v>
      </c>
      <c r="AY89">
        <f>(($AQ$78-$AO$77)/($AO$78-$AO$77))</f>
        <v>0.39130434782608697</v>
      </c>
      <c r="AZ89">
        <f>(($AN$78-$AP$77)/($AP$78-$AP$77))</f>
        <v>0.39130434782608697</v>
      </c>
      <c r="BA89">
        <f>(($AO$78-$AP$77)/($AP$78-$AP$77))</f>
        <v>0.60869565217391308</v>
      </c>
      <c r="BB89">
        <f>(($AQ$78-$AP$77)/($AP$78-$AP$77))</f>
        <v>0</v>
      </c>
      <c r="BC89">
        <f>(($AN$78-$AQ$78)/($AQ$79-$AQ$78))</f>
        <v>0.375</v>
      </c>
      <c r="BD89">
        <f>(($AO$78-$AQ$78)/($AQ$79-$AQ$78))</f>
        <v>0.58333333333333337</v>
      </c>
      <c r="BE89">
        <f>(($AP$77-$AQ$78)/($AQ$79-$AQ$78))</f>
        <v>0</v>
      </c>
      <c r="BG89">
        <v>2</v>
      </c>
      <c r="BH89">
        <v>544</v>
      </c>
      <c r="BI89">
        <f>($BH$103-$BH$100)/200</f>
        <v>0.06</v>
      </c>
      <c r="BQ89">
        <f>(($AO$77-$AN$77)/($AN$78-$AN$77))</f>
        <v>0.1</v>
      </c>
      <c r="BR89">
        <f>1-(($AP$77-$AN$77)/($AN$78-$AN$77))</f>
        <v>0.44999999999999996</v>
      </c>
      <c r="BS89">
        <f>1-(($AQ$78-$AN$77)/($AN$78-$AN$77))</f>
        <v>0.44999999999999996</v>
      </c>
      <c r="BT89">
        <f>1-(($AN$78-$AO$77)/($AO$78-$AO$77))</f>
        <v>0.21739130434782605</v>
      </c>
      <c r="BU89">
        <f>(($AP$77-$AO$77)/($AO$78-$AO$77))</f>
        <v>0.39130434782608697</v>
      </c>
      <c r="BV89">
        <f>(($AQ$78-$AO$77)/($AO$78-$AO$77))</f>
        <v>0.39130434782608697</v>
      </c>
      <c r="BW89">
        <f>(($AN$78-$AP$77)/($AP$78-$AP$77))</f>
        <v>0.39130434782608697</v>
      </c>
      <c r="BX89">
        <f>1-(($AO$78-$AP$77)/($AP$78-$AP$77))</f>
        <v>0.39130434782608692</v>
      </c>
      <c r="BY89">
        <f>(($AQ$78-$AP$77)/($AP$78-$AP$77))</f>
        <v>0</v>
      </c>
      <c r="BZ89">
        <f>(($AN$78-$AQ$78)/($AQ$79-$AQ$78))</f>
        <v>0.375</v>
      </c>
      <c r="CA89">
        <f>1-(($AO$78-$AQ$78)/($AQ$79-$AQ$78))</f>
        <v>0.41666666666666663</v>
      </c>
      <c r="CB89">
        <f>(($AP$77-$AQ$78)/($AQ$79-$AQ$78))</f>
        <v>0</v>
      </c>
    </row>
    <row r="90" spans="1:80" x14ac:dyDescent="0.25">
      <c r="A90">
        <v>89</v>
      </c>
      <c r="B90">
        <v>177.622364</v>
      </c>
      <c r="C90" s="3">
        <v>1</v>
      </c>
      <c r="H90">
        <v>181.97727</v>
      </c>
      <c r="I90" s="2">
        <v>4</v>
      </c>
      <c r="P90">
        <v>2</v>
      </c>
      <c r="Q90" t="str">
        <f>CONCATENATE(C90,E90,G90,I90)</f>
        <v>14</v>
      </c>
      <c r="R90">
        <v>3</v>
      </c>
      <c r="X90" t="s">
        <v>283</v>
      </c>
      <c r="Y90" t="s">
        <v>267</v>
      </c>
      <c r="AN90">
        <v>2359</v>
      </c>
      <c r="AO90">
        <v>2342</v>
      </c>
      <c r="AP90">
        <v>2342</v>
      </c>
      <c r="AQ90">
        <v>2359</v>
      </c>
      <c r="AT90">
        <f>(($AO$78-$AN$78)/($AN$79-$AN$78))</f>
        <v>0.25</v>
      </c>
      <c r="AU90">
        <f>(($AP$78-$AN$78)/($AN$79-$AN$78))</f>
        <v>0.7</v>
      </c>
      <c r="AV90">
        <f>(($AQ$79-$AN$78)/($AN$79-$AN$78))</f>
        <v>0.75</v>
      </c>
      <c r="AW90">
        <f>(($AN$79-$AO$78)/($AO$79-$AO$78))</f>
        <v>0.65217391304347827</v>
      </c>
      <c r="AX90">
        <f>(($AP$78-$AO$78)/($AO$79-$AO$78))</f>
        <v>0.39130434782608697</v>
      </c>
      <c r="AY90">
        <f>(($AQ$79-$AO$78)/($AO$79-$AO$78))</f>
        <v>0.43478260869565216</v>
      </c>
      <c r="AZ90">
        <f>(($AN$79-$AP$78)/($AP$79-$AP$78))</f>
        <v>0.2608695652173913</v>
      </c>
      <c r="BA90">
        <f>(($AO$79-$AP$78)/($AP$79-$AP$78))</f>
        <v>0.60869565217391308</v>
      </c>
      <c r="BB90">
        <f>(($AQ$79-$AP$78)/($AP$79-$AP$78))</f>
        <v>4.3478260869565216E-2</v>
      </c>
      <c r="BC90">
        <f>(($AN$79-$AQ$79)/($AQ$80-$AQ$79))</f>
        <v>0.21739130434782608</v>
      </c>
      <c r="BD90">
        <f>(($AO$79-$AQ$79)/($AQ$80-$AQ$79))</f>
        <v>0.56521739130434778</v>
      </c>
      <c r="BE90">
        <f>(($AP$78-$AQ$78)/($AQ$79-$AQ$78))</f>
        <v>0.95833333333333337</v>
      </c>
      <c r="BG90">
        <v>3</v>
      </c>
      <c r="BH90">
        <v>549</v>
      </c>
      <c r="BI90">
        <f>($BH$104-$BH$101)/200</f>
        <v>8.5000000000000006E-2</v>
      </c>
      <c r="BQ90">
        <f>(($AO$78-$AN$78)/($AN$79-$AN$78))</f>
        <v>0.25</v>
      </c>
      <c r="BR90">
        <f>1-(($AP$78-$AN$78)/($AN$79-$AN$78))</f>
        <v>0.30000000000000004</v>
      </c>
      <c r="BS90">
        <f>1-(($AQ$79-$AN$78)/($AN$79-$AN$78))</f>
        <v>0.25</v>
      </c>
      <c r="BT90">
        <f>1-(($AN$79-$AO$78)/($AO$79-$AO$78))</f>
        <v>0.34782608695652173</v>
      </c>
      <c r="BU90">
        <f>(($AP$78-$AO$78)/($AO$79-$AO$78))</f>
        <v>0.39130434782608697</v>
      </c>
      <c r="BV90">
        <f>(($AQ$79-$AO$78)/($AO$79-$AO$78))</f>
        <v>0.43478260869565216</v>
      </c>
      <c r="BW90">
        <f>(($AN$79-$AP$78)/($AP$79-$AP$78))</f>
        <v>0.2608695652173913</v>
      </c>
      <c r="BX90">
        <f>1-(($AO$79-$AP$78)/($AP$79-$AP$78))</f>
        <v>0.39130434782608692</v>
      </c>
      <c r="BY90">
        <f>(($AQ$79-$AP$78)/($AP$79-$AP$78))</f>
        <v>4.3478260869565216E-2</v>
      </c>
      <c r="BZ90">
        <f>(($AN$79-$AQ$79)/($AQ$80-$AQ$79))</f>
        <v>0.21739130434782608</v>
      </c>
      <c r="CA90">
        <f>1-(($AO$79-$AQ$79)/($AQ$80-$AQ$79))</f>
        <v>0.43478260869565222</v>
      </c>
      <c r="CB90">
        <f>1-(($AP$78-$AQ$78)/($AQ$79-$AQ$78))</f>
        <v>4.166666666666663E-2</v>
      </c>
    </row>
    <row r="91" spans="1:80" x14ac:dyDescent="0.25">
      <c r="A91">
        <v>90</v>
      </c>
      <c r="B91">
        <v>177.63782</v>
      </c>
      <c r="C91" s="3">
        <v>1</v>
      </c>
      <c r="H91">
        <v>181.91136800000001</v>
      </c>
      <c r="I91" s="2">
        <v>4</v>
      </c>
      <c r="P91">
        <v>2</v>
      </c>
      <c r="Q91" t="str">
        <f>CONCATENATE(C91,E91,G91,I91)</f>
        <v>14</v>
      </c>
      <c r="R91">
        <v>4</v>
      </c>
      <c r="X91" t="s">
        <v>283</v>
      </c>
      <c r="Y91" t="s">
        <v>268</v>
      </c>
      <c r="AB91" t="s">
        <v>283</v>
      </c>
      <c r="AC91" t="str">
        <f>CONCATENATE($R91,$R92,$R93,$R94)</f>
        <v>4123</v>
      </c>
      <c r="AN91">
        <v>2388</v>
      </c>
      <c r="AO91">
        <v>2376</v>
      </c>
      <c r="AP91">
        <v>2374</v>
      </c>
      <c r="AQ91">
        <v>2394</v>
      </c>
      <c r="AT91">
        <f>(($AO$79-$AN$79)/($AN$80-$AN$79))</f>
        <v>0.32</v>
      </c>
      <c r="AU91">
        <f>(($AP$79-$AN$79)/($AN$80-$AN$79))</f>
        <v>0.68</v>
      </c>
      <c r="AV91">
        <f>(($AQ$80-$AN$79)/($AN$80-$AN$79))</f>
        <v>0.72</v>
      </c>
      <c r="BE91">
        <f>(($AP$79-$AQ$79)/($AQ$80-$AQ$79))</f>
        <v>0.95652173913043481</v>
      </c>
      <c r="BG91">
        <v>4</v>
      </c>
      <c r="BH91">
        <v>552</v>
      </c>
      <c r="BI91">
        <f>($BH$105-$BH$102)/200</f>
        <v>0.08</v>
      </c>
      <c r="BQ91">
        <f>(($AO$79-$AN$79)/($AN$80-$AN$79))</f>
        <v>0.32</v>
      </c>
      <c r="BR91">
        <f>1-(($AP$79-$AN$79)/($AN$80-$AN$79))</f>
        <v>0.31999999999999995</v>
      </c>
      <c r="BS91">
        <f>1-(($AQ$80-$AN$79)/($AN$80-$AN$79))</f>
        <v>0.28000000000000003</v>
      </c>
      <c r="CB91">
        <f>1-(($AP$79-$AQ$79)/($AQ$80-$AQ$79))</f>
        <v>4.3478260869565188E-2</v>
      </c>
    </row>
    <row r="92" spans="1:80" x14ac:dyDescent="0.25">
      <c r="A92">
        <v>91</v>
      </c>
      <c r="B92">
        <v>177.611548</v>
      </c>
      <c r="C92" s="3">
        <v>1</v>
      </c>
      <c r="H92">
        <v>181.937231</v>
      </c>
      <c r="I92" s="2">
        <v>4</v>
      </c>
      <c r="P92">
        <v>2</v>
      </c>
      <c r="Q92" t="str">
        <f>CONCATENATE(C92,E92,G92,I92)</f>
        <v>14</v>
      </c>
      <c r="R92">
        <v>1</v>
      </c>
      <c r="X92" t="s">
        <v>283</v>
      </c>
      <c r="Y92" t="s">
        <v>259</v>
      </c>
      <c r="AN92">
        <v>2415</v>
      </c>
      <c r="AO92">
        <v>2408</v>
      </c>
      <c r="AP92">
        <v>2399</v>
      </c>
      <c r="AQ92">
        <v>2422</v>
      </c>
      <c r="BG92">
        <v>1</v>
      </c>
      <c r="BH92">
        <v>560</v>
      </c>
      <c r="BI92">
        <f>($BH$106-$BH$103)/200</f>
        <v>0.11</v>
      </c>
    </row>
    <row r="93" spans="1:80" x14ac:dyDescent="0.25">
      <c r="A93">
        <v>92</v>
      </c>
      <c r="H93">
        <v>181.95569499999999</v>
      </c>
      <c r="I93" s="2">
        <v>4</v>
      </c>
      <c r="P93">
        <v>1</v>
      </c>
      <c r="Q93" t="str">
        <f>CONCATENATE(C93,E93,G93,I93)</f>
        <v>4</v>
      </c>
      <c r="R93">
        <v>2</v>
      </c>
      <c r="X93" t="s">
        <v>283</v>
      </c>
      <c r="Y93" t="s">
        <v>269</v>
      </c>
      <c r="AN93">
        <v>2439</v>
      </c>
      <c r="AO93">
        <v>2432</v>
      </c>
      <c r="AP93">
        <v>2425</v>
      </c>
      <c r="AQ93">
        <v>2446</v>
      </c>
      <c r="BG93">
        <v>2</v>
      </c>
      <c r="BH93">
        <v>567</v>
      </c>
      <c r="BI93">
        <f>($BH$107-$BH$104)/200</f>
        <v>5.5E-2</v>
      </c>
    </row>
    <row r="94" spans="1:80" x14ac:dyDescent="0.25">
      <c r="A94">
        <v>93</v>
      </c>
      <c r="F94">
        <v>176.264534</v>
      </c>
      <c r="G94" s="5">
        <v>3</v>
      </c>
      <c r="H94">
        <v>181.91606400000001</v>
      </c>
      <c r="I94" s="2">
        <v>4</v>
      </c>
      <c r="P94">
        <v>2</v>
      </c>
      <c r="Q94" t="str">
        <f>CONCATENATE(C94,E94,G94,I94)</f>
        <v>34</v>
      </c>
      <c r="R94">
        <v>3</v>
      </c>
      <c r="X94" t="s">
        <v>283</v>
      </c>
      <c r="Y94" t="s">
        <v>267</v>
      </c>
      <c r="AN94">
        <v>2463</v>
      </c>
      <c r="AO94">
        <v>2458</v>
      </c>
      <c r="AP94">
        <v>2448</v>
      </c>
      <c r="AQ94">
        <v>2470</v>
      </c>
      <c r="AT94">
        <f>(($AO$81-$AN$81)/($AN$82-$AN$81))</f>
        <v>0.88</v>
      </c>
      <c r="AU94">
        <f>(($AP$81-$AN$81)/($AN$82-$AN$81))</f>
        <v>0.44</v>
      </c>
      <c r="AV94">
        <f>(($AQ$81-$AN$81)/($AN$82-$AN$81))</f>
        <v>0.12</v>
      </c>
      <c r="AW94">
        <f>(($AN$81-$AO$80)/($AO$81-$AO$80))</f>
        <v>0.40540540540540543</v>
      </c>
      <c r="AX94">
        <f>(($AP$80-$AO$80)/($AO$81-$AO$80))</f>
        <v>0</v>
      </c>
      <c r="AY94">
        <f>(($AQ$81-$AO$80)/($AO$81-$AO$80))</f>
        <v>0.48648648648648651</v>
      </c>
      <c r="AZ94">
        <f>(($AN$81-$AP$80)/($AP$81-$AP$80))</f>
        <v>0.57692307692307687</v>
      </c>
      <c r="BA94">
        <f>(($AO$80-$AP$80)/($AP$81-$AP$80))</f>
        <v>0</v>
      </c>
      <c r="BB94">
        <f>(($AQ$81-$AP$80)/($AP$81-$AP$80))</f>
        <v>0.69230769230769229</v>
      </c>
      <c r="BC94">
        <f>(($AN$82-$AQ$81)/($AQ$82-$AQ$81))</f>
        <v>0.73333333333333328</v>
      </c>
      <c r="BD94">
        <f>(($AO$81-$AQ$81)/($AQ$82-$AQ$81))</f>
        <v>0.6333333333333333</v>
      </c>
      <c r="BE94">
        <f>(($AP$81-$AQ$81)/($AQ$82-$AQ$81))</f>
        <v>0.26666666666666666</v>
      </c>
      <c r="BG94">
        <v>3</v>
      </c>
      <c r="BH94">
        <v>571</v>
      </c>
      <c r="BI94">
        <f>($BH$108-$BH$105)/200</f>
        <v>9.5000000000000001E-2</v>
      </c>
      <c r="BQ94">
        <f>1-(($AO$81-$AN$81)/($AN$82-$AN$81))</f>
        <v>0.12</v>
      </c>
      <c r="BR94">
        <f>(($AP$81-$AN$81)/($AN$82-$AN$81))</f>
        <v>0.44</v>
      </c>
      <c r="BS94">
        <f>(($AQ$81-$AN$81)/($AN$82-$AN$81))</f>
        <v>0.12</v>
      </c>
      <c r="BT94">
        <f>(($AN$81-$AO$80)/($AO$81-$AO$80))</f>
        <v>0.40540540540540543</v>
      </c>
      <c r="BU94">
        <f>(($AP$80-$AO$80)/($AO$81-$AO$80))</f>
        <v>0</v>
      </c>
      <c r="BV94">
        <f>(($AQ$81-$AO$80)/($AO$81-$AO$80))</f>
        <v>0.48648648648648651</v>
      </c>
      <c r="BW94">
        <f>1-(($AN$81-$AP$80)/($AP$81-$AP$80))</f>
        <v>0.42307692307692313</v>
      </c>
      <c r="BX94">
        <f>(($AO$80-$AP$80)/($AP$81-$AP$80))</f>
        <v>0</v>
      </c>
      <c r="BY94">
        <f>1-(($AQ$81-$AP$80)/($AP$81-$AP$80))</f>
        <v>0.30769230769230771</v>
      </c>
      <c r="BZ94">
        <f>1-(($AN$82-$AQ$81)/($AQ$82-$AQ$81))</f>
        <v>0.26666666666666672</v>
      </c>
      <c r="CA94">
        <f>1-(($AO$81-$AQ$81)/($AQ$82-$AQ$81))</f>
        <v>0.3666666666666667</v>
      </c>
      <c r="CB94">
        <f>(($AP$81-$AQ$81)/($AQ$82-$AQ$81))</f>
        <v>0.26666666666666666</v>
      </c>
    </row>
    <row r="95" spans="1:80" x14ac:dyDescent="0.25">
      <c r="A95">
        <v>94</v>
      </c>
      <c r="F95">
        <v>176.27300300000002</v>
      </c>
      <c r="G95" s="5">
        <v>3</v>
      </c>
      <c r="H95">
        <v>181.95707200000001</v>
      </c>
      <c r="I95" s="2">
        <v>4</v>
      </c>
      <c r="P95">
        <v>2</v>
      </c>
      <c r="Q95" t="str">
        <f>CONCATENATE(C95,E95,G95,I95)</f>
        <v>34</v>
      </c>
      <c r="R95">
        <v>4</v>
      </c>
      <c r="X95" t="s">
        <v>283</v>
      </c>
      <c r="Y95" t="s">
        <v>268</v>
      </c>
      <c r="AB95" t="s">
        <v>283</v>
      </c>
      <c r="AC95" t="str">
        <f>CONCATENATE($R95,$R96,$R97,$R98)</f>
        <v>4123</v>
      </c>
      <c r="AN95">
        <v>2486</v>
      </c>
      <c r="AO95">
        <v>2483</v>
      </c>
      <c r="AP95">
        <v>2471</v>
      </c>
      <c r="AQ95">
        <v>2495</v>
      </c>
      <c r="AT95">
        <f>(($AO$82-$AN$82)/($AN$83-$AN$82))</f>
        <v>0.81818181818181823</v>
      </c>
      <c r="AU95">
        <f>(($AP$82-$AN$82)/($AN$83-$AN$82))</f>
        <v>0.40909090909090912</v>
      </c>
      <c r="AV95">
        <f>(($AQ$82-$AN$82)/($AN$83-$AN$82))</f>
        <v>0.36363636363636365</v>
      </c>
      <c r="AW95">
        <f>(($AN$82-$AO$81)/($AO$82-$AO$81))</f>
        <v>0.14285714285714285</v>
      </c>
      <c r="AX95">
        <f>(($AP$81-$AO$80)/($AO$81-$AO$80))</f>
        <v>0.70270270270270274</v>
      </c>
      <c r="AY95">
        <f>(($AQ$82-$AO$81)/($AO$82-$AO$81))</f>
        <v>0.52380952380952384</v>
      </c>
      <c r="AZ95">
        <f>(($AN$82-$AP$81)/($AP$82-$AP$81))</f>
        <v>0.60869565217391308</v>
      </c>
      <c r="BA95">
        <f>(($AO$81-$AP$81)/($AP$82-$AP$81))</f>
        <v>0.47826086956521741</v>
      </c>
      <c r="BB95">
        <f>(($AQ$82-$AP$81)/($AP$82-$AP$81))</f>
        <v>0.95652173913043481</v>
      </c>
      <c r="BC95">
        <f>(($AN$83-$AQ$82)/($AQ$83-$AQ$82))</f>
        <v>0.63636363636363635</v>
      </c>
      <c r="BD95">
        <f>(($AO$82-$AQ$82)/($AQ$83-$AQ$82))</f>
        <v>0.45454545454545453</v>
      </c>
      <c r="BE95">
        <f>(($AP$82-$AQ$82)/($AQ$83-$AQ$82))</f>
        <v>4.5454545454545456E-2</v>
      </c>
      <c r="BG95">
        <v>4</v>
      </c>
      <c r="BH95">
        <v>572</v>
      </c>
      <c r="BI95">
        <f>($BH$109-$BH$106)/200</f>
        <v>0.08</v>
      </c>
      <c r="BQ95">
        <f>1-(($AO$82-$AN$82)/($AN$83-$AN$82))</f>
        <v>0.18181818181818177</v>
      </c>
      <c r="BR95">
        <f>(($AP$82-$AN$82)/($AN$83-$AN$82))</f>
        <v>0.40909090909090912</v>
      </c>
      <c r="BS95">
        <f>(($AQ$82-$AN$82)/($AN$83-$AN$82))</f>
        <v>0.36363636363636365</v>
      </c>
      <c r="BT95">
        <f>(($AN$82-$AO$81)/($AO$82-$AO$81))</f>
        <v>0.14285714285714285</v>
      </c>
      <c r="BU95">
        <f>1-(($AP$81-$AO$80)/($AO$81-$AO$80))</f>
        <v>0.29729729729729726</v>
      </c>
      <c r="BV95">
        <f>1-(($AQ$82-$AO$81)/($AO$82-$AO$81))</f>
        <v>0.47619047619047616</v>
      </c>
      <c r="BW95">
        <f>1-(($AN$82-$AP$81)/($AP$82-$AP$81))</f>
        <v>0.39130434782608692</v>
      </c>
      <c r="BX95">
        <f>(($AO$81-$AP$81)/($AP$82-$AP$81))</f>
        <v>0.47826086956521741</v>
      </c>
      <c r="BY95">
        <f>1-(($AQ$82-$AP$81)/($AP$82-$AP$81))</f>
        <v>4.3478260869565188E-2</v>
      </c>
      <c r="BZ95">
        <f>1-(($AN$83-$AQ$82)/($AQ$83-$AQ$82))</f>
        <v>0.36363636363636365</v>
      </c>
      <c r="CA95">
        <f>(($AO$82-$AQ$82)/($AQ$83-$AQ$82))</f>
        <v>0.45454545454545453</v>
      </c>
      <c r="CB95">
        <f>(($AP$82-$AQ$82)/($AQ$83-$AQ$82))</f>
        <v>4.5454545454545456E-2</v>
      </c>
    </row>
    <row r="96" spans="1:80" x14ac:dyDescent="0.25">
      <c r="A96">
        <v>95</v>
      </c>
      <c r="F96">
        <v>176.23872399999999</v>
      </c>
      <c r="G96" s="5">
        <v>3</v>
      </c>
      <c r="H96">
        <v>181.92335400000002</v>
      </c>
      <c r="I96" s="2">
        <v>4</v>
      </c>
      <c r="P96">
        <v>2</v>
      </c>
      <c r="Q96" t="str">
        <f>CONCATENATE(C96,E96,G96,I96)</f>
        <v>34</v>
      </c>
      <c r="R96">
        <v>1</v>
      </c>
      <c r="X96" t="s">
        <v>283</v>
      </c>
      <c r="Y96" t="s">
        <v>259</v>
      </c>
      <c r="AN96">
        <v>2512</v>
      </c>
      <c r="AO96">
        <v>2509</v>
      </c>
      <c r="AP96">
        <v>2495</v>
      </c>
      <c r="AQ96">
        <v>2519</v>
      </c>
      <c r="AT96">
        <f>(($AO$83-$AN$83)/($AN$84-$AN$83))</f>
        <v>0.79166666666666663</v>
      </c>
      <c r="AU96">
        <f>(($AP$83-$AN$83)/($AN$84-$AN$83))</f>
        <v>0.33333333333333331</v>
      </c>
      <c r="AV96">
        <f>(($AQ$83-$AN$83)/($AN$84-$AN$83))</f>
        <v>0.33333333333333331</v>
      </c>
      <c r="AW96">
        <f>(($AN$83-$AO$82)/($AO$83-$AO$82))</f>
        <v>0.17391304347826086</v>
      </c>
      <c r="AX96">
        <f>(($AP$82-$AO$81)/($AO$82-$AO$81))</f>
        <v>0.5714285714285714</v>
      </c>
      <c r="AY96">
        <f>(($AQ$83-$AO$82)/($AO$83-$AO$82))</f>
        <v>0.52173913043478259</v>
      </c>
      <c r="AZ96">
        <f>(($AN$83-$AP$82)/($AP$83-$AP$82))</f>
        <v>0.61904761904761907</v>
      </c>
      <c r="BA96">
        <f>(($AO$82-$AP$82)/($AP$83-$AP$82))</f>
        <v>0.42857142857142855</v>
      </c>
      <c r="BB96">
        <f>(($AQ$83-$AP$83)/($AP$84-$AP$83))</f>
        <v>0</v>
      </c>
      <c r="BC96">
        <f>(($AN$84-$AQ$83)/($AQ$84-$AQ$83))</f>
        <v>0.72727272727272729</v>
      </c>
      <c r="BD96">
        <f>(($AO$83-$AQ$83)/($AQ$84-$AQ$83))</f>
        <v>0.5</v>
      </c>
      <c r="BE96">
        <f>(($AP$83-$AQ$83)/($AQ$84-$AQ$83))</f>
        <v>0</v>
      </c>
      <c r="BG96">
        <v>1</v>
      </c>
      <c r="BH96">
        <v>582</v>
      </c>
      <c r="BI96">
        <f>($BH$110-$BH$107)/200</f>
        <v>0.115</v>
      </c>
      <c r="BQ96">
        <f>1-(($AO$83-$AN$83)/($AN$84-$AN$83))</f>
        <v>0.20833333333333337</v>
      </c>
      <c r="BR96">
        <f>(($AP$83-$AN$83)/($AN$84-$AN$83))</f>
        <v>0.33333333333333331</v>
      </c>
      <c r="BS96">
        <f>(($AQ$83-$AN$83)/($AN$84-$AN$83))</f>
        <v>0.33333333333333331</v>
      </c>
      <c r="BT96">
        <f>(($AN$83-$AO$82)/($AO$83-$AO$82))</f>
        <v>0.17391304347826086</v>
      </c>
      <c r="BU96">
        <f>1-(($AP$82-$AO$81)/($AO$82-$AO$81))</f>
        <v>0.4285714285714286</v>
      </c>
      <c r="BV96">
        <f>1-(($AQ$83-$AO$82)/($AO$83-$AO$82))</f>
        <v>0.47826086956521741</v>
      </c>
      <c r="BW96">
        <f>1-(($AN$83-$AP$82)/($AP$83-$AP$82))</f>
        <v>0.38095238095238093</v>
      </c>
      <c r="BX96">
        <f>(($AO$82-$AP$82)/($AP$83-$AP$82))</f>
        <v>0.42857142857142855</v>
      </c>
      <c r="BY96">
        <f>(($AQ$83-$AP$83)/($AP$84-$AP$83))</f>
        <v>0</v>
      </c>
      <c r="BZ96">
        <f>1-(($AN$84-$AQ$83)/($AQ$84-$AQ$83))</f>
        <v>0.27272727272727271</v>
      </c>
      <c r="CA96">
        <f>(($AO$83-$AQ$83)/($AQ$84-$AQ$83))</f>
        <v>0.5</v>
      </c>
      <c r="CB96">
        <f>(($AP$83-$AQ$83)/($AQ$84-$AQ$83))</f>
        <v>0</v>
      </c>
    </row>
    <row r="97" spans="1:80" x14ac:dyDescent="0.25">
      <c r="A97">
        <v>96</v>
      </c>
      <c r="F97">
        <v>176.22714500000001</v>
      </c>
      <c r="G97" s="5">
        <v>3</v>
      </c>
      <c r="H97">
        <v>181.97727</v>
      </c>
      <c r="I97" s="2">
        <v>4</v>
      </c>
      <c r="P97">
        <v>2</v>
      </c>
      <c r="Q97" t="str">
        <f>CONCATENATE(C97,E97,G97,I97)</f>
        <v>34</v>
      </c>
      <c r="R97">
        <v>2</v>
      </c>
      <c r="X97" t="s">
        <v>283</v>
      </c>
      <c r="Y97" t="s">
        <v>269</v>
      </c>
      <c r="AN97">
        <v>2536</v>
      </c>
      <c r="AO97">
        <v>2533</v>
      </c>
      <c r="AP97">
        <v>2519</v>
      </c>
      <c r="AQ97">
        <v>2544</v>
      </c>
      <c r="AT97">
        <f>(($AO$84-$AN$84)/($AN$85-$AN$84))</f>
        <v>0.76190476190476186</v>
      </c>
      <c r="AU97">
        <f>(($AP$84-$AN$84)/($AN$85-$AN$84))</f>
        <v>0.33333333333333331</v>
      </c>
      <c r="AV97">
        <f>(($AQ$84-$AN$84)/($AN$85-$AN$84))</f>
        <v>0.2857142857142857</v>
      </c>
      <c r="AW97">
        <f>(($AN$84-$AO$83)/($AO$84-$AO$83))</f>
        <v>0.23809523809523808</v>
      </c>
      <c r="AX97">
        <f>(($AP$83-$AO$82)/($AO$83-$AO$82))</f>
        <v>0.52173913043478259</v>
      </c>
      <c r="AY97">
        <f>(($AQ$84-$AO$83)/($AO$84-$AO$83))</f>
        <v>0.52380952380952384</v>
      </c>
      <c r="AZ97">
        <f>(($AN$84-$AP$83)/($AP$84-$AP$83))</f>
        <v>0.69565217391304346</v>
      </c>
      <c r="BA97">
        <f>(($AO$83-$AP$83)/($AP$84-$AP$83))</f>
        <v>0.47826086956521741</v>
      </c>
      <c r="BB97">
        <f>(($AQ$84-$AP$83)/($AP$84-$AP$83))</f>
        <v>0.95652173913043481</v>
      </c>
      <c r="BC97">
        <f>(($AN$85-$AQ$84)/($AQ$85-$AQ$84))</f>
        <v>0.625</v>
      </c>
      <c r="BD97">
        <f>(($AO$84-$AQ$84)/($AQ$85-$AQ$84))</f>
        <v>0.41666666666666669</v>
      </c>
      <c r="BE97">
        <f>(($AP$84-$AQ$84)/($AQ$85-$AQ$84))</f>
        <v>4.1666666666666664E-2</v>
      </c>
      <c r="BG97">
        <v>2</v>
      </c>
      <c r="BH97">
        <v>588</v>
      </c>
      <c r="BI97">
        <f>($BH$111-$BH$108)/200</f>
        <v>5.5E-2</v>
      </c>
      <c r="BQ97">
        <f>1-(($AO$84-$AN$84)/($AN$85-$AN$84))</f>
        <v>0.23809523809523814</v>
      </c>
      <c r="BR97">
        <f>(($AP$84-$AN$84)/($AN$85-$AN$84))</f>
        <v>0.33333333333333331</v>
      </c>
      <c r="BS97">
        <f>(($AQ$84-$AN$84)/($AN$85-$AN$84))</f>
        <v>0.2857142857142857</v>
      </c>
      <c r="BT97">
        <f>(($AN$84-$AO$83)/($AO$84-$AO$83))</f>
        <v>0.23809523809523808</v>
      </c>
      <c r="BU97">
        <f>1-(($AP$83-$AO$82)/($AO$83-$AO$82))</f>
        <v>0.47826086956521741</v>
      </c>
      <c r="BV97">
        <f>1-(($AQ$84-$AO$83)/($AO$84-$AO$83))</f>
        <v>0.47619047619047616</v>
      </c>
      <c r="BW97">
        <f>1-(($AN$84-$AP$83)/($AP$84-$AP$83))</f>
        <v>0.30434782608695654</v>
      </c>
      <c r="BX97">
        <f>(($AO$83-$AP$83)/($AP$84-$AP$83))</f>
        <v>0.47826086956521741</v>
      </c>
      <c r="BY97">
        <f>1-(($AQ$84-$AP$83)/($AP$84-$AP$83))</f>
        <v>4.3478260869565188E-2</v>
      </c>
      <c r="BZ97">
        <f>1-(($AN$85-$AQ$84)/($AQ$85-$AQ$84))</f>
        <v>0.375</v>
      </c>
      <c r="CA97">
        <f>(($AO$84-$AQ$84)/($AQ$85-$AQ$84))</f>
        <v>0.41666666666666669</v>
      </c>
      <c r="CB97">
        <f>(($AP$84-$AQ$84)/($AQ$85-$AQ$84))</f>
        <v>4.1666666666666664E-2</v>
      </c>
    </row>
    <row r="98" spans="1:80" x14ac:dyDescent="0.25">
      <c r="A98">
        <v>97</v>
      </c>
      <c r="F98">
        <v>176.23913200000001</v>
      </c>
      <c r="G98" s="5">
        <v>3</v>
      </c>
      <c r="P98">
        <v>1</v>
      </c>
      <c r="Q98" t="str">
        <f>CONCATENATE(C98,E98,G98,I98)</f>
        <v>3</v>
      </c>
      <c r="R98">
        <v>3</v>
      </c>
      <c r="X98" t="s">
        <v>283</v>
      </c>
      <c r="Y98" t="s">
        <v>267</v>
      </c>
      <c r="AN98">
        <v>2560</v>
      </c>
      <c r="AO98">
        <v>2555</v>
      </c>
      <c r="AP98">
        <v>2544</v>
      </c>
      <c r="AQ98">
        <v>2567</v>
      </c>
      <c r="AT98">
        <f>(($AO$85-$AN$85)/($AN$86-$AN$85))</f>
        <v>0.78260869565217395</v>
      </c>
      <c r="AU98">
        <f>(($AP$85-$AN$85)/($AN$86-$AN$85))</f>
        <v>0.39130434782608697</v>
      </c>
      <c r="AV98">
        <f>(($AQ$85-$AN$85)/($AN$86-$AN$85))</f>
        <v>0.39130434782608697</v>
      </c>
      <c r="AW98">
        <f>(($AN$85-$AO$84)/($AO$85-$AO$84))</f>
        <v>0.21739130434782608</v>
      </c>
      <c r="AX98">
        <f>(($AP$84-$AO$83)/($AO$84-$AO$83))</f>
        <v>0.5714285714285714</v>
      </c>
      <c r="AY98">
        <f>(($AQ$85-$AO$84)/($AO$85-$AO$84))</f>
        <v>0.60869565217391308</v>
      </c>
      <c r="AZ98">
        <f>(($AN$85-$AP$84)/($AP$85-$AP$84))</f>
        <v>0.60869565217391308</v>
      </c>
      <c r="BA98">
        <f>(($AO$84-$AP$84)/($AP$85-$AP$84))</f>
        <v>0.39130434782608697</v>
      </c>
      <c r="BB98">
        <f>(($AQ$85-$AP$85)/($AP$86-$AP$85))</f>
        <v>0</v>
      </c>
      <c r="BC98">
        <f>(($AN$86-$AQ$85)/($AQ$86-$AQ$85))</f>
        <v>0.63636363636363635</v>
      </c>
      <c r="BD98">
        <f>(($AO$85-$AQ$85)/($AQ$86-$AQ$85))</f>
        <v>0.40909090909090912</v>
      </c>
      <c r="BE98">
        <f>(($AP$85-$AQ$85)/($AQ$86-$AQ$85))</f>
        <v>0</v>
      </c>
      <c r="BG98">
        <v>3</v>
      </c>
      <c r="BH98">
        <v>593</v>
      </c>
      <c r="BI98">
        <f>($BH$112-$BH$109)/200</f>
        <v>8.5000000000000006E-2</v>
      </c>
      <c r="BQ98">
        <f>1-(($AO$85-$AN$85)/($AN$86-$AN$85))</f>
        <v>0.21739130434782605</v>
      </c>
      <c r="BR98">
        <f>(($AP$85-$AN$85)/($AN$86-$AN$85))</f>
        <v>0.39130434782608697</v>
      </c>
      <c r="BS98">
        <f>(($AQ$85-$AN$85)/($AN$86-$AN$85))</f>
        <v>0.39130434782608697</v>
      </c>
      <c r="BT98">
        <f>(($AN$85-$AO$84)/($AO$85-$AO$84))</f>
        <v>0.21739130434782608</v>
      </c>
      <c r="BU98">
        <f>1-(($AP$84-$AO$83)/($AO$84-$AO$83))</f>
        <v>0.4285714285714286</v>
      </c>
      <c r="BV98">
        <f>1-(($AQ$85-$AO$84)/($AO$85-$AO$84))</f>
        <v>0.39130434782608692</v>
      </c>
      <c r="BW98">
        <f>1-(($AN$85-$AP$84)/($AP$85-$AP$84))</f>
        <v>0.39130434782608692</v>
      </c>
      <c r="BX98">
        <f>(($AO$84-$AP$84)/($AP$85-$AP$84))</f>
        <v>0.39130434782608697</v>
      </c>
      <c r="BY98">
        <f>(($AQ$85-$AP$85)/($AP$86-$AP$85))</f>
        <v>0</v>
      </c>
      <c r="BZ98">
        <f>1-(($AN$86-$AQ$85)/($AQ$86-$AQ$85))</f>
        <v>0.36363636363636365</v>
      </c>
      <c r="CA98">
        <f>(($AO$85-$AQ$85)/($AQ$86-$AQ$85))</f>
        <v>0.40909090909090912</v>
      </c>
      <c r="CB98">
        <f>(($AP$85-$AQ$85)/($AQ$86-$AQ$85))</f>
        <v>0</v>
      </c>
    </row>
    <row r="99" spans="1:80" x14ac:dyDescent="0.25">
      <c r="A99">
        <v>98</v>
      </c>
      <c r="F99">
        <v>176.19541600000002</v>
      </c>
      <c r="G99" s="5">
        <v>3</v>
      </c>
      <c r="P99">
        <v>1</v>
      </c>
      <c r="Q99" t="str">
        <f>CONCATENATE(C99,E99,G99,I99)</f>
        <v>3</v>
      </c>
      <c r="R99">
        <v>4</v>
      </c>
      <c r="X99" t="s">
        <v>283</v>
      </c>
      <c r="Y99" t="s">
        <v>268</v>
      </c>
      <c r="AB99" t="s">
        <v>283</v>
      </c>
      <c r="AC99" t="str">
        <f>CONCATENATE($R99,$R100,$R101,$R102)</f>
        <v>4123</v>
      </c>
      <c r="AN99">
        <v>2584</v>
      </c>
      <c r="AO99">
        <v>2577</v>
      </c>
      <c r="AP99">
        <v>2569</v>
      </c>
      <c r="AQ99">
        <v>2592</v>
      </c>
      <c r="AT99">
        <f>(($AO$86-$AN$86)/($AN$87-$AN$86))</f>
        <v>0.79166666666666663</v>
      </c>
      <c r="AU99">
        <f>(($AP$86-$AN$86)/($AN$87-$AN$86))</f>
        <v>0.375</v>
      </c>
      <c r="AV99">
        <f>(($AQ$86-$AN$86)/($AN$87-$AN$86))</f>
        <v>0.33333333333333331</v>
      </c>
      <c r="AW99">
        <f>(($AN$86-$AO$85)/($AO$86-$AO$85))</f>
        <v>0.20833333333333334</v>
      </c>
      <c r="AX99">
        <f>(($AP$85-$AO$84)/($AO$85-$AO$84))</f>
        <v>0.60869565217391308</v>
      </c>
      <c r="AY99">
        <f>(($AQ$86-$AO$85)/($AO$86-$AO$85))</f>
        <v>0.54166666666666663</v>
      </c>
      <c r="AZ99">
        <f>(($AN$86-$AP$85)/($AP$86-$AP$85))</f>
        <v>0.60869565217391308</v>
      </c>
      <c r="BA99">
        <f>(($AO$85-$AP$85)/($AP$86-$AP$85))</f>
        <v>0.39130434782608697</v>
      </c>
      <c r="BB99">
        <f>(($AQ$86-$AP$85)/($AP$86-$AP$85))</f>
        <v>0.95652173913043481</v>
      </c>
      <c r="BC99">
        <f>(($AN$87-$AQ$86)/($AQ$87-$AQ$86))</f>
        <v>0.69565217391304346</v>
      </c>
      <c r="BD99">
        <f>(($AO$86-$AQ$86)/($AQ$87-$AQ$86))</f>
        <v>0.47826086956521741</v>
      </c>
      <c r="BE99">
        <f>(($AP$86-$AQ$86)/($AQ$87-$AQ$86))</f>
        <v>4.3478260869565216E-2</v>
      </c>
      <c r="BG99">
        <v>4</v>
      </c>
      <c r="BH99">
        <v>594</v>
      </c>
      <c r="BI99">
        <f>($BH$113-$BH$110)/200</f>
        <v>7.4999999999999997E-2</v>
      </c>
      <c r="BQ99">
        <f>1-(($AO$86-$AN$86)/($AN$87-$AN$86))</f>
        <v>0.20833333333333337</v>
      </c>
      <c r="BR99">
        <f>(($AP$86-$AN$86)/($AN$87-$AN$86))</f>
        <v>0.375</v>
      </c>
      <c r="BS99">
        <f>(($AQ$86-$AN$86)/($AN$87-$AN$86))</f>
        <v>0.33333333333333331</v>
      </c>
      <c r="BT99">
        <f>(($AN$86-$AO$85)/($AO$86-$AO$85))</f>
        <v>0.20833333333333334</v>
      </c>
      <c r="BU99">
        <f>1-(($AP$85-$AO$84)/($AO$85-$AO$84))</f>
        <v>0.39130434782608692</v>
      </c>
      <c r="BV99">
        <f>1-(($AQ$86-$AO$85)/($AO$86-$AO$85))</f>
        <v>0.45833333333333337</v>
      </c>
      <c r="BW99">
        <f>1-(($AN$86-$AP$85)/($AP$86-$AP$85))</f>
        <v>0.39130434782608692</v>
      </c>
      <c r="BX99">
        <f>(($AO$85-$AP$85)/($AP$86-$AP$85))</f>
        <v>0.39130434782608697</v>
      </c>
      <c r="BY99">
        <f>1-(($AQ$86-$AP$85)/($AP$86-$AP$85))</f>
        <v>4.3478260869565188E-2</v>
      </c>
      <c r="BZ99">
        <f>1-(($AN$87-$AQ$86)/($AQ$87-$AQ$86))</f>
        <v>0.30434782608695654</v>
      </c>
      <c r="CA99">
        <f>(($AO$86-$AQ$86)/($AQ$87-$AQ$86))</f>
        <v>0.47826086956521741</v>
      </c>
      <c r="CB99">
        <f>(($AP$86-$AQ$86)/($AQ$87-$AQ$86))</f>
        <v>4.3478260869565216E-2</v>
      </c>
    </row>
    <row r="100" spans="1:80" x14ac:dyDescent="0.25">
      <c r="A100">
        <v>99</v>
      </c>
      <c r="F100">
        <v>176.161238</v>
      </c>
      <c r="G100" s="5">
        <v>3</v>
      </c>
      <c r="P100">
        <v>1</v>
      </c>
      <c r="Q100" t="str">
        <f>CONCATENATE(C100,E100,G100,I100)</f>
        <v>3</v>
      </c>
      <c r="R100">
        <v>1</v>
      </c>
      <c r="X100" t="s">
        <v>283</v>
      </c>
      <c r="Y100" t="s">
        <v>259</v>
      </c>
      <c r="AN100">
        <v>2640</v>
      </c>
      <c r="AO100">
        <v>2633</v>
      </c>
      <c r="AP100">
        <v>2597</v>
      </c>
      <c r="AQ100">
        <v>2646</v>
      </c>
      <c r="AT100">
        <f>(($AO$87-$AN$87)/($AN$88-$AN$87))</f>
        <v>0.75</v>
      </c>
      <c r="AU100">
        <f>(($AP$87-$AN$87)/($AN$88-$AN$87))</f>
        <v>0.375</v>
      </c>
      <c r="AV100">
        <f>(($AQ$87-$AN$87)/($AN$88-$AN$87))</f>
        <v>0.29166666666666669</v>
      </c>
      <c r="AW100">
        <f>(($AN$87-$AO$86)/($AO$87-$AO$86))</f>
        <v>0.21739130434782608</v>
      </c>
      <c r="AX100">
        <f>(($AP$86-$AO$85)/($AO$86-$AO$85))</f>
        <v>0.58333333333333337</v>
      </c>
      <c r="AY100">
        <f>(($AQ$87-$AO$86)/($AO$87-$AO$86))</f>
        <v>0.52173913043478259</v>
      </c>
      <c r="AZ100">
        <f>(($AN$87-$AP$86)/($AP$87-$AP$86))</f>
        <v>0.625</v>
      </c>
      <c r="BA100">
        <f>(($AO$86-$AP$86)/($AP$87-$AP$86))</f>
        <v>0.41666666666666669</v>
      </c>
      <c r="BB100">
        <f>(($AQ$87-$AP$86)/($AP$87-$AP$86))</f>
        <v>0.91666666666666663</v>
      </c>
      <c r="BC100">
        <f>(($AN$88-$AQ$87)/($AQ$88-$AQ$87))</f>
        <v>0.68</v>
      </c>
      <c r="BD100">
        <f>(($AO$87-$AQ$87)/($AQ$88-$AQ$87))</f>
        <v>0.44</v>
      </c>
      <c r="BE100">
        <f>(($AP$87-$AQ$87)/($AQ$88-$AQ$87))</f>
        <v>0.08</v>
      </c>
      <c r="BG100">
        <v>1</v>
      </c>
      <c r="BH100">
        <v>604</v>
      </c>
      <c r="BI100">
        <f>($BH$114-$BH$111)/200</f>
        <v>0.11</v>
      </c>
      <c r="BQ100">
        <f>1-(($AO$87-$AN$87)/($AN$88-$AN$87))</f>
        <v>0.25</v>
      </c>
      <c r="BR100">
        <f>(($AP$87-$AN$87)/($AN$88-$AN$87))</f>
        <v>0.375</v>
      </c>
      <c r="BS100">
        <f>(($AQ$87-$AN$87)/($AN$88-$AN$87))</f>
        <v>0.29166666666666669</v>
      </c>
      <c r="BT100">
        <f>(($AN$87-$AO$86)/($AO$87-$AO$86))</f>
        <v>0.21739130434782608</v>
      </c>
      <c r="BU100">
        <f>1-(($AP$86-$AO$85)/($AO$86-$AO$85))</f>
        <v>0.41666666666666663</v>
      </c>
      <c r="BV100">
        <f>1-(($AQ$87-$AO$86)/($AO$87-$AO$86))</f>
        <v>0.47826086956521741</v>
      </c>
      <c r="BW100">
        <f>1-(($AN$87-$AP$86)/($AP$87-$AP$86))</f>
        <v>0.375</v>
      </c>
      <c r="BX100">
        <f>(($AO$86-$AP$86)/($AP$87-$AP$86))</f>
        <v>0.41666666666666669</v>
      </c>
      <c r="BY100">
        <f>1-(($AQ$87-$AP$86)/($AP$87-$AP$86))</f>
        <v>8.333333333333337E-2</v>
      </c>
      <c r="BZ100">
        <f>1-(($AN$88-$AQ$87)/($AQ$88-$AQ$87))</f>
        <v>0.31999999999999995</v>
      </c>
      <c r="CA100">
        <f>(($AO$87-$AQ$87)/($AQ$88-$AQ$87))</f>
        <v>0.44</v>
      </c>
      <c r="CB100">
        <f>(($AP$87-$AQ$87)/($AQ$88-$AQ$87))</f>
        <v>0.08</v>
      </c>
    </row>
    <row r="101" spans="1:80" x14ac:dyDescent="0.25">
      <c r="A101">
        <v>100</v>
      </c>
      <c r="D101">
        <v>160.566935</v>
      </c>
      <c r="E101" s="4">
        <v>2</v>
      </c>
      <c r="F101">
        <v>176.166901</v>
      </c>
      <c r="G101" s="5">
        <v>3</v>
      </c>
      <c r="P101">
        <v>2</v>
      </c>
      <c r="Q101" t="str">
        <f>CONCATENATE(C101,E101,G101,I101)</f>
        <v>23</v>
      </c>
      <c r="R101">
        <v>2</v>
      </c>
      <c r="X101" t="s">
        <v>283</v>
      </c>
      <c r="Y101" t="s">
        <v>269</v>
      </c>
      <c r="AN101">
        <v>2664</v>
      </c>
      <c r="AO101">
        <v>2658</v>
      </c>
      <c r="AP101">
        <v>2649</v>
      </c>
      <c r="AQ101">
        <v>2669</v>
      </c>
      <c r="AT101">
        <f>(($AO$88-$AN$88)/($AN$89-$AN$88))</f>
        <v>0.73913043478260865</v>
      </c>
      <c r="AU101">
        <f>(($AP$88-$AN$88)/($AN$89-$AN$88))</f>
        <v>0.43478260869565216</v>
      </c>
      <c r="AV101">
        <f>(($AQ$88-$AN$88)/($AN$89-$AN$88))</f>
        <v>0.34782608695652173</v>
      </c>
      <c r="AW101">
        <f>(($AN$88-$AO$87)/($AO$88-$AO$87))</f>
        <v>0.2608695652173913</v>
      </c>
      <c r="AX101">
        <f>(($AP$87-$AO$86)/($AO$87-$AO$86))</f>
        <v>0.60869565217391308</v>
      </c>
      <c r="AY101">
        <f>(($AQ$88-$AO$87)/($AO$88-$AO$87))</f>
        <v>0.60869565217391308</v>
      </c>
      <c r="AZ101">
        <f>(($AN$88-$AP$87)/($AP$88-$AP$87))</f>
        <v>0.6</v>
      </c>
      <c r="BA101">
        <f>(($AO$87-$AP$87)/($AP$88-$AP$87))</f>
        <v>0.36</v>
      </c>
      <c r="BB101">
        <f>(($AQ$88-$AP$87)/($AP$88-$AP$87))</f>
        <v>0.92</v>
      </c>
      <c r="BC101">
        <f>(($AN$89-$AQ$88)/($AQ$89-$AQ$88))</f>
        <v>0.625</v>
      </c>
      <c r="BD101">
        <f>(($AO$88-$AQ$88)/($AQ$89-$AQ$88))</f>
        <v>0.375</v>
      </c>
      <c r="BE101">
        <f>(($AP$88-$AQ$88)/($AQ$89-$AQ$88))</f>
        <v>8.3333333333333329E-2</v>
      </c>
      <c r="BG101">
        <v>2</v>
      </c>
      <c r="BH101">
        <v>610</v>
      </c>
      <c r="BI101">
        <f>($BH$115-$BH$112)/200</f>
        <v>7.4999999999999997E-2</v>
      </c>
      <c r="BQ101">
        <f>1-(($AO$88-$AN$88)/($AN$89-$AN$88))</f>
        <v>0.26086956521739135</v>
      </c>
      <c r="BR101">
        <f>(($AP$88-$AN$88)/($AN$89-$AN$88))</f>
        <v>0.43478260869565216</v>
      </c>
      <c r="BS101">
        <f>(($AQ$88-$AN$88)/($AN$89-$AN$88))</f>
        <v>0.34782608695652173</v>
      </c>
      <c r="BT101">
        <f>(($AN$88-$AO$87)/($AO$88-$AO$87))</f>
        <v>0.2608695652173913</v>
      </c>
      <c r="BU101">
        <f>1-(($AP$87-$AO$86)/($AO$87-$AO$86))</f>
        <v>0.39130434782608692</v>
      </c>
      <c r="BV101">
        <f>1-(($AQ$88-$AO$87)/($AO$88-$AO$87))</f>
        <v>0.39130434782608692</v>
      </c>
      <c r="BW101">
        <f>1-(($AN$88-$AP$87)/($AP$88-$AP$87))</f>
        <v>0.4</v>
      </c>
      <c r="BX101">
        <f>(($AO$87-$AP$87)/($AP$88-$AP$87))</f>
        <v>0.36</v>
      </c>
      <c r="BY101">
        <f>1-(($AQ$88-$AP$87)/($AP$88-$AP$87))</f>
        <v>7.999999999999996E-2</v>
      </c>
      <c r="BZ101">
        <f>1-(($AN$89-$AQ$88)/($AQ$89-$AQ$88))</f>
        <v>0.375</v>
      </c>
      <c r="CA101">
        <f>(($AO$88-$AQ$88)/($AQ$89-$AQ$88))</f>
        <v>0.375</v>
      </c>
      <c r="CB101">
        <f>(($AP$88-$AQ$88)/($AQ$89-$AQ$88))</f>
        <v>8.3333333333333329E-2</v>
      </c>
    </row>
    <row r="102" spans="1:80" x14ac:dyDescent="0.25">
      <c r="A102">
        <v>101</v>
      </c>
      <c r="D102">
        <v>160.54423600000001</v>
      </c>
      <c r="E102" s="4">
        <v>2</v>
      </c>
      <c r="F102">
        <v>176.264534</v>
      </c>
      <c r="G102" s="5">
        <v>3</v>
      </c>
      <c r="P102">
        <v>2</v>
      </c>
      <c r="Q102" t="str">
        <f>CONCATENATE(C102,E102,G102,I102)</f>
        <v>23</v>
      </c>
      <c r="R102">
        <v>3</v>
      </c>
      <c r="X102" t="s">
        <v>283</v>
      </c>
      <c r="Y102" t="s">
        <v>267</v>
      </c>
      <c r="AN102">
        <v>2687</v>
      </c>
      <c r="AO102">
        <v>2681</v>
      </c>
      <c r="AP102">
        <v>2670</v>
      </c>
      <c r="AQ102">
        <v>2692</v>
      </c>
      <c r="AW102">
        <f>(($AN$89-$AO$88)/($AO$89-$AO$88))</f>
        <v>0.25</v>
      </c>
      <c r="AX102">
        <f>(($AP$88-$AO$87)/($AO$88-$AO$87))</f>
        <v>0.69565217391304346</v>
      </c>
      <c r="AY102">
        <f>(($AQ$89-$AO$88)/($AO$89-$AO$88))</f>
        <v>0.625</v>
      </c>
      <c r="AZ102">
        <f>(($AN$89-$AP$88)/($AP$89-$AP$88))</f>
        <v>0.5</v>
      </c>
      <c r="BA102">
        <f>(($AO$88-$AP$88)/($AP$89-$AP$88))</f>
        <v>0.26923076923076922</v>
      </c>
      <c r="BB102">
        <f>(($AQ$89-$AP$88)/($AP$89-$AP$88))</f>
        <v>0.84615384615384615</v>
      </c>
      <c r="BG102">
        <v>3</v>
      </c>
      <c r="BH102">
        <v>615</v>
      </c>
      <c r="BI102">
        <f>($BH$116-$BH$113)/200</f>
        <v>0.08</v>
      </c>
      <c r="BT102">
        <f>(($AN$89-$AO$88)/($AO$89-$AO$88))</f>
        <v>0.25</v>
      </c>
      <c r="BU102">
        <f>1-(($AP$88-$AO$87)/($AO$88-$AO$87))</f>
        <v>0.30434782608695654</v>
      </c>
      <c r="BV102">
        <f>1-(($AQ$89-$AO$88)/($AO$89-$AO$88))</f>
        <v>0.375</v>
      </c>
      <c r="BW102">
        <f>(($AN$89-$AP$88)/($AP$89-$AP$88))</f>
        <v>0.5</v>
      </c>
      <c r="BX102">
        <f>(($AO$88-$AP$88)/($AP$89-$AP$88))</f>
        <v>0.26923076923076922</v>
      </c>
      <c r="BY102">
        <f>1-(($AQ$89-$AP$88)/($AP$89-$AP$88))</f>
        <v>0.15384615384615385</v>
      </c>
    </row>
    <row r="103" spans="1:80" x14ac:dyDescent="0.25">
      <c r="A103">
        <v>102</v>
      </c>
      <c r="D103">
        <v>160.54239999999999</v>
      </c>
      <c r="E103" s="4">
        <v>2</v>
      </c>
      <c r="P103">
        <v>1</v>
      </c>
      <c r="Q103" t="str">
        <f>CONCATENATE(C103,E103,G103,I103)</f>
        <v>2</v>
      </c>
      <c r="R103">
        <v>4</v>
      </c>
      <c r="X103" t="s">
        <v>283</v>
      </c>
      <c r="Y103" t="s">
        <v>268</v>
      </c>
      <c r="AB103" t="s">
        <v>283</v>
      </c>
      <c r="AC103" t="str">
        <f>CONCATENATE($R103,$R104,$R105,$R106)</f>
        <v>4123</v>
      </c>
      <c r="AN103">
        <v>2708</v>
      </c>
      <c r="AO103">
        <v>2704</v>
      </c>
      <c r="AP103">
        <v>2693</v>
      </c>
      <c r="AQ103">
        <v>2715</v>
      </c>
      <c r="AX103">
        <f>(($AP$89-$AO$88)/($AO$89-$AO$88))</f>
        <v>0.79166666666666663</v>
      </c>
      <c r="BG103">
        <v>4</v>
      </c>
      <c r="BH103">
        <v>616</v>
      </c>
      <c r="BI103">
        <f>($BH$117-$BH$114)/200</f>
        <v>0.08</v>
      </c>
      <c r="BU103">
        <f>1-(($AP$89-$AO$88)/($AO$89-$AO$88))</f>
        <v>0.20833333333333337</v>
      </c>
    </row>
    <row r="104" spans="1:80" x14ac:dyDescent="0.25">
      <c r="A104">
        <v>103</v>
      </c>
      <c r="D104">
        <v>160.57535200000001</v>
      </c>
      <c r="E104" s="4">
        <v>2</v>
      </c>
      <c r="P104">
        <v>1</v>
      </c>
      <c r="Q104" t="str">
        <f>CONCATENATE(C104,E104,G104,I104)</f>
        <v>2</v>
      </c>
      <c r="R104">
        <v>1</v>
      </c>
      <c r="X104" t="s">
        <v>283</v>
      </c>
      <c r="Y104" t="s">
        <v>259</v>
      </c>
      <c r="AN104">
        <v>2731</v>
      </c>
      <c r="AO104">
        <v>2727</v>
      </c>
      <c r="AP104">
        <v>2716</v>
      </c>
      <c r="AQ104">
        <v>2739</v>
      </c>
      <c r="BG104">
        <v>1</v>
      </c>
      <c r="BH104">
        <v>627</v>
      </c>
      <c r="BI104">
        <f>($BH$118-$BH$115)/200</f>
        <v>0.1</v>
      </c>
    </row>
    <row r="105" spans="1:80" x14ac:dyDescent="0.25">
      <c r="A105">
        <v>104</v>
      </c>
      <c r="D105">
        <v>160.60029500000002</v>
      </c>
      <c r="E105" s="4">
        <v>2</v>
      </c>
      <c r="P105">
        <v>1</v>
      </c>
      <c r="Q105" t="str">
        <f>CONCATENATE(C105,E105,G105,I105)</f>
        <v>2</v>
      </c>
      <c r="R105">
        <v>2</v>
      </c>
      <c r="X105" t="s">
        <v>283</v>
      </c>
      <c r="Y105" t="s">
        <v>269</v>
      </c>
      <c r="AN105">
        <v>2756</v>
      </c>
      <c r="AO105">
        <v>2749</v>
      </c>
      <c r="AP105">
        <v>2740</v>
      </c>
      <c r="AQ105">
        <v>2763</v>
      </c>
      <c r="BG105">
        <v>2</v>
      </c>
      <c r="BH105">
        <v>631</v>
      </c>
      <c r="BI105">
        <f>($BH$119-$BH$116)/200</f>
        <v>8.5000000000000006E-2</v>
      </c>
    </row>
    <row r="106" spans="1:80" x14ac:dyDescent="0.25">
      <c r="A106">
        <v>105</v>
      </c>
      <c r="B106">
        <v>155.19937900000002</v>
      </c>
      <c r="C106" s="3">
        <v>1</v>
      </c>
      <c r="D106">
        <v>160.56346600000001</v>
      </c>
      <c r="E106" s="4">
        <v>2</v>
      </c>
      <c r="P106">
        <v>2</v>
      </c>
      <c r="Q106" t="str">
        <f>CONCATENATE(C106,E106,G106,I106)</f>
        <v>12</v>
      </c>
      <c r="R106">
        <v>3</v>
      </c>
      <c r="X106" t="s">
        <v>286</v>
      </c>
      <c r="Y106" t="s">
        <v>266</v>
      </c>
      <c r="AN106">
        <v>2781</v>
      </c>
      <c r="AO106">
        <v>2774</v>
      </c>
      <c r="AP106">
        <v>2764</v>
      </c>
      <c r="AQ106">
        <v>2787</v>
      </c>
      <c r="AT106">
        <f>(($AO$91-$AN$90)/($AN$91-$AN$90))</f>
        <v>0.58620689655172409</v>
      </c>
      <c r="AU106">
        <f>(($AP$91-$AN$90)/($AN$91-$AN$90))</f>
        <v>0.51724137931034486</v>
      </c>
      <c r="AV106">
        <f>(($AQ$90-$AN$90)/($AN$91-$AN$90))</f>
        <v>0</v>
      </c>
      <c r="AW106">
        <f>(($AN$90-$AO$90)/($AO$91-$AO$90))</f>
        <v>0.5</v>
      </c>
      <c r="AX106">
        <f>(($AP$90-$AO$90)/($AO$91-$AO$90))</f>
        <v>0</v>
      </c>
      <c r="AY106">
        <f>(($AQ$90-$AO$90)/($AO$91-$AO$90))</f>
        <v>0.5</v>
      </c>
      <c r="AZ106">
        <f>(($AN$90-$AP$90)/($AP$91-$AP$90))</f>
        <v>0.53125</v>
      </c>
      <c r="BA106">
        <f>(($AO$90-$AP$90)/($AP$91-$AP$90))</f>
        <v>0</v>
      </c>
      <c r="BB106">
        <f>(($AQ$90-$AP$90)/($AP$91-$AP$90))</f>
        <v>0.53125</v>
      </c>
      <c r="BC106">
        <f>(($AN$90-$AQ$90)/($AQ$91-$AQ$90))</f>
        <v>0</v>
      </c>
      <c r="BD106">
        <f>(($AO$91-$AQ$90)/($AQ$91-$AQ$90))</f>
        <v>0.48571428571428571</v>
      </c>
      <c r="BE106">
        <f>(($AP$91-$AQ$90)/($AQ$91-$AQ$90))</f>
        <v>0.42857142857142855</v>
      </c>
      <c r="BG106">
        <v>3</v>
      </c>
      <c r="BH106">
        <v>638</v>
      </c>
      <c r="BI106">
        <f>($BH$125-$BH$122)/200</f>
        <v>8.5000000000000006E-2</v>
      </c>
      <c r="BQ106">
        <f>1-(($AO$91-$AN$90)/($AN$91-$AN$90))</f>
        <v>0.41379310344827591</v>
      </c>
      <c r="BR106">
        <f>1-(($AP$91-$AN$90)/($AN$91-$AN$90))</f>
        <v>0.48275862068965514</v>
      </c>
      <c r="BS106">
        <f>(($AQ$90-$AN$90)/($AN$91-$AN$90))</f>
        <v>0</v>
      </c>
      <c r="BT106">
        <f>(($AN$90-$AO$90)/($AO$91-$AO$90))</f>
        <v>0.5</v>
      </c>
      <c r="BU106">
        <f>(($AP$90-$AO$90)/($AO$91-$AO$90))</f>
        <v>0</v>
      </c>
      <c r="BV106">
        <f>(($AQ$90-$AO$90)/($AO$91-$AO$90))</f>
        <v>0.5</v>
      </c>
      <c r="BW106">
        <f>1-(($AN$90-$AP$90)/($AP$91-$AP$90))</f>
        <v>0.46875</v>
      </c>
      <c r="BX106">
        <f>(($AO$90-$AP$90)/($AP$91-$AP$90))</f>
        <v>0</v>
      </c>
      <c r="BY106">
        <f>1-(($AQ$90-$AP$90)/($AP$91-$AP$90))</f>
        <v>0.46875</v>
      </c>
      <c r="BZ106">
        <f>(($AN$90-$AQ$90)/($AQ$91-$AQ$90))</f>
        <v>0</v>
      </c>
      <c r="CA106">
        <f>(($AO$91-$AQ$90)/($AQ$91-$AQ$90))</f>
        <v>0.48571428571428571</v>
      </c>
      <c r="CB106">
        <f>(($AP$91-$AQ$90)/($AQ$91-$AQ$90))</f>
        <v>0.42857142857142855</v>
      </c>
    </row>
    <row r="107" spans="1:80" x14ac:dyDescent="0.25">
      <c r="A107">
        <v>106</v>
      </c>
      <c r="B107">
        <v>155.11730499999999</v>
      </c>
      <c r="C107" s="3">
        <v>1</v>
      </c>
      <c r="D107">
        <v>160.55515200000002</v>
      </c>
      <c r="E107" s="4">
        <v>2</v>
      </c>
      <c r="P107">
        <v>2</v>
      </c>
      <c r="Q107" t="str">
        <f>CONCATENATE(C107,E107,G107,I107)</f>
        <v>12</v>
      </c>
      <c r="R107">
        <v>4</v>
      </c>
      <c r="X107" t="s">
        <v>286</v>
      </c>
      <c r="Y107" t="s">
        <v>263</v>
      </c>
      <c r="AB107" t="s">
        <v>283</v>
      </c>
      <c r="AC107" t="str">
        <f>CONCATENATE($R107,$R108,$R109,$R110)</f>
        <v>4123</v>
      </c>
      <c r="AN107">
        <v>2805</v>
      </c>
      <c r="AO107">
        <v>2796</v>
      </c>
      <c r="AP107">
        <v>2791</v>
      </c>
      <c r="AQ107">
        <v>2812</v>
      </c>
      <c r="AT107">
        <f>(($AO$92-$AN$91)/($AN$92-$AN$91))</f>
        <v>0.7407407407407407</v>
      </c>
      <c r="AU107">
        <f>(($AP$92-$AN$91)/($AN$92-$AN$91))</f>
        <v>0.40740740740740738</v>
      </c>
      <c r="AV107">
        <f>(($AQ$91-$AN$91)/($AN$92-$AN$91))</f>
        <v>0.22222222222222221</v>
      </c>
      <c r="AW107">
        <f>(($AN$91-$AO$91)/($AO$92-$AO$91))</f>
        <v>0.375</v>
      </c>
      <c r="AX107">
        <f>(($AP$91-$AO$90)/($AO$91-$AO$90))</f>
        <v>0.94117647058823528</v>
      </c>
      <c r="AY107">
        <f>(($AQ$91-$AO$91)/($AO$92-$AO$91))</f>
        <v>0.5625</v>
      </c>
      <c r="AZ107">
        <f>(($AN$91-$AP$91)/($AP$92-$AP$91))</f>
        <v>0.56000000000000005</v>
      </c>
      <c r="BA107">
        <f>(($AO$91-$AP$91)/($AP$92-$AP$91))</f>
        <v>0.08</v>
      </c>
      <c r="BB107">
        <f>(($AQ$91-$AP$91)/($AP$92-$AP$91))</f>
        <v>0.8</v>
      </c>
      <c r="BC107">
        <f>(($AN$91-$AQ$90)/($AQ$91-$AQ$90))</f>
        <v>0.82857142857142863</v>
      </c>
      <c r="BD107">
        <f>(($AO$92-$AQ$91)/($AQ$92-$AQ$91))</f>
        <v>0.5</v>
      </c>
      <c r="BE107">
        <f>(($AP$92-$AQ$91)/($AQ$92-$AQ$91))</f>
        <v>0.17857142857142858</v>
      </c>
      <c r="BG107">
        <v>4</v>
      </c>
      <c r="BH107">
        <v>638</v>
      </c>
      <c r="BI107">
        <f>($BH$126-$BH$123)/200</f>
        <v>9.5000000000000001E-2</v>
      </c>
      <c r="BQ107">
        <f>1-(($AO$92-$AN$91)/($AN$92-$AN$91))</f>
        <v>0.2592592592592593</v>
      </c>
      <c r="BR107">
        <f>(($AP$92-$AN$91)/($AN$92-$AN$91))</f>
        <v>0.40740740740740738</v>
      </c>
      <c r="BS107">
        <f>(($AQ$91-$AN$91)/($AN$92-$AN$91))</f>
        <v>0.22222222222222221</v>
      </c>
      <c r="BT107">
        <f>(($AN$91-$AO$91)/($AO$92-$AO$91))</f>
        <v>0.375</v>
      </c>
      <c r="BU107">
        <f>1-(($AP$91-$AO$90)/($AO$91-$AO$90))</f>
        <v>5.8823529411764719E-2</v>
      </c>
      <c r="BV107">
        <f>1-(($AQ$91-$AO$91)/($AO$92-$AO$91))</f>
        <v>0.4375</v>
      </c>
      <c r="BW107">
        <f>1-(($AN$91-$AP$91)/($AP$92-$AP$91))</f>
        <v>0.43999999999999995</v>
      </c>
      <c r="BX107">
        <f>(($AO$91-$AP$91)/($AP$92-$AP$91))</f>
        <v>0.08</v>
      </c>
      <c r="BY107">
        <f>1-(($AQ$91-$AP$91)/($AP$92-$AP$91))</f>
        <v>0.19999999999999996</v>
      </c>
      <c r="BZ107">
        <f>1-(($AN$91-$AQ$90)/($AQ$91-$AQ$90))</f>
        <v>0.17142857142857137</v>
      </c>
      <c r="CA107">
        <f>(($AO$92-$AQ$91)/($AQ$92-$AQ$91))</f>
        <v>0.5</v>
      </c>
      <c r="CB107">
        <f>(($AP$92-$AQ$91)/($AQ$92-$AQ$91))</f>
        <v>0.17857142857142858</v>
      </c>
    </row>
    <row r="108" spans="1:80" x14ac:dyDescent="0.25">
      <c r="A108">
        <v>107</v>
      </c>
      <c r="B108">
        <v>155.14153400000001</v>
      </c>
      <c r="C108" s="3">
        <v>1</v>
      </c>
      <c r="D108">
        <v>160.54826600000001</v>
      </c>
      <c r="E108" s="4">
        <v>2</v>
      </c>
      <c r="P108">
        <v>2</v>
      </c>
      <c r="Q108" t="str">
        <f>CONCATENATE(C108,E108,G108,I108)</f>
        <v>12</v>
      </c>
      <c r="R108">
        <v>1</v>
      </c>
      <c r="X108" t="s">
        <v>286</v>
      </c>
      <c r="Y108" t="s">
        <v>264</v>
      </c>
      <c r="AN108">
        <v>2852</v>
      </c>
      <c r="AO108">
        <v>2868</v>
      </c>
      <c r="AP108">
        <v>2817</v>
      </c>
      <c r="AQ108">
        <v>2852</v>
      </c>
      <c r="AT108">
        <f>(($AO$93-$AN$92)/($AN$93-$AN$92))</f>
        <v>0.70833333333333337</v>
      </c>
      <c r="AU108">
        <f>(($AP$93-$AN$92)/($AN$93-$AN$92))</f>
        <v>0.41666666666666669</v>
      </c>
      <c r="AV108">
        <f>(($AQ$92-$AN$92)/($AN$93-$AN$92))</f>
        <v>0.29166666666666669</v>
      </c>
      <c r="AW108">
        <f>(($AN$92-$AO$92)/($AO$93-$AO$92))</f>
        <v>0.29166666666666669</v>
      </c>
      <c r="AX108">
        <f>(($AP$92-$AO$91)/($AO$92-$AO$91))</f>
        <v>0.71875</v>
      </c>
      <c r="AY108">
        <f>(($AQ$92-$AO$92)/($AO$93-$AO$92))</f>
        <v>0.58333333333333337</v>
      </c>
      <c r="AZ108">
        <f>(($AN$92-$AP$92)/($AP$93-$AP$92))</f>
        <v>0.61538461538461542</v>
      </c>
      <c r="BA108">
        <f>(($AO$92-$AP$92)/($AP$93-$AP$92))</f>
        <v>0.34615384615384615</v>
      </c>
      <c r="BB108">
        <f>(($AQ$92-$AP$92)/($AP$93-$AP$92))</f>
        <v>0.88461538461538458</v>
      </c>
      <c r="BC108">
        <f>(($AN$92-$AQ$91)/($AQ$92-$AQ$91))</f>
        <v>0.75</v>
      </c>
      <c r="BD108">
        <f>(($AO$93-$AQ$92)/($AQ$93-$AQ$92))</f>
        <v>0.41666666666666669</v>
      </c>
      <c r="BE108">
        <f>(($AP$93-$AQ$92)/($AQ$93-$AQ$92))</f>
        <v>0.125</v>
      </c>
      <c r="BG108">
        <v>1</v>
      </c>
      <c r="BH108">
        <v>650</v>
      </c>
      <c r="BI108">
        <f>($BH$127-$BH$124)/200</f>
        <v>0.09</v>
      </c>
      <c r="BQ108">
        <f>1-(($AO$93-$AN$92)/($AN$93-$AN$92))</f>
        <v>0.29166666666666663</v>
      </c>
      <c r="BR108">
        <f>(($AP$93-$AN$92)/($AN$93-$AN$92))</f>
        <v>0.41666666666666669</v>
      </c>
      <c r="BS108">
        <f>(($AQ$92-$AN$92)/($AN$93-$AN$92))</f>
        <v>0.29166666666666669</v>
      </c>
      <c r="BT108">
        <f>(($AN$92-$AO$92)/($AO$93-$AO$92))</f>
        <v>0.29166666666666669</v>
      </c>
      <c r="BU108">
        <f>1-(($AP$92-$AO$91)/($AO$92-$AO$91))</f>
        <v>0.28125</v>
      </c>
      <c r="BV108">
        <f>1-(($AQ$92-$AO$92)/($AO$93-$AO$92))</f>
        <v>0.41666666666666663</v>
      </c>
      <c r="BW108">
        <f>1-(($AN$92-$AP$92)/($AP$93-$AP$92))</f>
        <v>0.38461538461538458</v>
      </c>
      <c r="BX108">
        <f>(($AO$92-$AP$92)/($AP$93-$AP$92))</f>
        <v>0.34615384615384615</v>
      </c>
      <c r="BY108">
        <f>1-(($AQ$92-$AP$92)/($AP$93-$AP$92))</f>
        <v>0.11538461538461542</v>
      </c>
      <c r="BZ108">
        <f>1-(($AN$92-$AQ$91)/($AQ$92-$AQ$91))</f>
        <v>0.25</v>
      </c>
      <c r="CA108">
        <f>(($AO$93-$AQ$92)/($AQ$93-$AQ$92))</f>
        <v>0.41666666666666669</v>
      </c>
      <c r="CB108">
        <f>(($AP$93-$AQ$92)/($AQ$93-$AQ$92))</f>
        <v>0.125</v>
      </c>
    </row>
    <row r="109" spans="1:80" x14ac:dyDescent="0.25">
      <c r="A109">
        <v>108</v>
      </c>
      <c r="B109">
        <v>155.179282</v>
      </c>
      <c r="C109" s="3">
        <v>1</v>
      </c>
      <c r="D109">
        <v>160.566935</v>
      </c>
      <c r="E109" s="4">
        <v>2</v>
      </c>
      <c r="P109">
        <v>2</v>
      </c>
      <c r="Q109" t="str">
        <f>CONCATENATE(C109,E109,G109,I109)</f>
        <v>12</v>
      </c>
      <c r="R109">
        <v>2</v>
      </c>
      <c r="X109" t="s">
        <v>284</v>
      </c>
      <c r="Y109" t="s">
        <v>275</v>
      </c>
      <c r="AN109">
        <v>2879</v>
      </c>
      <c r="AO109">
        <v>2895</v>
      </c>
      <c r="AP109">
        <v>2867</v>
      </c>
      <c r="AQ109">
        <v>2883</v>
      </c>
      <c r="AT109">
        <f>(($AO$94-$AN$93)/($AN$94-$AN$93))</f>
        <v>0.79166666666666663</v>
      </c>
      <c r="AU109">
        <f>(($AP$94-$AN$93)/($AN$94-$AN$93))</f>
        <v>0.375</v>
      </c>
      <c r="AV109">
        <f>(($AQ$93-$AN$93)/($AN$94-$AN$93))</f>
        <v>0.29166666666666669</v>
      </c>
      <c r="AW109">
        <f>(($AN$93-$AO$93)/($AO$94-$AO$93))</f>
        <v>0.26923076923076922</v>
      </c>
      <c r="AX109">
        <f>(($AP$93-$AO$92)/($AO$93-$AO$92))</f>
        <v>0.70833333333333337</v>
      </c>
      <c r="AY109">
        <f>(($AQ$93-$AO$93)/($AO$94-$AO$93))</f>
        <v>0.53846153846153844</v>
      </c>
      <c r="AZ109">
        <f>(($AN$93-$AP$93)/($AP$94-$AP$93))</f>
        <v>0.60869565217391308</v>
      </c>
      <c r="BA109">
        <f>(($AO$93-$AP$93)/($AP$94-$AP$93))</f>
        <v>0.30434782608695654</v>
      </c>
      <c r="BB109">
        <f>(($AQ$93-$AP$93)/($AP$94-$AP$93))</f>
        <v>0.91304347826086951</v>
      </c>
      <c r="BC109">
        <f>(($AN$93-$AQ$92)/($AQ$93-$AQ$92))</f>
        <v>0.70833333333333337</v>
      </c>
      <c r="BD109">
        <f>(($AO$94-$AQ$93)/($AQ$94-$AQ$93))</f>
        <v>0.5</v>
      </c>
      <c r="BE109">
        <f>(($AP$94-$AQ$93)/($AQ$94-$AQ$93))</f>
        <v>8.3333333333333329E-2</v>
      </c>
      <c r="BG109">
        <v>2</v>
      </c>
      <c r="BH109">
        <v>654</v>
      </c>
      <c r="BI109">
        <f>($BH$128-$BH$125)/200</f>
        <v>0.115</v>
      </c>
      <c r="BQ109">
        <f>1-(($AO$94-$AN$93)/($AN$94-$AN$93))</f>
        <v>0.20833333333333337</v>
      </c>
      <c r="BR109">
        <f>(($AP$94-$AN$93)/($AN$94-$AN$93))</f>
        <v>0.375</v>
      </c>
      <c r="BS109">
        <f>(($AQ$93-$AN$93)/($AN$94-$AN$93))</f>
        <v>0.29166666666666669</v>
      </c>
      <c r="BT109">
        <f>(($AN$93-$AO$93)/($AO$94-$AO$93))</f>
        <v>0.26923076923076922</v>
      </c>
      <c r="BU109">
        <f>1-(($AP$93-$AO$92)/($AO$93-$AO$92))</f>
        <v>0.29166666666666663</v>
      </c>
      <c r="BV109">
        <f>1-(($AQ$93-$AO$93)/($AO$94-$AO$93))</f>
        <v>0.46153846153846156</v>
      </c>
      <c r="BW109">
        <f>1-(($AN$93-$AP$93)/($AP$94-$AP$93))</f>
        <v>0.39130434782608692</v>
      </c>
      <c r="BX109">
        <f>(($AO$93-$AP$93)/($AP$94-$AP$93))</f>
        <v>0.30434782608695654</v>
      </c>
      <c r="BY109">
        <f>1-(($AQ$93-$AP$93)/($AP$94-$AP$93))</f>
        <v>8.6956521739130488E-2</v>
      </c>
      <c r="BZ109">
        <f>1-(($AN$93-$AQ$92)/($AQ$93-$AQ$92))</f>
        <v>0.29166666666666663</v>
      </c>
      <c r="CA109">
        <f>(($AO$94-$AQ$93)/($AQ$94-$AQ$93))</f>
        <v>0.5</v>
      </c>
      <c r="CB109">
        <f>(($AP$94-$AQ$93)/($AQ$94-$AQ$93))</f>
        <v>8.3333333333333329E-2</v>
      </c>
    </row>
    <row r="110" spans="1:80" x14ac:dyDescent="0.25">
      <c r="A110">
        <v>109</v>
      </c>
      <c r="B110">
        <v>155.16851800000001</v>
      </c>
      <c r="C110" s="3">
        <v>1</v>
      </c>
      <c r="P110">
        <v>1</v>
      </c>
      <c r="Q110" t="str">
        <f>CONCATENATE(C110,E110,G110,I110)</f>
        <v>1</v>
      </c>
      <c r="R110">
        <v>3</v>
      </c>
      <c r="X110" t="s">
        <v>288</v>
      </c>
      <c r="Y110" t="s">
        <v>276</v>
      </c>
      <c r="AN110">
        <v>2904</v>
      </c>
      <c r="AO110">
        <v>2919</v>
      </c>
      <c r="AP110">
        <v>2892</v>
      </c>
      <c r="AQ110">
        <v>2909</v>
      </c>
      <c r="AT110">
        <f>(($AO$95-$AN$94)/($AN$95-$AN$94))</f>
        <v>0.86956521739130432</v>
      </c>
      <c r="AU110">
        <f>(($AP$95-$AN$94)/($AN$95-$AN$94))</f>
        <v>0.34782608695652173</v>
      </c>
      <c r="AV110">
        <f>(($AQ$94-$AN$94)/($AN$95-$AN$94))</f>
        <v>0.30434782608695654</v>
      </c>
      <c r="AW110">
        <f>(($AN$94-$AO$94)/($AO$95-$AO$94))</f>
        <v>0.2</v>
      </c>
      <c r="AX110">
        <f>(($AP$94-$AO$93)/($AO$94-$AO$93))</f>
        <v>0.61538461538461542</v>
      </c>
      <c r="AY110">
        <f>(($AQ$94-$AO$94)/($AO$95-$AO$94))</f>
        <v>0.48</v>
      </c>
      <c r="AZ110">
        <f>(($AN$94-$AP$94)/($AP$95-$AP$94))</f>
        <v>0.65217391304347827</v>
      </c>
      <c r="BA110">
        <f>(($AO$94-$AP$94)/($AP$95-$AP$94))</f>
        <v>0.43478260869565216</v>
      </c>
      <c r="BB110">
        <f>(($AQ$94-$AP$94)/($AP$95-$AP$94))</f>
        <v>0.95652173913043481</v>
      </c>
      <c r="BC110">
        <f>(($AN$94-$AQ$93)/($AQ$94-$AQ$93))</f>
        <v>0.70833333333333337</v>
      </c>
      <c r="BD110">
        <f>(($AO$95-$AQ$94)/($AQ$95-$AQ$94))</f>
        <v>0.52</v>
      </c>
      <c r="BE110">
        <f>(($AP$95-$AQ$94)/($AQ$95-$AQ$94))</f>
        <v>0.04</v>
      </c>
      <c r="BG110">
        <v>3</v>
      </c>
      <c r="BH110">
        <v>661</v>
      </c>
      <c r="BI110">
        <f>($BH$129-$BH$126)/200</f>
        <v>0.06</v>
      </c>
      <c r="BQ110">
        <f>1-(($AO$95-$AN$94)/($AN$95-$AN$94))</f>
        <v>0.13043478260869568</v>
      </c>
      <c r="BR110">
        <f>(($AP$95-$AN$94)/($AN$95-$AN$94))</f>
        <v>0.34782608695652173</v>
      </c>
      <c r="BS110">
        <f>(($AQ$94-$AN$94)/($AN$95-$AN$94))</f>
        <v>0.30434782608695654</v>
      </c>
      <c r="BT110">
        <f>(($AN$94-$AO$94)/($AO$95-$AO$94))</f>
        <v>0.2</v>
      </c>
      <c r="BU110">
        <f>1-(($AP$94-$AO$93)/($AO$94-$AO$93))</f>
        <v>0.38461538461538458</v>
      </c>
      <c r="BV110">
        <f>(($AQ$94-$AO$94)/($AO$95-$AO$94))</f>
        <v>0.48</v>
      </c>
      <c r="BW110">
        <f>1-(($AN$94-$AP$94)/($AP$95-$AP$94))</f>
        <v>0.34782608695652173</v>
      </c>
      <c r="BX110">
        <f>(($AO$94-$AP$94)/($AP$95-$AP$94))</f>
        <v>0.43478260869565216</v>
      </c>
      <c r="BY110">
        <f>1-(($AQ$94-$AP$94)/($AP$95-$AP$94))</f>
        <v>4.3478260869565188E-2</v>
      </c>
      <c r="BZ110">
        <f>1-(($AN$94-$AQ$93)/($AQ$94-$AQ$93))</f>
        <v>0.29166666666666663</v>
      </c>
      <c r="CA110">
        <f>1-(($AO$95-$AQ$94)/($AQ$95-$AQ$94))</f>
        <v>0.48</v>
      </c>
      <c r="CB110">
        <f>(($AP$95-$AQ$94)/($AQ$95-$AQ$94))</f>
        <v>0.04</v>
      </c>
    </row>
    <row r="111" spans="1:80" x14ac:dyDescent="0.25">
      <c r="A111">
        <v>110</v>
      </c>
      <c r="B111">
        <v>155.176221</v>
      </c>
      <c r="C111" s="3">
        <v>1</v>
      </c>
      <c r="P111">
        <v>1</v>
      </c>
      <c r="Q111" t="str">
        <f>CONCATENATE(C111,E111,G111,I111)</f>
        <v>1</v>
      </c>
      <c r="R111">
        <v>4</v>
      </c>
      <c r="X111" t="s">
        <v>288</v>
      </c>
      <c r="Y111" t="s">
        <v>277</v>
      </c>
      <c r="AB111" t="s">
        <v>283</v>
      </c>
      <c r="AC111" t="str">
        <f>CONCATENATE($R111,$R112,$R113,$R114)</f>
        <v>4123</v>
      </c>
      <c r="AN111">
        <v>2927</v>
      </c>
      <c r="AO111">
        <v>2942</v>
      </c>
      <c r="AP111">
        <v>2914</v>
      </c>
      <c r="AQ111">
        <v>2934</v>
      </c>
      <c r="AT111">
        <f>(($AO$96-$AN$95)/($AN$96-$AN$95))</f>
        <v>0.88461538461538458</v>
      </c>
      <c r="AU111">
        <f>(($AP$96-$AN$95)/($AN$96-$AN$95))</f>
        <v>0.34615384615384615</v>
      </c>
      <c r="AV111">
        <f>(($AQ$95-$AN$95)/($AN$96-$AN$95))</f>
        <v>0.34615384615384615</v>
      </c>
      <c r="AW111">
        <f>(($AN$95-$AO$95)/($AO$96-$AO$95))</f>
        <v>0.11538461538461539</v>
      </c>
      <c r="AX111">
        <f>(($AP$95-$AO$94)/($AO$95-$AO$94))</f>
        <v>0.52</v>
      </c>
      <c r="AY111">
        <f>(($AQ$95-$AO$95)/($AO$96-$AO$95))</f>
        <v>0.46153846153846156</v>
      </c>
      <c r="AZ111">
        <f>(($AN$95-$AP$95)/($AP$96-$AP$95))</f>
        <v>0.625</v>
      </c>
      <c r="BA111">
        <f>(($AO$95-$AP$95)/($AP$96-$AP$95))</f>
        <v>0.5</v>
      </c>
      <c r="BB111">
        <f>(($AQ$95-$AP$96)/($AP$97-$AP$96))</f>
        <v>0</v>
      </c>
      <c r="BC111">
        <f>(($AN$95-$AQ$94)/($AQ$95-$AQ$94))</f>
        <v>0.64</v>
      </c>
      <c r="BD111">
        <f>(($AO$96-$AQ$95)/($AQ$96-$AQ$95))</f>
        <v>0.58333333333333337</v>
      </c>
      <c r="BE111">
        <f>(($AP$96-$AQ$95)/($AQ$96-$AQ$95))</f>
        <v>0</v>
      </c>
      <c r="BG111">
        <v>4</v>
      </c>
      <c r="BH111">
        <v>661</v>
      </c>
      <c r="BI111">
        <f>($BH$130-$BH$127)/200</f>
        <v>0.1</v>
      </c>
      <c r="BQ111">
        <f>1-(($AO$96-$AN$95)/($AN$96-$AN$95))</f>
        <v>0.11538461538461542</v>
      </c>
      <c r="BR111">
        <f>(($AP$96-$AN$95)/($AN$96-$AN$95))</f>
        <v>0.34615384615384615</v>
      </c>
      <c r="BS111">
        <f>(($AQ$95-$AN$95)/($AN$96-$AN$95))</f>
        <v>0.34615384615384615</v>
      </c>
      <c r="BT111">
        <f>(($AN$95-$AO$95)/($AO$96-$AO$95))</f>
        <v>0.11538461538461539</v>
      </c>
      <c r="BU111">
        <f>1-(($AP$95-$AO$94)/($AO$95-$AO$94))</f>
        <v>0.48</v>
      </c>
      <c r="BV111">
        <f>(($AQ$95-$AO$95)/($AO$96-$AO$95))</f>
        <v>0.46153846153846156</v>
      </c>
      <c r="BW111">
        <f>1-(($AN$95-$AP$95)/($AP$96-$AP$95))</f>
        <v>0.375</v>
      </c>
      <c r="BX111">
        <f>(($AO$95-$AP$95)/($AP$96-$AP$95))</f>
        <v>0.5</v>
      </c>
      <c r="BY111">
        <f>(($AQ$95-$AP$96)/($AP$97-$AP$96))</f>
        <v>0</v>
      </c>
      <c r="BZ111">
        <f>1-(($AN$95-$AQ$94)/($AQ$95-$AQ$94))</f>
        <v>0.36</v>
      </c>
      <c r="CA111">
        <f>1-(($AO$96-$AQ$95)/($AQ$96-$AQ$95))</f>
        <v>0.41666666666666663</v>
      </c>
      <c r="CB111">
        <f>(($AP$96-$AQ$95)/($AQ$96-$AQ$95))</f>
        <v>0</v>
      </c>
    </row>
    <row r="112" spans="1:80" x14ac:dyDescent="0.25">
      <c r="A112">
        <v>111</v>
      </c>
      <c r="B112">
        <v>155.185912</v>
      </c>
      <c r="C112" s="3">
        <v>1</v>
      </c>
      <c r="P112">
        <v>1</v>
      </c>
      <c r="Q112" t="str">
        <f>CONCATENATE(C112,E112,G112,I112)</f>
        <v>1</v>
      </c>
      <c r="R112">
        <v>1</v>
      </c>
      <c r="X112" t="s">
        <v>288</v>
      </c>
      <c r="Y112" t="s">
        <v>278</v>
      </c>
      <c r="AN112">
        <v>2948</v>
      </c>
      <c r="AO112">
        <v>2967</v>
      </c>
      <c r="AP112">
        <v>2935</v>
      </c>
      <c r="AQ112">
        <v>2956</v>
      </c>
      <c r="AT112">
        <f>(($AO$97-$AN$96)/($AN$97-$AN$96))</f>
        <v>0.875</v>
      </c>
      <c r="AU112">
        <f>(($AP$97-$AN$96)/($AN$97-$AN$96))</f>
        <v>0.29166666666666669</v>
      </c>
      <c r="AV112">
        <f>(($AQ$96-$AN$96)/($AN$97-$AN$96))</f>
        <v>0.29166666666666669</v>
      </c>
      <c r="AW112">
        <f>(($AN$96-$AO$96)/($AO$97-$AO$96))</f>
        <v>0.125</v>
      </c>
      <c r="AX112">
        <f>(($AP$96-$AO$95)/($AO$96-$AO$95))</f>
        <v>0.46153846153846156</v>
      </c>
      <c r="AY112">
        <f>(($AQ$96-$AO$96)/($AO$97-$AO$96))</f>
        <v>0.41666666666666669</v>
      </c>
      <c r="AZ112">
        <f>(($AN$96-$AP$96)/($AP$97-$AP$96))</f>
        <v>0.70833333333333337</v>
      </c>
      <c r="BA112">
        <f>(($AO$96-$AP$96)/($AP$97-$AP$96))</f>
        <v>0.58333333333333337</v>
      </c>
      <c r="BB112">
        <f>(($AQ$96-$AP$97)/($AP$98-$AP$97))</f>
        <v>0</v>
      </c>
      <c r="BC112">
        <f>(($AN$96-$AQ$95)/($AQ$96-$AQ$95))</f>
        <v>0.70833333333333337</v>
      </c>
      <c r="BD112">
        <f>(($AO$97-$AQ$96)/($AQ$97-$AQ$96))</f>
        <v>0.56000000000000005</v>
      </c>
      <c r="BE112">
        <f>(($AP$97-$AQ$96)/($AQ$97-$AQ$96))</f>
        <v>0</v>
      </c>
      <c r="BG112">
        <v>1</v>
      </c>
      <c r="BH112">
        <v>671</v>
      </c>
      <c r="BI112">
        <f>($BH$131-$BH$128)/200</f>
        <v>0.08</v>
      </c>
      <c r="BQ112">
        <f>1-(($AO$97-$AN$96)/($AN$97-$AN$96))</f>
        <v>0.125</v>
      </c>
      <c r="BR112">
        <f>(($AP$97-$AN$96)/($AN$97-$AN$96))</f>
        <v>0.29166666666666669</v>
      </c>
      <c r="BS112">
        <f>(($AQ$96-$AN$96)/($AN$97-$AN$96))</f>
        <v>0.29166666666666669</v>
      </c>
      <c r="BT112">
        <f>(($AN$96-$AO$96)/($AO$97-$AO$96))</f>
        <v>0.125</v>
      </c>
      <c r="BU112">
        <f>(($AP$96-$AO$95)/($AO$96-$AO$95))</f>
        <v>0.46153846153846156</v>
      </c>
      <c r="BV112">
        <f>(($AQ$96-$AO$96)/($AO$97-$AO$96))</f>
        <v>0.41666666666666669</v>
      </c>
      <c r="BW112">
        <f>1-(($AN$96-$AP$96)/($AP$97-$AP$96))</f>
        <v>0.29166666666666663</v>
      </c>
      <c r="BX112">
        <f>1-(($AO$96-$AP$96)/($AP$97-$AP$96))</f>
        <v>0.41666666666666663</v>
      </c>
      <c r="BY112">
        <f>(($AQ$96-$AP$97)/($AP$98-$AP$97))</f>
        <v>0</v>
      </c>
      <c r="BZ112">
        <f>1-(($AN$96-$AQ$95)/($AQ$96-$AQ$95))</f>
        <v>0.29166666666666663</v>
      </c>
      <c r="CA112">
        <f>1-(($AO$97-$AQ$96)/($AQ$97-$AQ$96))</f>
        <v>0.43999999999999995</v>
      </c>
      <c r="CB112">
        <f>(($AP$97-$AQ$96)/($AQ$97-$AQ$96))</f>
        <v>0</v>
      </c>
    </row>
    <row r="113" spans="1:80" x14ac:dyDescent="0.25">
      <c r="A113">
        <v>112</v>
      </c>
      <c r="B113">
        <v>155.10735700000001</v>
      </c>
      <c r="C113" s="3">
        <v>1</v>
      </c>
      <c r="P113">
        <v>1</v>
      </c>
      <c r="Q113" t="str">
        <f>CONCATENATE(C113,E113,G113,I113)</f>
        <v>1</v>
      </c>
      <c r="R113">
        <v>2</v>
      </c>
      <c r="X113" t="s">
        <v>288</v>
      </c>
      <c r="Y113" t="s">
        <v>279</v>
      </c>
      <c r="AN113">
        <v>2972</v>
      </c>
      <c r="AO113">
        <v>2990</v>
      </c>
      <c r="AP113">
        <v>2957</v>
      </c>
      <c r="AQ113">
        <v>2980</v>
      </c>
      <c r="AT113">
        <f>(($AO$98-$AN$97)/($AN$98-$AN$97))</f>
        <v>0.79166666666666663</v>
      </c>
      <c r="AU113">
        <f>(($AP$98-$AN$97)/($AN$98-$AN$97))</f>
        <v>0.33333333333333331</v>
      </c>
      <c r="AV113">
        <f>(($AQ$97-$AN$97)/($AN$98-$AN$97))</f>
        <v>0.33333333333333331</v>
      </c>
      <c r="AW113">
        <f>(($AN$97-$AO$97)/($AO$98-$AO$97))</f>
        <v>0.13636363636363635</v>
      </c>
      <c r="AX113">
        <f>(($AP$97-$AO$96)/($AO$97-$AO$96))</f>
        <v>0.41666666666666669</v>
      </c>
      <c r="AY113">
        <f>(($AQ$97-$AO$97)/($AO$98-$AO$97))</f>
        <v>0.5</v>
      </c>
      <c r="AZ113">
        <f>(($AN$97-$AP$97)/($AP$98-$AP$97))</f>
        <v>0.68</v>
      </c>
      <c r="BA113">
        <f>(($AO$97-$AP$97)/($AP$98-$AP$97))</f>
        <v>0.56000000000000005</v>
      </c>
      <c r="BB113">
        <f>(($AQ$97-$AP$98)/($AP$99-$AP$98))</f>
        <v>0</v>
      </c>
      <c r="BC113">
        <f>(($AN$97-$AQ$96)/($AQ$97-$AQ$96))</f>
        <v>0.68</v>
      </c>
      <c r="BD113">
        <f>(($AO$98-$AQ$97)/($AQ$98-$AQ$97))</f>
        <v>0.47826086956521741</v>
      </c>
      <c r="BE113">
        <f>(($AP$98-$AQ$97)/($AQ$98-$AQ$97))</f>
        <v>0</v>
      </c>
      <c r="BG113">
        <v>2</v>
      </c>
      <c r="BH113">
        <v>676</v>
      </c>
      <c r="BI113">
        <f>($BH$132-$BH$129)/200</f>
        <v>0.11</v>
      </c>
      <c r="BQ113">
        <f>1-(($AO$98-$AN$97)/($AN$98-$AN$97))</f>
        <v>0.20833333333333337</v>
      </c>
      <c r="BR113">
        <f>(($AP$98-$AN$97)/($AN$98-$AN$97))</f>
        <v>0.33333333333333331</v>
      </c>
      <c r="BS113">
        <f>(($AQ$97-$AN$97)/($AN$98-$AN$97))</f>
        <v>0.33333333333333331</v>
      </c>
      <c r="BT113">
        <f>(($AN$97-$AO$97)/($AO$98-$AO$97))</f>
        <v>0.13636363636363635</v>
      </c>
      <c r="BU113">
        <f>(($AP$97-$AO$96)/($AO$97-$AO$96))</f>
        <v>0.41666666666666669</v>
      </c>
      <c r="BV113">
        <f>(($AQ$97-$AO$97)/($AO$98-$AO$97))</f>
        <v>0.5</v>
      </c>
      <c r="BW113">
        <f>1-(($AN$97-$AP$97)/($AP$98-$AP$97))</f>
        <v>0.31999999999999995</v>
      </c>
      <c r="BX113">
        <f>1-(($AO$97-$AP$97)/($AP$98-$AP$97))</f>
        <v>0.43999999999999995</v>
      </c>
      <c r="BY113">
        <f>(($AQ$97-$AP$98)/($AP$99-$AP$98))</f>
        <v>0</v>
      </c>
      <c r="BZ113">
        <f>1-(($AN$97-$AQ$96)/($AQ$97-$AQ$96))</f>
        <v>0.31999999999999995</v>
      </c>
      <c r="CA113">
        <f>(($AO$98-$AQ$97)/($AQ$98-$AQ$97))</f>
        <v>0.47826086956521741</v>
      </c>
      <c r="CB113">
        <f>(($AP$98-$AQ$97)/($AQ$98-$AQ$97))</f>
        <v>0</v>
      </c>
    </row>
    <row r="114" spans="1:80" x14ac:dyDescent="0.25">
      <c r="A114">
        <v>113</v>
      </c>
      <c r="B114">
        <v>155.19937900000002</v>
      </c>
      <c r="C114" s="3">
        <v>1</v>
      </c>
      <c r="P114">
        <v>1</v>
      </c>
      <c r="Q114" t="str">
        <f>CONCATENATE(C114,E114,G114,I114)</f>
        <v>1</v>
      </c>
      <c r="R114">
        <v>3</v>
      </c>
      <c r="X114" t="s">
        <v>288</v>
      </c>
      <c r="Y114" t="s">
        <v>276</v>
      </c>
      <c r="AN114">
        <v>2997</v>
      </c>
      <c r="AO114">
        <v>3013</v>
      </c>
      <c r="AP114">
        <v>2982</v>
      </c>
      <c r="AQ114">
        <v>3003</v>
      </c>
      <c r="AT114">
        <f>(($AO$99-$AN$98)/($AN$99-$AN$98))</f>
        <v>0.70833333333333337</v>
      </c>
      <c r="AU114">
        <f>(($AP$99-$AN$98)/($AN$99-$AN$98))</f>
        <v>0.375</v>
      </c>
      <c r="AV114">
        <f>(($AQ$98-$AN$98)/($AN$99-$AN$98))</f>
        <v>0.29166666666666669</v>
      </c>
      <c r="AW114">
        <f>(($AN$98-$AO$98)/($AO$99-$AO$98))</f>
        <v>0.22727272727272727</v>
      </c>
      <c r="AX114">
        <f>(($AP$98-$AO$97)/($AO$98-$AO$97))</f>
        <v>0.5</v>
      </c>
      <c r="AY114">
        <f>(($AQ$98-$AO$98)/($AO$99-$AO$98))</f>
        <v>0.54545454545454541</v>
      </c>
      <c r="AZ114">
        <f>(($AN$98-$AP$98)/($AP$99-$AP$98))</f>
        <v>0.64</v>
      </c>
      <c r="BA114">
        <f>(($AO$98-$AP$98)/($AP$99-$AP$98))</f>
        <v>0.44</v>
      </c>
      <c r="BB114">
        <f>(($AQ$98-$AP$98)/($AP$99-$AP$98))</f>
        <v>0.92</v>
      </c>
      <c r="BC114">
        <f>(($AN$98-$AQ$97)/($AQ$98-$AQ$97))</f>
        <v>0.69565217391304346</v>
      </c>
      <c r="BD114">
        <f>(($AO$99-$AQ$98)/($AQ$99-$AQ$98))</f>
        <v>0.4</v>
      </c>
      <c r="BE114">
        <f>(($AP$99-$AQ$98)/($AQ$99-$AQ$98))</f>
        <v>0.08</v>
      </c>
      <c r="BG114">
        <v>3</v>
      </c>
      <c r="BH114">
        <v>683</v>
      </c>
      <c r="BI114">
        <f>($BH$133-$BH$130)/200</f>
        <v>0.05</v>
      </c>
      <c r="BQ114">
        <f>1-(($AO$99-$AN$98)/($AN$99-$AN$98))</f>
        <v>0.29166666666666663</v>
      </c>
      <c r="BR114">
        <f>(($AP$99-$AN$98)/($AN$99-$AN$98))</f>
        <v>0.375</v>
      </c>
      <c r="BS114">
        <f>(($AQ$98-$AN$98)/($AN$99-$AN$98))</f>
        <v>0.29166666666666669</v>
      </c>
      <c r="BT114">
        <f>(($AN$98-$AO$98)/($AO$99-$AO$98))</f>
        <v>0.22727272727272727</v>
      </c>
      <c r="BU114">
        <f>(($AP$98-$AO$97)/($AO$98-$AO$97))</f>
        <v>0.5</v>
      </c>
      <c r="BV114">
        <f>1-(($AQ$98-$AO$98)/($AO$99-$AO$98))</f>
        <v>0.45454545454545459</v>
      </c>
      <c r="BW114">
        <f>1-(($AN$98-$AP$98)/($AP$99-$AP$98))</f>
        <v>0.36</v>
      </c>
      <c r="BX114">
        <f>(($AO$98-$AP$98)/($AP$99-$AP$98))</f>
        <v>0.44</v>
      </c>
      <c r="BY114">
        <f>1-(($AQ$98-$AP$98)/($AP$99-$AP$98))</f>
        <v>7.999999999999996E-2</v>
      </c>
      <c r="BZ114">
        <f>1-(($AN$98-$AQ$97)/($AQ$98-$AQ$97))</f>
        <v>0.30434782608695654</v>
      </c>
      <c r="CA114">
        <f>(($AO$99-$AQ$98)/($AQ$99-$AQ$98))</f>
        <v>0.4</v>
      </c>
      <c r="CB114">
        <f>(($AP$99-$AQ$98)/($AQ$99-$AQ$98))</f>
        <v>0.08</v>
      </c>
    </row>
    <row r="115" spans="1:80" x14ac:dyDescent="0.25">
      <c r="A115">
        <v>114</v>
      </c>
      <c r="H115">
        <v>155.414028</v>
      </c>
      <c r="I115" s="2">
        <v>4</v>
      </c>
      <c r="P115">
        <v>1</v>
      </c>
      <c r="Q115" t="str">
        <f>CONCATENATE(C115,E115,G115,I115)</f>
        <v>4</v>
      </c>
      <c r="R115">
        <v>4</v>
      </c>
      <c r="X115" t="s">
        <v>288</v>
      </c>
      <c r="Y115" t="s">
        <v>277</v>
      </c>
      <c r="AB115" t="s">
        <v>283</v>
      </c>
      <c r="AC115" t="str">
        <f>CONCATENATE($R115,$R116,$R117,$R118)</f>
        <v>4123</v>
      </c>
      <c r="AN115">
        <v>3020</v>
      </c>
      <c r="AO115">
        <v>3036</v>
      </c>
      <c r="AP115">
        <v>3006</v>
      </c>
      <c r="AQ115">
        <v>3028</v>
      </c>
      <c r="AX115">
        <f>(($AP$99-$AO$98)/($AO$99-$AO$98))</f>
        <v>0.63636363636363635</v>
      </c>
      <c r="AZ115">
        <f>(($AN$99-$AP$99)/($AP$100-$AP$99))</f>
        <v>0.5357142857142857</v>
      </c>
      <c r="BA115">
        <f>(($AO$99-$AP$99)/($AP$100-$AP$99))</f>
        <v>0.2857142857142857</v>
      </c>
      <c r="BB115">
        <f>(($AQ$99-$AP$99)/($AP$100-$AP$99))</f>
        <v>0.8214285714285714</v>
      </c>
      <c r="BC115">
        <f>(($AN$99-$AQ$98)/($AQ$99-$AQ$98))</f>
        <v>0.68</v>
      </c>
      <c r="BG115">
        <v>4</v>
      </c>
      <c r="BH115">
        <v>686</v>
      </c>
      <c r="BI115">
        <f>($BH$134-$BH$131)/200</f>
        <v>0.09</v>
      </c>
      <c r="BU115">
        <f>1-(($AP$99-$AO$98)/($AO$99-$AO$98))</f>
        <v>0.36363636363636365</v>
      </c>
      <c r="BW115">
        <f>1-(($AN$99-$AP$99)/($AP$100-$AP$99))</f>
        <v>0.4642857142857143</v>
      </c>
      <c r="BX115">
        <f>(($AO$99-$AP$99)/($AP$100-$AP$99))</f>
        <v>0.2857142857142857</v>
      </c>
      <c r="BY115">
        <f>1-(($AQ$99-$AP$99)/($AP$100-$AP$99))</f>
        <v>0.1785714285714286</v>
      </c>
      <c r="BZ115">
        <f>1-(($AN$99-$AQ$98)/($AQ$99-$AQ$98))</f>
        <v>0.31999999999999995</v>
      </c>
    </row>
    <row r="116" spans="1:80" x14ac:dyDescent="0.25">
      <c r="A116">
        <v>115</v>
      </c>
      <c r="F116">
        <v>153.829868</v>
      </c>
      <c r="G116" s="5">
        <v>3</v>
      </c>
      <c r="H116">
        <v>155.414028</v>
      </c>
      <c r="I116" s="2">
        <v>4</v>
      </c>
      <c r="P116">
        <v>2</v>
      </c>
      <c r="Q116" t="str">
        <f>CONCATENATE(C116,E116,G116,I116)</f>
        <v>34</v>
      </c>
      <c r="R116">
        <v>1</v>
      </c>
      <c r="X116" t="s">
        <v>288</v>
      </c>
      <c r="Y116" t="s">
        <v>278</v>
      </c>
      <c r="AN116">
        <v>3043</v>
      </c>
      <c r="AO116">
        <v>3058</v>
      </c>
      <c r="AP116">
        <v>3030</v>
      </c>
      <c r="AQ116">
        <v>3052</v>
      </c>
      <c r="BG116">
        <v>1</v>
      </c>
      <c r="BH116">
        <v>692</v>
      </c>
      <c r="BI116">
        <f>($BH$135-$BH$132)/200</f>
        <v>0.08</v>
      </c>
    </row>
    <row r="117" spans="1:80" x14ac:dyDescent="0.25">
      <c r="A117">
        <v>116</v>
      </c>
      <c r="F117">
        <v>153.829868</v>
      </c>
      <c r="G117" s="5">
        <v>3</v>
      </c>
      <c r="H117">
        <v>155.414028</v>
      </c>
      <c r="I117" s="2">
        <v>4</v>
      </c>
      <c r="P117">
        <v>2</v>
      </c>
      <c r="Q117" t="str">
        <f>CONCATENATE(C117,E117,G117,I117)</f>
        <v>34</v>
      </c>
      <c r="R117">
        <v>2</v>
      </c>
      <c r="X117" t="s">
        <v>284</v>
      </c>
      <c r="Y117" t="s">
        <v>280</v>
      </c>
      <c r="AN117">
        <v>3095</v>
      </c>
      <c r="AO117">
        <v>3113</v>
      </c>
      <c r="AP117">
        <v>3055</v>
      </c>
      <c r="AQ117">
        <v>3098</v>
      </c>
      <c r="BG117">
        <v>2</v>
      </c>
      <c r="BH117">
        <v>699</v>
      </c>
      <c r="BI117">
        <f>($BH$136-$BH$133)/200</f>
        <v>0.11</v>
      </c>
    </row>
    <row r="118" spans="1:80" x14ac:dyDescent="0.25">
      <c r="A118">
        <v>117</v>
      </c>
      <c r="F118">
        <v>153.829868</v>
      </c>
      <c r="G118" s="5">
        <v>3</v>
      </c>
      <c r="H118">
        <v>155.414028</v>
      </c>
      <c r="I118" s="2">
        <v>4</v>
      </c>
      <c r="P118">
        <v>2</v>
      </c>
      <c r="Q118" t="str">
        <f>CONCATENATE(C118,E118,G118,I118)</f>
        <v>34</v>
      </c>
      <c r="R118">
        <v>3</v>
      </c>
      <c r="X118" t="s">
        <v>286</v>
      </c>
      <c r="Y118" t="s">
        <v>266</v>
      </c>
      <c r="AN118">
        <v>3124</v>
      </c>
      <c r="AO118">
        <v>3140</v>
      </c>
      <c r="AP118">
        <v>3109</v>
      </c>
      <c r="AQ118">
        <v>3128</v>
      </c>
      <c r="AT118">
        <f>(($AO$101-$AN$100)/($AN$101-$AN$100))</f>
        <v>0.75</v>
      </c>
      <c r="AU118">
        <f>(($AP$101-$AN$100)/($AN$101-$AN$100))</f>
        <v>0.375</v>
      </c>
      <c r="AV118">
        <f>(($AQ$100-$AN$100)/($AN$101-$AN$100))</f>
        <v>0.25</v>
      </c>
      <c r="AW118">
        <f>(($AN$100-$AO$100)/($AO$101-$AO$100))</f>
        <v>0.28000000000000003</v>
      </c>
      <c r="AX118">
        <f>(($AP$101-$AO$100)/($AO$101-$AO$100))</f>
        <v>0.64</v>
      </c>
      <c r="AY118">
        <f>(($AQ$100-$AO$100)/($AO$101-$AO$100))</f>
        <v>0.52</v>
      </c>
      <c r="AZ118">
        <f>(($AN$101-$AP$101)/($AP$102-$AP$101))</f>
        <v>0.7142857142857143</v>
      </c>
      <c r="BA118">
        <f>(($AO$101-$AP$101)/($AP$102-$AP$101))</f>
        <v>0.42857142857142855</v>
      </c>
      <c r="BB118">
        <f>(($AQ$101-$AP$101)/($AP$102-$AP$101))</f>
        <v>0.95238095238095233</v>
      </c>
      <c r="BC118">
        <f>(($AN$101-$AQ$100)/($AQ$101-$AQ$100))</f>
        <v>0.78260869565217395</v>
      </c>
      <c r="BD118">
        <f>(($AO$101-$AQ$100)/($AQ$101-$AQ$100))</f>
        <v>0.52173913043478259</v>
      </c>
      <c r="BE118">
        <f>(($AP$101-$AQ$100)/($AQ$101-$AQ$100))</f>
        <v>0.13043478260869565</v>
      </c>
      <c r="BG118">
        <v>3</v>
      </c>
      <c r="BH118">
        <v>706</v>
      </c>
      <c r="BI118">
        <f>($BH$137-$BH$134)/200</f>
        <v>0.06</v>
      </c>
      <c r="BQ118">
        <f>1-(($AO$101-$AN$100)/($AN$101-$AN$100))</f>
        <v>0.25</v>
      </c>
      <c r="BR118">
        <f>(($AP$101-$AN$100)/($AN$101-$AN$100))</f>
        <v>0.375</v>
      </c>
      <c r="BS118">
        <f>(($AQ$100-$AN$100)/($AN$101-$AN$100))</f>
        <v>0.25</v>
      </c>
      <c r="BT118">
        <f>(($AN$100-$AO$100)/($AO$101-$AO$100))</f>
        <v>0.28000000000000003</v>
      </c>
      <c r="BU118">
        <f>1-(($AP$101-$AO$100)/($AO$101-$AO$100))</f>
        <v>0.36</v>
      </c>
      <c r="BV118">
        <f>1-(($AQ$100-$AO$100)/($AO$101-$AO$100))</f>
        <v>0.48</v>
      </c>
      <c r="BW118">
        <f>1-(($AN$101-$AP$101)/($AP$102-$AP$101))</f>
        <v>0.2857142857142857</v>
      </c>
      <c r="BX118">
        <f>(($AO$101-$AP$101)/($AP$102-$AP$101))</f>
        <v>0.42857142857142855</v>
      </c>
      <c r="BY118">
        <f>1-(($AQ$101-$AP$101)/($AP$102-$AP$101))</f>
        <v>4.7619047619047672E-2</v>
      </c>
      <c r="BZ118">
        <f>1-(($AN$101-$AQ$100)/($AQ$101-$AQ$100))</f>
        <v>0.21739130434782605</v>
      </c>
      <c r="CA118">
        <f>1-(($AO$101-$AQ$100)/($AQ$101-$AQ$100))</f>
        <v>0.47826086956521741</v>
      </c>
      <c r="CB118">
        <f>(($AP$101-$AQ$100)/($AQ$101-$AQ$100))</f>
        <v>0.13043478260869565</v>
      </c>
    </row>
    <row r="119" spans="1:80" x14ac:dyDescent="0.25">
      <c r="A119">
        <v>118</v>
      </c>
      <c r="F119">
        <v>153.829868</v>
      </c>
      <c r="G119" s="5">
        <v>3</v>
      </c>
      <c r="H119">
        <v>155.414028</v>
      </c>
      <c r="I119" s="2">
        <v>4</v>
      </c>
      <c r="P119">
        <v>2</v>
      </c>
      <c r="Q119" t="str">
        <f>CONCATENATE(C119,E119,G119,I119)</f>
        <v>34</v>
      </c>
      <c r="R119">
        <v>4</v>
      </c>
      <c r="X119" t="s">
        <v>286</v>
      </c>
      <c r="Y119" t="s">
        <v>263</v>
      </c>
      <c r="AN119">
        <v>3147</v>
      </c>
      <c r="AO119">
        <v>3164</v>
      </c>
      <c r="AP119">
        <v>3134</v>
      </c>
      <c r="AQ119">
        <v>3154</v>
      </c>
      <c r="AT119">
        <f>(($AO$102-$AN$101)/($AN$102-$AN$101))</f>
        <v>0.73913043478260865</v>
      </c>
      <c r="AU119">
        <f>(($AP$102-$AN$101)/($AN$102-$AN$101))</f>
        <v>0.2608695652173913</v>
      </c>
      <c r="AV119">
        <f>(($AQ$101-$AN$101)/($AN$102-$AN$101))</f>
        <v>0.21739130434782608</v>
      </c>
      <c r="AW119">
        <f>(($AN$101-$AO$101)/($AO$102-$AO$101))</f>
        <v>0.2608695652173913</v>
      </c>
      <c r="AX119">
        <f>(($AP$102-$AO$101)/($AO$102-$AO$101))</f>
        <v>0.52173913043478259</v>
      </c>
      <c r="AY119">
        <f>(($AQ$101-$AO$101)/($AO$102-$AO$101))</f>
        <v>0.47826086956521741</v>
      </c>
      <c r="AZ119">
        <f>(($AN$102-$AP$102)/($AP$103-$AP$102))</f>
        <v>0.73913043478260865</v>
      </c>
      <c r="BA119">
        <f>(($AO$102-$AP$102)/($AP$103-$AP$102))</f>
        <v>0.47826086956521741</v>
      </c>
      <c r="BB119">
        <f>(($AQ$102-$AP$102)/($AP$103-$AP$102))</f>
        <v>0.95652173913043481</v>
      </c>
      <c r="BC119">
        <f>(($AN$102-$AQ$101)/($AQ$102-$AQ$101))</f>
        <v>0.78260869565217395</v>
      </c>
      <c r="BD119">
        <f>(($AO$102-$AQ$101)/($AQ$102-$AQ$101))</f>
        <v>0.52173913043478259</v>
      </c>
      <c r="BE119">
        <f>(($AP$102-$AQ$101)/($AQ$102-$AQ$101))</f>
        <v>4.3478260869565216E-2</v>
      </c>
      <c r="BG119">
        <v>4</v>
      </c>
      <c r="BH119">
        <v>709</v>
      </c>
      <c r="BI119">
        <f>($BH$138-$BH$135)/200</f>
        <v>7.4999999999999997E-2</v>
      </c>
      <c r="BQ119">
        <f>1-(($AO$102-$AN$101)/($AN$102-$AN$101))</f>
        <v>0.26086956521739135</v>
      </c>
      <c r="BR119">
        <f>(($AP$102-$AN$101)/($AN$102-$AN$101))</f>
        <v>0.2608695652173913</v>
      </c>
      <c r="BS119">
        <f>(($AQ$101-$AN$101)/($AN$102-$AN$101))</f>
        <v>0.21739130434782608</v>
      </c>
      <c r="BT119">
        <f>(($AN$101-$AO$101)/($AO$102-$AO$101))</f>
        <v>0.2608695652173913</v>
      </c>
      <c r="BU119">
        <f>1-(($AP$102-$AO$101)/($AO$102-$AO$101))</f>
        <v>0.47826086956521741</v>
      </c>
      <c r="BV119">
        <f>(($AQ$101-$AO$101)/($AO$102-$AO$101))</f>
        <v>0.47826086956521741</v>
      </c>
      <c r="BW119">
        <f>1-(($AN$102-$AP$102)/($AP$103-$AP$102))</f>
        <v>0.26086956521739135</v>
      </c>
      <c r="BX119">
        <f>(($AO$102-$AP$102)/($AP$103-$AP$102))</f>
        <v>0.47826086956521741</v>
      </c>
      <c r="BY119">
        <f>1-(($AQ$102-$AP$102)/($AP$103-$AP$102))</f>
        <v>4.3478260869565188E-2</v>
      </c>
      <c r="BZ119">
        <f>1-(($AN$102-$AQ$101)/($AQ$102-$AQ$101))</f>
        <v>0.21739130434782605</v>
      </c>
      <c r="CA119">
        <f>1-(($AO$102-$AQ$101)/($AQ$102-$AQ$101))</f>
        <v>0.47826086956521741</v>
      </c>
      <c r="CB119">
        <f>(($AP$102-$AQ$101)/($AQ$102-$AQ$101))</f>
        <v>4.3478260869565216E-2</v>
      </c>
    </row>
    <row r="120" spans="1:80" x14ac:dyDescent="0.25">
      <c r="A120">
        <v>119</v>
      </c>
      <c r="F120">
        <v>153.829868</v>
      </c>
      <c r="G120" s="5">
        <v>3</v>
      </c>
      <c r="H120">
        <v>155.414028</v>
      </c>
      <c r="I120" s="2">
        <v>4</v>
      </c>
      <c r="P120">
        <v>2</v>
      </c>
      <c r="Q120" t="str">
        <f>CONCATENATE(C120,E120,G120,I120)</f>
        <v>34</v>
      </c>
      <c r="R120" t="s">
        <v>22</v>
      </c>
      <c r="X120" t="s">
        <v>286</v>
      </c>
      <c r="Y120" t="s">
        <v>264</v>
      </c>
      <c r="AN120">
        <v>3171</v>
      </c>
      <c r="AO120">
        <v>3191</v>
      </c>
      <c r="AP120">
        <v>3157</v>
      </c>
      <c r="AQ120">
        <v>3178</v>
      </c>
      <c r="AT120">
        <f>(($AO$103-$AN$102)/($AN$103-$AN$102))</f>
        <v>0.80952380952380953</v>
      </c>
      <c r="AU120">
        <f>(($AP$103-$AN$102)/($AN$103-$AN$102))</f>
        <v>0.2857142857142857</v>
      </c>
      <c r="AV120">
        <f>(($AQ$102-$AN$102)/($AN$103-$AN$102))</f>
        <v>0.23809523809523808</v>
      </c>
      <c r="AW120">
        <f>(($AN$102-$AO$102)/($AO$103-$AO$102))</f>
        <v>0.2608695652173913</v>
      </c>
      <c r="AX120">
        <f>(($AP$103-$AO$102)/($AO$103-$AO$102))</f>
        <v>0.52173913043478259</v>
      </c>
      <c r="AY120">
        <f>(($AQ$102-$AO$102)/($AO$103-$AO$102))</f>
        <v>0.47826086956521741</v>
      </c>
      <c r="AZ120">
        <f>(($AN$103-$AP$103)/($AP$104-$AP$103))</f>
        <v>0.65217391304347827</v>
      </c>
      <c r="BA120">
        <f>(($AO$103-$AP$103)/($AP$104-$AP$103))</f>
        <v>0.47826086956521741</v>
      </c>
      <c r="BB120">
        <f>(($AQ$103-$AP$103)/($AP$104-$AP$103))</f>
        <v>0.95652173913043481</v>
      </c>
      <c r="BC120">
        <f>(($AN$103-$AQ$102)/($AQ$103-$AQ$102))</f>
        <v>0.69565217391304346</v>
      </c>
      <c r="BD120">
        <f>(($AO$103-$AQ$102)/($AQ$103-$AQ$102))</f>
        <v>0.52173913043478259</v>
      </c>
      <c r="BE120">
        <f>(($AP$103-$AQ$102)/($AQ$103-$AQ$102))</f>
        <v>4.3478260869565216E-2</v>
      </c>
      <c r="BG120" t="s">
        <v>22</v>
      </c>
      <c r="BH120">
        <v>710</v>
      </c>
      <c r="BI120">
        <f>($BH$139-$BH$136)/200</f>
        <v>7.0000000000000007E-2</v>
      </c>
      <c r="BQ120">
        <f>1-(($AO$103-$AN$102)/($AN$103-$AN$102))</f>
        <v>0.19047619047619047</v>
      </c>
      <c r="BR120">
        <f>(($AP$103-$AN$102)/($AN$103-$AN$102))</f>
        <v>0.2857142857142857</v>
      </c>
      <c r="BS120">
        <f>(($AQ$102-$AN$102)/($AN$103-$AN$102))</f>
        <v>0.23809523809523808</v>
      </c>
      <c r="BT120">
        <f>(($AN$102-$AO$102)/($AO$103-$AO$102))</f>
        <v>0.2608695652173913</v>
      </c>
      <c r="BU120">
        <f>1-(($AP$103-$AO$102)/($AO$103-$AO$102))</f>
        <v>0.47826086956521741</v>
      </c>
      <c r="BV120">
        <f>(($AQ$102-$AO$102)/($AO$103-$AO$102))</f>
        <v>0.47826086956521741</v>
      </c>
      <c r="BW120">
        <f>1-(($AN$103-$AP$103)/($AP$104-$AP$103))</f>
        <v>0.34782608695652173</v>
      </c>
      <c r="BX120">
        <f>(($AO$103-$AP$103)/($AP$104-$AP$103))</f>
        <v>0.47826086956521741</v>
      </c>
      <c r="BY120">
        <f>1-(($AQ$103-$AP$103)/($AP$104-$AP$103))</f>
        <v>4.3478260869565188E-2</v>
      </c>
      <c r="BZ120">
        <f>1-(($AN$103-$AQ$102)/($AQ$103-$AQ$102))</f>
        <v>0.30434782608695654</v>
      </c>
      <c r="CA120">
        <f>1-(($AO$103-$AQ$102)/($AQ$103-$AQ$102))</f>
        <v>0.47826086956521741</v>
      </c>
      <c r="CB120">
        <f>(($AP$103-$AQ$102)/($AQ$103-$AQ$102))</f>
        <v>4.3478260869565216E-2</v>
      </c>
    </row>
    <row r="121" spans="1:80" x14ac:dyDescent="0.25">
      <c r="A121">
        <v>120</v>
      </c>
      <c r="F121">
        <v>153.829868</v>
      </c>
      <c r="G121" s="5">
        <v>3</v>
      </c>
      <c r="H121">
        <v>155.414028</v>
      </c>
      <c r="I121" s="2">
        <v>4</v>
      </c>
      <c r="P121">
        <v>2</v>
      </c>
      <c r="Q121" t="str">
        <f>CONCATENATE(C121,E121,G121,I121)</f>
        <v>34</v>
      </c>
      <c r="R121" t="s">
        <v>22</v>
      </c>
      <c r="X121" t="s">
        <v>286</v>
      </c>
      <c r="Y121" t="s">
        <v>265</v>
      </c>
      <c r="AN121">
        <v>3197</v>
      </c>
      <c r="AO121">
        <v>3216</v>
      </c>
      <c r="AP121">
        <v>3180</v>
      </c>
      <c r="AQ121">
        <v>3204</v>
      </c>
      <c r="AT121">
        <f>(($AO$104-$AN$103)/($AN$104-$AN$103))</f>
        <v>0.82608695652173914</v>
      </c>
      <c r="AU121">
        <f>(($AP$104-$AN$103)/($AN$104-$AN$103))</f>
        <v>0.34782608695652173</v>
      </c>
      <c r="AV121">
        <f>(($AQ$103-$AN$103)/($AN$104-$AN$103))</f>
        <v>0.30434782608695654</v>
      </c>
      <c r="AW121">
        <f>(($AN$103-$AO$103)/($AO$104-$AO$103))</f>
        <v>0.17391304347826086</v>
      </c>
      <c r="AX121">
        <f>(($AP$104-$AO$103)/($AO$104-$AO$103))</f>
        <v>0.52173913043478259</v>
      </c>
      <c r="AY121">
        <f>(($AQ$103-$AO$103)/($AO$104-$AO$103))</f>
        <v>0.47826086956521741</v>
      </c>
      <c r="AZ121">
        <f>(($AN$104-$AP$104)/($AP$105-$AP$104))</f>
        <v>0.625</v>
      </c>
      <c r="BA121">
        <f>(($AO$104-$AP$104)/($AP$105-$AP$104))</f>
        <v>0.45833333333333331</v>
      </c>
      <c r="BB121">
        <f>(($AQ$104-$AP$104)/($AP$105-$AP$104))</f>
        <v>0.95833333333333337</v>
      </c>
      <c r="BC121">
        <f>(($AN$104-$AQ$103)/($AQ$104-$AQ$103))</f>
        <v>0.66666666666666663</v>
      </c>
      <c r="BD121">
        <f>(($AO$104-$AQ$103)/($AQ$104-$AQ$103))</f>
        <v>0.5</v>
      </c>
      <c r="BE121">
        <f>(($AP$104-$AQ$103)/($AQ$104-$AQ$103))</f>
        <v>4.1666666666666664E-2</v>
      </c>
      <c r="BG121" t="s">
        <v>22</v>
      </c>
      <c r="BH121">
        <v>743</v>
      </c>
      <c r="BI121">
        <f>($BH$140-$BH$137)/200</f>
        <v>0.1</v>
      </c>
      <c r="BQ121">
        <f>1-(($AO$104-$AN$103)/($AN$104-$AN$103))</f>
        <v>0.17391304347826086</v>
      </c>
      <c r="BR121">
        <f>(($AP$104-$AN$103)/($AN$104-$AN$103))</f>
        <v>0.34782608695652173</v>
      </c>
      <c r="BS121">
        <f>(($AQ$103-$AN$103)/($AN$104-$AN$103))</f>
        <v>0.30434782608695654</v>
      </c>
      <c r="BT121">
        <f>(($AN$103-$AO$103)/($AO$104-$AO$103))</f>
        <v>0.17391304347826086</v>
      </c>
      <c r="BU121">
        <f>1-(($AP$104-$AO$103)/($AO$104-$AO$103))</f>
        <v>0.47826086956521741</v>
      </c>
      <c r="BV121">
        <f>(($AQ$103-$AO$103)/($AO$104-$AO$103))</f>
        <v>0.47826086956521741</v>
      </c>
      <c r="BW121">
        <f>1-(($AN$104-$AP$104)/($AP$105-$AP$104))</f>
        <v>0.375</v>
      </c>
      <c r="BX121">
        <f>(($AO$104-$AP$104)/($AP$105-$AP$104))</f>
        <v>0.45833333333333331</v>
      </c>
      <c r="BY121">
        <f>1-(($AQ$104-$AP$104)/($AP$105-$AP$104))</f>
        <v>4.166666666666663E-2</v>
      </c>
      <c r="BZ121">
        <f>1-(($AN$104-$AQ$103)/($AQ$104-$AQ$103))</f>
        <v>0.33333333333333337</v>
      </c>
      <c r="CA121">
        <f>(($AO$104-$AQ$103)/($AQ$104-$AQ$103))</f>
        <v>0.5</v>
      </c>
      <c r="CB121">
        <f>(($AP$104-$AQ$103)/($AQ$104-$AQ$103))</f>
        <v>4.1666666666666664E-2</v>
      </c>
    </row>
    <row r="122" spans="1:80" x14ac:dyDescent="0.25">
      <c r="A122">
        <v>121</v>
      </c>
      <c r="F122">
        <v>153.829868</v>
      </c>
      <c r="G122" s="5">
        <v>3</v>
      </c>
      <c r="H122">
        <v>155.414028</v>
      </c>
      <c r="I122" s="2">
        <v>4</v>
      </c>
      <c r="P122">
        <v>2</v>
      </c>
      <c r="Q122" t="str">
        <f>CONCATENATE(C122,E122,G122,I122)</f>
        <v>34</v>
      </c>
      <c r="R122">
        <v>2</v>
      </c>
      <c r="X122" t="s">
        <v>286</v>
      </c>
      <c r="Y122" t="s">
        <v>266</v>
      </c>
      <c r="AB122" t="s">
        <v>286</v>
      </c>
      <c r="AC122" t="str">
        <f>CONCATENATE($R122,$R123,$R124,$R125)</f>
        <v>2143</v>
      </c>
      <c r="AN122">
        <v>3220</v>
      </c>
      <c r="AO122">
        <v>3239</v>
      </c>
      <c r="AP122">
        <v>3206</v>
      </c>
      <c r="AQ122">
        <v>3227</v>
      </c>
      <c r="AT122">
        <f>(($AO$105-$AN$104)/($AN$105-$AN$104))</f>
        <v>0.72</v>
      </c>
      <c r="AU122">
        <f>(($AP$105-$AN$104)/($AN$105-$AN$104))</f>
        <v>0.36</v>
      </c>
      <c r="AV122">
        <f>(($AQ$104-$AN$104)/($AN$105-$AN$104))</f>
        <v>0.32</v>
      </c>
      <c r="AW122">
        <f>(($AN$104-$AO$104)/($AO$105-$AO$104))</f>
        <v>0.18181818181818182</v>
      </c>
      <c r="AX122">
        <f>(($AP$105-$AO$104)/($AO$105-$AO$104))</f>
        <v>0.59090909090909094</v>
      </c>
      <c r="AY122">
        <f>(($AQ$104-$AO$104)/($AO$105-$AO$104))</f>
        <v>0.54545454545454541</v>
      </c>
      <c r="AZ122">
        <f>(($AN$105-$AP$105)/($AP$106-$AP$105))</f>
        <v>0.66666666666666663</v>
      </c>
      <c r="BA122">
        <f>(($AO$105-$AP$105)/($AP$106-$AP$105))</f>
        <v>0.375</v>
      </c>
      <c r="BB122">
        <f>(($AQ$105-$AP$105)/($AP$106-$AP$105))</f>
        <v>0.95833333333333337</v>
      </c>
      <c r="BC122">
        <f>(($AN$105-$AQ$104)/($AQ$105-$AQ$104))</f>
        <v>0.70833333333333337</v>
      </c>
      <c r="BD122">
        <f>(($AO$105-$AQ$104)/($AQ$105-$AQ$104))</f>
        <v>0.41666666666666669</v>
      </c>
      <c r="BE122">
        <f>(($AP$105-$AQ$104)/($AQ$105-$AQ$104))</f>
        <v>4.1666666666666664E-2</v>
      </c>
      <c r="BG122">
        <v>2</v>
      </c>
      <c r="BH122">
        <v>744</v>
      </c>
      <c r="BI122">
        <f>($BH$141-$BH$138)/200</f>
        <v>8.5000000000000006E-2</v>
      </c>
      <c r="BQ122">
        <f>1-(($AO$105-$AN$104)/($AN$105-$AN$104))</f>
        <v>0.28000000000000003</v>
      </c>
      <c r="BR122">
        <f>(($AP$105-$AN$104)/($AN$105-$AN$104))</f>
        <v>0.36</v>
      </c>
      <c r="BS122">
        <f>(($AQ$104-$AN$104)/($AN$105-$AN$104))</f>
        <v>0.32</v>
      </c>
      <c r="BT122">
        <f>(($AN$104-$AO$104)/($AO$105-$AO$104))</f>
        <v>0.18181818181818182</v>
      </c>
      <c r="BU122">
        <f>1-(($AP$105-$AO$104)/($AO$105-$AO$104))</f>
        <v>0.40909090909090906</v>
      </c>
      <c r="BV122">
        <f>1-(($AQ$104-$AO$104)/($AO$105-$AO$104))</f>
        <v>0.45454545454545459</v>
      </c>
      <c r="BW122">
        <f>1-(($AN$105-$AP$105)/($AP$106-$AP$105))</f>
        <v>0.33333333333333337</v>
      </c>
      <c r="BX122">
        <f>(($AO$105-$AP$105)/($AP$106-$AP$105))</f>
        <v>0.375</v>
      </c>
      <c r="BY122">
        <f>1-(($AQ$105-$AP$105)/($AP$106-$AP$105))</f>
        <v>4.166666666666663E-2</v>
      </c>
      <c r="BZ122">
        <f>1-(($AN$105-$AQ$104)/($AQ$105-$AQ$104))</f>
        <v>0.29166666666666663</v>
      </c>
      <c r="CA122">
        <f>(($AO$105-$AQ$104)/($AQ$105-$AQ$104))</f>
        <v>0.41666666666666669</v>
      </c>
      <c r="CB122">
        <f>(($AP$105-$AQ$104)/($AQ$105-$AQ$104))</f>
        <v>4.1666666666666664E-2</v>
      </c>
    </row>
    <row r="123" spans="1:80" x14ac:dyDescent="0.25">
      <c r="A123">
        <v>122</v>
      </c>
      <c r="D123">
        <v>129.93050500000001</v>
      </c>
      <c r="E123" s="4">
        <v>2</v>
      </c>
      <c r="F123">
        <v>153.829868</v>
      </c>
      <c r="G123" s="5">
        <v>3</v>
      </c>
      <c r="H123">
        <v>155.414028</v>
      </c>
      <c r="I123" s="2">
        <v>4</v>
      </c>
      <c r="P123">
        <v>3</v>
      </c>
      <c r="Q123" t="str">
        <f>CONCATENATE(C123,E123,G123,I123)</f>
        <v>234</v>
      </c>
      <c r="R123">
        <v>1</v>
      </c>
      <c r="X123" t="s">
        <v>286</v>
      </c>
      <c r="Y123" t="s">
        <v>263</v>
      </c>
      <c r="AN123">
        <v>3243</v>
      </c>
      <c r="AO123">
        <v>3260</v>
      </c>
      <c r="AP123">
        <v>3228</v>
      </c>
      <c r="AQ123">
        <v>3250</v>
      </c>
      <c r="AT123">
        <f>(($AO$106-$AN$105)/($AN$106-$AN$105))</f>
        <v>0.72</v>
      </c>
      <c r="AU123">
        <f>(($AP$106-$AN$105)/($AN$106-$AN$105))</f>
        <v>0.32</v>
      </c>
      <c r="AV123">
        <f>(($AQ$105-$AN$105)/($AN$106-$AN$105))</f>
        <v>0.28000000000000003</v>
      </c>
      <c r="AW123">
        <f>(($AN$105-$AO$105)/($AO$106-$AO$105))</f>
        <v>0.28000000000000003</v>
      </c>
      <c r="AX123">
        <f>(($AP$106-$AO$105)/($AO$106-$AO$105))</f>
        <v>0.6</v>
      </c>
      <c r="AY123">
        <f>(($AQ$105-$AO$105)/($AO$106-$AO$105))</f>
        <v>0.56000000000000005</v>
      </c>
      <c r="AZ123">
        <f>(($AN$106-$AP$106)/($AP$107-$AP$106))</f>
        <v>0.62962962962962965</v>
      </c>
      <c r="BA123">
        <f>(($AO$106-$AP$106)/($AP$107-$AP$106))</f>
        <v>0.37037037037037035</v>
      </c>
      <c r="BB123">
        <f>(($AQ$106-$AP$106)/($AP$107-$AP$106))</f>
        <v>0.85185185185185186</v>
      </c>
      <c r="BC123">
        <f>(($AN$106-$AQ$105)/($AQ$106-$AQ$105))</f>
        <v>0.75</v>
      </c>
      <c r="BD123">
        <f>(($AO$106-$AQ$105)/($AQ$106-$AQ$105))</f>
        <v>0.45833333333333331</v>
      </c>
      <c r="BE123">
        <f>(($AP$106-$AQ$105)/($AQ$106-$AQ$105))</f>
        <v>4.1666666666666664E-2</v>
      </c>
      <c r="BG123">
        <v>1</v>
      </c>
      <c r="BH123">
        <v>753</v>
      </c>
      <c r="BI123">
        <f>($BH$142-$BH$139)/200</f>
        <v>8.5000000000000006E-2</v>
      </c>
      <c r="BQ123">
        <f>1-(($AO$106-$AN$105)/($AN$106-$AN$105))</f>
        <v>0.28000000000000003</v>
      </c>
      <c r="BR123">
        <f>(($AP$106-$AN$105)/($AN$106-$AN$105))</f>
        <v>0.32</v>
      </c>
      <c r="BS123">
        <f>(($AQ$105-$AN$105)/($AN$106-$AN$105))</f>
        <v>0.28000000000000003</v>
      </c>
      <c r="BT123">
        <f>(($AN$105-$AO$105)/($AO$106-$AO$105))</f>
        <v>0.28000000000000003</v>
      </c>
      <c r="BU123">
        <f>1-(($AP$106-$AO$105)/($AO$106-$AO$105))</f>
        <v>0.4</v>
      </c>
      <c r="BV123">
        <f>1-(($AQ$105-$AO$105)/($AO$106-$AO$105))</f>
        <v>0.43999999999999995</v>
      </c>
      <c r="BW123">
        <f>1-(($AN$106-$AP$106)/($AP$107-$AP$106))</f>
        <v>0.37037037037037035</v>
      </c>
      <c r="BX123">
        <f>(($AO$106-$AP$106)/($AP$107-$AP$106))</f>
        <v>0.37037037037037035</v>
      </c>
      <c r="BY123">
        <f>1-(($AQ$106-$AP$106)/($AP$107-$AP$106))</f>
        <v>0.14814814814814814</v>
      </c>
      <c r="BZ123">
        <f>1-(($AN$106-$AQ$105)/($AQ$106-$AQ$105))</f>
        <v>0.25</v>
      </c>
      <c r="CA123">
        <f>(($AO$106-$AQ$105)/($AQ$106-$AQ$105))</f>
        <v>0.45833333333333331</v>
      </c>
      <c r="CB123">
        <f>(($AP$106-$AQ$105)/($AQ$106-$AQ$105))</f>
        <v>4.1666666666666664E-2</v>
      </c>
    </row>
    <row r="124" spans="1:80" x14ac:dyDescent="0.25">
      <c r="A124">
        <v>123</v>
      </c>
      <c r="D124">
        <v>129.92287900000002</v>
      </c>
      <c r="E124" s="4">
        <v>2</v>
      </c>
      <c r="F124">
        <v>153.829868</v>
      </c>
      <c r="G124" s="5">
        <v>3</v>
      </c>
      <c r="P124">
        <v>2</v>
      </c>
      <c r="Q124" t="str">
        <f>CONCATENATE(C124,E124,G124,I124)</f>
        <v>23</v>
      </c>
      <c r="R124">
        <v>4</v>
      </c>
      <c r="X124" t="s">
        <v>286</v>
      </c>
      <c r="Y124" t="s">
        <v>264</v>
      </c>
      <c r="AN124">
        <v>3265</v>
      </c>
      <c r="AO124">
        <v>3282</v>
      </c>
      <c r="AP124">
        <v>3251</v>
      </c>
      <c r="AQ124">
        <v>3273</v>
      </c>
      <c r="AT124">
        <f>(($AO$107-$AN$106)/($AN$107-$AN$106))</f>
        <v>0.625</v>
      </c>
      <c r="AU124">
        <f>(($AP$107-$AN$106)/($AN$107-$AN$106))</f>
        <v>0.41666666666666669</v>
      </c>
      <c r="AV124">
        <f>(($AQ$106-$AN$106)/($AN$107-$AN$106))</f>
        <v>0.25</v>
      </c>
      <c r="AW124">
        <f>(($AN$106-$AO$106)/($AO$107-$AO$106))</f>
        <v>0.31818181818181818</v>
      </c>
      <c r="AX124">
        <f>(($AP$107-$AO$106)/($AO$107-$AO$106))</f>
        <v>0.77272727272727271</v>
      </c>
      <c r="AY124">
        <f>(($AQ$106-$AO$106)/($AO$107-$AO$106))</f>
        <v>0.59090909090909094</v>
      </c>
      <c r="AZ124">
        <f>(($AN$107-$AP$107)/($AP$108-$AP$107))</f>
        <v>0.53846153846153844</v>
      </c>
      <c r="BA124">
        <f>(($AO$107-$AP$107)/($AP$108-$AP$107))</f>
        <v>0.19230769230769232</v>
      </c>
      <c r="BB124">
        <f>(($AQ$107-$AP$107)/($AP$108-$AP$107))</f>
        <v>0.80769230769230771</v>
      </c>
      <c r="BC124">
        <f>(($AN$107-$AQ$106)/($AQ$107-$AQ$106))</f>
        <v>0.72</v>
      </c>
      <c r="BD124">
        <f>(($AO$107-$AQ$106)/($AQ$107-$AQ$106))</f>
        <v>0.36</v>
      </c>
      <c r="BE124">
        <f>(($AP$107-$AQ$106)/($AQ$107-$AQ$106))</f>
        <v>0.16</v>
      </c>
      <c r="BG124">
        <v>4</v>
      </c>
      <c r="BH124">
        <v>759</v>
      </c>
      <c r="BI124">
        <f>($BH$143-$BH$140)/200</f>
        <v>0.08</v>
      </c>
      <c r="BQ124">
        <f>1-(($AO$107-$AN$106)/($AN$107-$AN$106))</f>
        <v>0.375</v>
      </c>
      <c r="BR124">
        <f>(($AP$107-$AN$106)/($AN$107-$AN$106))</f>
        <v>0.41666666666666669</v>
      </c>
      <c r="BS124">
        <f>(($AQ$106-$AN$106)/($AN$107-$AN$106))</f>
        <v>0.25</v>
      </c>
      <c r="BT124">
        <f>(($AN$106-$AO$106)/($AO$107-$AO$106))</f>
        <v>0.31818181818181818</v>
      </c>
      <c r="BU124">
        <f>1-(($AP$107-$AO$106)/($AO$107-$AO$106))</f>
        <v>0.22727272727272729</v>
      </c>
      <c r="BV124">
        <f>1-(($AQ$106-$AO$106)/($AO$107-$AO$106))</f>
        <v>0.40909090909090906</v>
      </c>
      <c r="BW124">
        <f>1-(($AN$107-$AP$107)/($AP$108-$AP$107))</f>
        <v>0.46153846153846156</v>
      </c>
      <c r="BX124">
        <f>(($AO$107-$AP$107)/($AP$108-$AP$107))</f>
        <v>0.19230769230769232</v>
      </c>
      <c r="BY124">
        <f>1-(($AQ$107-$AP$107)/($AP$108-$AP$107))</f>
        <v>0.19230769230769229</v>
      </c>
      <c r="BZ124">
        <f>1-(($AN$107-$AQ$106)/($AQ$107-$AQ$106))</f>
        <v>0.28000000000000003</v>
      </c>
      <c r="CA124">
        <f>(($AO$107-$AQ$106)/($AQ$107-$AQ$106))</f>
        <v>0.36</v>
      </c>
      <c r="CB124">
        <f>(($AP$107-$AQ$106)/($AQ$107-$AQ$106))</f>
        <v>0.16</v>
      </c>
    </row>
    <row r="125" spans="1:80" x14ac:dyDescent="0.25">
      <c r="A125">
        <v>124</v>
      </c>
      <c r="D125">
        <v>129.91267500000001</v>
      </c>
      <c r="E125" s="4">
        <v>2</v>
      </c>
      <c r="F125">
        <v>153.84527300000002</v>
      </c>
      <c r="G125" s="5">
        <v>3</v>
      </c>
      <c r="P125">
        <v>2</v>
      </c>
      <c r="Q125" t="str">
        <f>CONCATENATE(C125,E125,G125,I125)</f>
        <v>23</v>
      </c>
      <c r="R125">
        <v>3</v>
      </c>
      <c r="X125" t="s">
        <v>286</v>
      </c>
      <c r="Y125" t="s">
        <v>265</v>
      </c>
      <c r="AN125">
        <v>3289</v>
      </c>
      <c r="AO125">
        <v>3304</v>
      </c>
      <c r="AP125">
        <v>3275</v>
      </c>
      <c r="AQ125">
        <v>3296</v>
      </c>
      <c r="BG125">
        <v>3</v>
      </c>
      <c r="BH125">
        <v>761</v>
      </c>
      <c r="BI125">
        <f>($BH$144-$BH$141)/200</f>
        <v>9.5000000000000001E-2</v>
      </c>
    </row>
    <row r="126" spans="1:80" x14ac:dyDescent="0.25">
      <c r="A126">
        <v>125</v>
      </c>
      <c r="D126">
        <v>129.89414300000001</v>
      </c>
      <c r="E126" s="4">
        <v>2</v>
      </c>
      <c r="P126">
        <v>1</v>
      </c>
      <c r="Q126" t="str">
        <f>CONCATENATE(C126,E126,G126,I126)</f>
        <v>2</v>
      </c>
      <c r="R126">
        <v>2</v>
      </c>
      <c r="X126" t="s">
        <v>286</v>
      </c>
      <c r="Y126" t="s">
        <v>266</v>
      </c>
      <c r="AB126" t="s">
        <v>288</v>
      </c>
      <c r="AC126" t="str">
        <f>CONCATENATE($R126,$R127,$R128,$R129)</f>
        <v>2134</v>
      </c>
      <c r="AN126">
        <v>3342</v>
      </c>
      <c r="AO126">
        <v>3348</v>
      </c>
      <c r="AP126">
        <v>3300</v>
      </c>
      <c r="AQ126">
        <v>3355</v>
      </c>
      <c r="BG126">
        <v>2</v>
      </c>
      <c r="BH126">
        <v>772</v>
      </c>
      <c r="BI126">
        <f>($BH$145-$BH$142)/200</f>
        <v>7.4999999999999997E-2</v>
      </c>
    </row>
    <row r="127" spans="1:80" x14ac:dyDescent="0.25">
      <c r="A127">
        <v>126</v>
      </c>
      <c r="D127">
        <v>129.88126099999999</v>
      </c>
      <c r="E127" s="4">
        <v>2</v>
      </c>
      <c r="P127">
        <v>1</v>
      </c>
      <c r="Q127" t="str">
        <f>CONCATENATE(C127,E127,G127,I127)</f>
        <v>2</v>
      </c>
      <c r="R127">
        <v>1</v>
      </c>
      <c r="X127" t="s">
        <v>286</v>
      </c>
      <c r="Y127" t="s">
        <v>263</v>
      </c>
      <c r="AN127">
        <v>3368</v>
      </c>
      <c r="AO127">
        <v>3371</v>
      </c>
      <c r="AP127">
        <v>3354</v>
      </c>
      <c r="AQ127">
        <v>3378</v>
      </c>
      <c r="AT127">
        <f>(($AO$108-$AN$108)/($AN$109-$AN$108))</f>
        <v>0.59259259259259256</v>
      </c>
      <c r="AU127">
        <f>(($AP$109-$AN$108)/($AN$109-$AN$108))</f>
        <v>0.55555555555555558</v>
      </c>
      <c r="AV127">
        <f>(($AQ$108-$AN$108)/($AN$109-$AN$108))</f>
        <v>0</v>
      </c>
      <c r="AW127">
        <f>(($AN$109-$AO$108)/($AO$109-$AO$108))</f>
        <v>0.40740740740740738</v>
      </c>
      <c r="AX127">
        <f>(($AP$110-$AO$108)/($AO$109-$AO$108))</f>
        <v>0.88888888888888884</v>
      </c>
      <c r="AY127">
        <f>(($AQ$109-$AO$108)/($AO$109-$AO$108))</f>
        <v>0.55555555555555558</v>
      </c>
      <c r="AZ127">
        <f>(($AN$109-$AP$109)/($AP$110-$AP$109))</f>
        <v>0.48</v>
      </c>
      <c r="BA127">
        <f>(($AO$108-$AP$109)/($AP$110-$AP$109))</f>
        <v>0.04</v>
      </c>
      <c r="BB127">
        <f>(($AQ$109-$AP$109)/($AP$110-$AP$109))</f>
        <v>0.64</v>
      </c>
      <c r="BC127">
        <f>(($AN$108-$AQ$108)/($AQ$109-$AQ$108))</f>
        <v>0</v>
      </c>
      <c r="BD127">
        <f>(($AO$108-$AQ$108)/($AQ$109-$AQ$108))</f>
        <v>0.5161290322580645</v>
      </c>
      <c r="BE127">
        <f>(($AP$109-$AQ$108)/($AQ$109-$AQ$108))</f>
        <v>0.4838709677419355</v>
      </c>
      <c r="BG127">
        <v>1</v>
      </c>
      <c r="BH127">
        <v>777</v>
      </c>
      <c r="BI127">
        <f>($BH$146-$BH$143)/200</f>
        <v>0.105</v>
      </c>
      <c r="BQ127">
        <f>1-(($AO$108-$AN$108)/($AN$109-$AN$108))</f>
        <v>0.40740740740740744</v>
      </c>
      <c r="BR127">
        <f>1-(($AP$109-$AN$108)/($AN$109-$AN$108))</f>
        <v>0.44444444444444442</v>
      </c>
      <c r="BS127">
        <f>(($AQ$108-$AN$108)/($AN$109-$AN$108))</f>
        <v>0</v>
      </c>
      <c r="BT127">
        <f>(($AN$109-$AO$108)/($AO$109-$AO$108))</f>
        <v>0.40740740740740738</v>
      </c>
      <c r="BU127">
        <f>1-(($AP$110-$AO$108)/($AO$109-$AO$108))</f>
        <v>0.11111111111111116</v>
      </c>
      <c r="BV127">
        <f>1-(($AQ$109-$AO$108)/($AO$109-$AO$108))</f>
        <v>0.44444444444444442</v>
      </c>
      <c r="BW127">
        <f>(($AN$109-$AP$109)/($AP$110-$AP$109))</f>
        <v>0.48</v>
      </c>
      <c r="BX127">
        <f>(($AO$108-$AP$109)/($AP$110-$AP$109))</f>
        <v>0.04</v>
      </c>
      <c r="BY127">
        <f>1-(($AQ$109-$AP$109)/($AP$110-$AP$109))</f>
        <v>0.36</v>
      </c>
      <c r="BZ127">
        <f>(($AN$108-$AQ$108)/($AQ$109-$AQ$108))</f>
        <v>0</v>
      </c>
      <c r="CA127">
        <f>1-(($AO$108-$AQ$108)/($AQ$109-$AQ$108))</f>
        <v>0.4838709677419355</v>
      </c>
      <c r="CB127">
        <f>(($AP$109-$AQ$108)/($AQ$109-$AQ$108))</f>
        <v>0.4838709677419355</v>
      </c>
    </row>
    <row r="128" spans="1:80" x14ac:dyDescent="0.25">
      <c r="A128">
        <v>127</v>
      </c>
      <c r="D128">
        <v>129.91333500000002</v>
      </c>
      <c r="E128" s="4">
        <v>2</v>
      </c>
      <c r="P128">
        <v>1</v>
      </c>
      <c r="Q128" t="str">
        <f>CONCATENATE(C128,E128,G128,I128)</f>
        <v>2</v>
      </c>
      <c r="R128">
        <v>3</v>
      </c>
      <c r="X128" t="s">
        <v>286</v>
      </c>
      <c r="Y128" t="s">
        <v>264</v>
      </c>
      <c r="AN128">
        <v>3390</v>
      </c>
      <c r="AO128">
        <v>3394</v>
      </c>
      <c r="AP128">
        <v>3377</v>
      </c>
      <c r="AQ128">
        <v>3401</v>
      </c>
      <c r="AT128">
        <f>(($AO$109-$AN$109)/($AN$110-$AN$109))</f>
        <v>0.64</v>
      </c>
      <c r="AU128">
        <f>(($AP$110-$AN$109)/($AN$110-$AN$109))</f>
        <v>0.52</v>
      </c>
      <c r="AV128">
        <f>(($AQ$109-$AN$109)/($AN$110-$AN$109))</f>
        <v>0.16</v>
      </c>
      <c r="AW128">
        <f>(($AN$110-$AO$109)/($AO$110-$AO$109))</f>
        <v>0.375</v>
      </c>
      <c r="AX128">
        <f>(($AP$111-$AO$109)/($AO$110-$AO$109))</f>
        <v>0.79166666666666663</v>
      </c>
      <c r="AY128">
        <f>(($AQ$110-$AO$109)/($AO$110-$AO$109))</f>
        <v>0.58333333333333337</v>
      </c>
      <c r="AZ128">
        <f>(($AN$110-$AP$110)/($AP$111-$AP$110))</f>
        <v>0.54545454545454541</v>
      </c>
      <c r="BA128">
        <f>(($AO$109-$AP$110)/($AP$111-$AP$110))</f>
        <v>0.13636363636363635</v>
      </c>
      <c r="BB128">
        <f>(($AQ$110-$AP$110)/($AP$111-$AP$110))</f>
        <v>0.77272727272727271</v>
      </c>
      <c r="BC128">
        <f>(($AN$109-$AQ$108)/($AQ$109-$AQ$108))</f>
        <v>0.87096774193548387</v>
      </c>
      <c r="BD128">
        <f>(($AO$109-$AQ$109)/($AQ$110-$AQ$109))</f>
        <v>0.46153846153846156</v>
      </c>
      <c r="BE128">
        <f>(($AP$110-$AQ$109)/($AQ$110-$AQ$109))</f>
        <v>0.34615384615384615</v>
      </c>
      <c r="BG128">
        <v>3</v>
      </c>
      <c r="BH128">
        <v>784</v>
      </c>
      <c r="BI128">
        <f>($BH$147-$BH$144)/200</f>
        <v>0.09</v>
      </c>
      <c r="BQ128">
        <f>1-(($AO$109-$AN$109)/($AN$110-$AN$109))</f>
        <v>0.36</v>
      </c>
      <c r="BR128">
        <f>1-(($AP$110-$AN$109)/($AN$110-$AN$109))</f>
        <v>0.48</v>
      </c>
      <c r="BS128">
        <f>(($AQ$109-$AN$109)/($AN$110-$AN$109))</f>
        <v>0.16</v>
      </c>
      <c r="BT128">
        <f>(($AN$110-$AO$109)/($AO$110-$AO$109))</f>
        <v>0.375</v>
      </c>
      <c r="BU128">
        <f>1-(($AP$111-$AO$109)/($AO$110-$AO$109))</f>
        <v>0.20833333333333337</v>
      </c>
      <c r="BV128">
        <f>1-(($AQ$110-$AO$109)/($AO$110-$AO$109))</f>
        <v>0.41666666666666663</v>
      </c>
      <c r="BW128">
        <f>1-(($AN$110-$AP$110)/($AP$111-$AP$110))</f>
        <v>0.45454545454545459</v>
      </c>
      <c r="BX128">
        <f>(($AO$109-$AP$110)/($AP$111-$AP$110))</f>
        <v>0.13636363636363635</v>
      </c>
      <c r="BY128">
        <f>1-(($AQ$110-$AP$110)/($AP$111-$AP$110))</f>
        <v>0.22727272727272729</v>
      </c>
      <c r="BZ128">
        <f>1-(($AN$109-$AQ$108)/($AQ$109-$AQ$108))</f>
        <v>0.12903225806451613</v>
      </c>
      <c r="CA128">
        <f>(($AO$109-$AQ$109)/($AQ$110-$AQ$109))</f>
        <v>0.46153846153846156</v>
      </c>
      <c r="CB128">
        <f>(($AP$110-$AQ$109)/($AQ$110-$AQ$109))</f>
        <v>0.34615384615384615</v>
      </c>
    </row>
    <row r="129" spans="1:80" x14ac:dyDescent="0.25">
      <c r="A129">
        <v>128</v>
      </c>
      <c r="B129">
        <v>123.35853300000001</v>
      </c>
      <c r="C129" s="3">
        <v>1</v>
      </c>
      <c r="D129">
        <v>129.87343300000001</v>
      </c>
      <c r="E129" s="4">
        <v>2</v>
      </c>
      <c r="P129">
        <v>2</v>
      </c>
      <c r="Q129" t="str">
        <f>CONCATENATE(C129,E129,G129,I129)</f>
        <v>12</v>
      </c>
      <c r="R129">
        <v>4</v>
      </c>
      <c r="X129" t="s">
        <v>286</v>
      </c>
      <c r="Y129" t="s">
        <v>265</v>
      </c>
      <c r="AN129">
        <v>3411</v>
      </c>
      <c r="AO129">
        <v>3416</v>
      </c>
      <c r="AP129">
        <v>3400</v>
      </c>
      <c r="AQ129">
        <v>3424</v>
      </c>
      <c r="AT129">
        <f>(($AO$110-$AN$110)/($AN$111-$AN$110))</f>
        <v>0.65217391304347827</v>
      </c>
      <c r="AU129">
        <f>(($AP$111-$AN$110)/($AN$111-$AN$110))</f>
        <v>0.43478260869565216</v>
      </c>
      <c r="AV129">
        <f>(($AQ$110-$AN$110)/($AN$111-$AN$110))</f>
        <v>0.21739130434782608</v>
      </c>
      <c r="AW129">
        <f>(($AN$111-$AO$110)/($AO$111-$AO$110))</f>
        <v>0.34782608695652173</v>
      </c>
      <c r="AX129">
        <f>(($AP$112-$AO$110)/($AO$111-$AO$110))</f>
        <v>0.69565217391304346</v>
      </c>
      <c r="AY129">
        <f>(($AQ$111-$AO$110)/($AO$111-$AO$110))</f>
        <v>0.65217391304347827</v>
      </c>
      <c r="AZ129">
        <f>(($AN$111-$AP$111)/($AP$112-$AP$111))</f>
        <v>0.61904761904761907</v>
      </c>
      <c r="BA129">
        <f>(($AO$110-$AP$111)/($AP$112-$AP$111))</f>
        <v>0.23809523809523808</v>
      </c>
      <c r="BB129">
        <f>(($AQ$111-$AP$111)/($AP$112-$AP$111))</f>
        <v>0.95238095238095233</v>
      </c>
      <c r="BC129">
        <f>(($AN$110-$AQ$109)/($AQ$110-$AQ$109))</f>
        <v>0.80769230769230771</v>
      </c>
      <c r="BD129">
        <f>(($AO$110-$AQ$110)/($AQ$111-$AQ$110))</f>
        <v>0.4</v>
      </c>
      <c r="BE129">
        <f>(($AP$111-$AQ$110)/($AQ$111-$AQ$110))</f>
        <v>0.2</v>
      </c>
      <c r="BG129">
        <v>4</v>
      </c>
      <c r="BH129">
        <v>784</v>
      </c>
      <c r="BI129">
        <f>($BH$148-$BH$145)/200</f>
        <v>0.115</v>
      </c>
      <c r="BQ129">
        <f>1-(($AO$110-$AN$110)/($AN$111-$AN$110))</f>
        <v>0.34782608695652173</v>
      </c>
      <c r="BR129">
        <f>(($AP$111-$AN$110)/($AN$111-$AN$110))</f>
        <v>0.43478260869565216</v>
      </c>
      <c r="BS129">
        <f>(($AQ$110-$AN$110)/($AN$111-$AN$110))</f>
        <v>0.21739130434782608</v>
      </c>
      <c r="BT129">
        <f>(($AN$111-$AO$110)/($AO$111-$AO$110))</f>
        <v>0.34782608695652173</v>
      </c>
      <c r="BU129">
        <f>1-(($AP$112-$AO$110)/($AO$111-$AO$110))</f>
        <v>0.30434782608695654</v>
      </c>
      <c r="BV129">
        <f>1-(($AQ$111-$AO$110)/($AO$111-$AO$110))</f>
        <v>0.34782608695652173</v>
      </c>
      <c r="BW129">
        <f>1-(($AN$111-$AP$111)/($AP$112-$AP$111))</f>
        <v>0.38095238095238093</v>
      </c>
      <c r="BX129">
        <f>(($AO$110-$AP$111)/($AP$112-$AP$111))</f>
        <v>0.23809523809523808</v>
      </c>
      <c r="BY129">
        <f>1-(($AQ$111-$AP$111)/($AP$112-$AP$111))</f>
        <v>4.7619047619047672E-2</v>
      </c>
      <c r="BZ129">
        <f>1-(($AN$110-$AQ$109)/($AQ$110-$AQ$109))</f>
        <v>0.19230769230769229</v>
      </c>
      <c r="CA129">
        <f>(($AO$110-$AQ$110)/($AQ$111-$AQ$110))</f>
        <v>0.4</v>
      </c>
      <c r="CB129">
        <f>(($AP$111-$AQ$110)/($AQ$111-$AQ$110))</f>
        <v>0.2</v>
      </c>
    </row>
    <row r="130" spans="1:80" x14ac:dyDescent="0.25">
      <c r="A130">
        <v>129</v>
      </c>
      <c r="B130">
        <v>123.37368900000001</v>
      </c>
      <c r="C130" s="3">
        <v>1</v>
      </c>
      <c r="D130">
        <v>129.91414</v>
      </c>
      <c r="E130" s="4">
        <v>2</v>
      </c>
      <c r="P130">
        <v>2</v>
      </c>
      <c r="Q130" t="str">
        <f>CONCATENATE(C130,E130,G130,I130)</f>
        <v>12</v>
      </c>
      <c r="R130">
        <v>2</v>
      </c>
      <c r="X130" t="s">
        <v>286</v>
      </c>
      <c r="Y130" t="s">
        <v>266</v>
      </c>
      <c r="AB130" t="s">
        <v>288</v>
      </c>
      <c r="AC130" t="str">
        <f>CONCATENATE($R130,$R131,$R132,$R133)</f>
        <v>2134</v>
      </c>
      <c r="AN130">
        <v>3430</v>
      </c>
      <c r="AO130">
        <v>3437</v>
      </c>
      <c r="AP130">
        <v>3422</v>
      </c>
      <c r="AQ130">
        <v>3444</v>
      </c>
      <c r="AT130">
        <f>(($AO$111-$AN$111)/($AN$112-$AN$111))</f>
        <v>0.7142857142857143</v>
      </c>
      <c r="AU130">
        <f>(($AP$112-$AN$111)/($AN$112-$AN$111))</f>
        <v>0.38095238095238093</v>
      </c>
      <c r="AV130">
        <f>(($AQ$111-$AN$111)/($AN$112-$AN$111))</f>
        <v>0.33333333333333331</v>
      </c>
      <c r="AW130">
        <f>(($AN$112-$AO$111)/($AO$112-$AO$111))</f>
        <v>0.24</v>
      </c>
      <c r="AX130">
        <f>(($AP$113-$AO$111)/($AO$112-$AO$111))</f>
        <v>0.6</v>
      </c>
      <c r="AY130">
        <f>(($AQ$112-$AO$111)/($AO$112-$AO$111))</f>
        <v>0.56000000000000005</v>
      </c>
      <c r="AZ130">
        <f>(($AN$112-$AP$112)/($AP$113-$AP$112))</f>
        <v>0.59090909090909094</v>
      </c>
      <c r="BA130">
        <f>(($AO$111-$AP$112)/($AP$113-$AP$112))</f>
        <v>0.31818181818181818</v>
      </c>
      <c r="BB130">
        <f>(($AQ$112-$AP$112)/($AP$113-$AP$112))</f>
        <v>0.95454545454545459</v>
      </c>
      <c r="BC130">
        <f>(($AN$111-$AQ$110)/($AQ$111-$AQ$110))</f>
        <v>0.72</v>
      </c>
      <c r="BD130">
        <f>(($AO$111-$AQ$111)/($AQ$112-$AQ$111))</f>
        <v>0.36363636363636365</v>
      </c>
      <c r="BE130">
        <f>(($AP$112-$AQ$111)/($AQ$112-$AQ$111))</f>
        <v>4.5454545454545456E-2</v>
      </c>
      <c r="BG130">
        <v>2</v>
      </c>
      <c r="BH130">
        <v>797</v>
      </c>
      <c r="BI130">
        <f>($BH$149-$BH$146)/200</f>
        <v>6.5000000000000002E-2</v>
      </c>
      <c r="BQ130">
        <f>1-(($AO$111-$AN$111)/($AN$112-$AN$111))</f>
        <v>0.2857142857142857</v>
      </c>
      <c r="BR130">
        <f>(($AP$112-$AN$111)/($AN$112-$AN$111))</f>
        <v>0.38095238095238093</v>
      </c>
      <c r="BS130">
        <f>(($AQ$111-$AN$111)/($AN$112-$AN$111))</f>
        <v>0.33333333333333331</v>
      </c>
      <c r="BT130">
        <f>(($AN$112-$AO$111)/($AO$112-$AO$111))</f>
        <v>0.24</v>
      </c>
      <c r="BU130">
        <f>1-(($AP$113-$AO$111)/($AO$112-$AO$111))</f>
        <v>0.4</v>
      </c>
      <c r="BV130">
        <f>1-(($AQ$112-$AO$111)/($AO$112-$AO$111))</f>
        <v>0.43999999999999995</v>
      </c>
      <c r="BW130">
        <f>1-(($AN$112-$AP$112)/($AP$113-$AP$112))</f>
        <v>0.40909090909090906</v>
      </c>
      <c r="BX130">
        <f>(($AO$111-$AP$112)/($AP$113-$AP$112))</f>
        <v>0.31818181818181818</v>
      </c>
      <c r="BY130">
        <f>1-(($AQ$112-$AP$112)/($AP$113-$AP$112))</f>
        <v>4.5454545454545414E-2</v>
      </c>
      <c r="BZ130">
        <f>1-(($AN$111-$AQ$110)/($AQ$111-$AQ$110))</f>
        <v>0.28000000000000003</v>
      </c>
      <c r="CA130">
        <f>(($AO$111-$AQ$111)/($AQ$112-$AQ$111))</f>
        <v>0.36363636363636365</v>
      </c>
      <c r="CB130">
        <f>(($AP$112-$AQ$111)/($AQ$112-$AQ$111))</f>
        <v>4.5454545454545456E-2</v>
      </c>
    </row>
    <row r="131" spans="1:80" x14ac:dyDescent="0.25">
      <c r="A131">
        <v>130</v>
      </c>
      <c r="B131">
        <v>123.35802900000002</v>
      </c>
      <c r="C131" s="3">
        <v>1</v>
      </c>
      <c r="D131">
        <v>129.93050500000001</v>
      </c>
      <c r="E131" s="4">
        <v>2</v>
      </c>
      <c r="P131">
        <v>2</v>
      </c>
      <c r="Q131" t="str">
        <f>CONCATENATE(C131,E131,G131,I131)</f>
        <v>12</v>
      </c>
      <c r="R131">
        <v>1</v>
      </c>
      <c r="X131" t="s">
        <v>286</v>
      </c>
      <c r="Y131" t="s">
        <v>263</v>
      </c>
      <c r="AN131">
        <v>3455</v>
      </c>
      <c r="AO131">
        <v>3461</v>
      </c>
      <c r="AP131">
        <v>3443</v>
      </c>
      <c r="AQ131">
        <v>3469</v>
      </c>
      <c r="AT131">
        <f>(($AO$112-$AN$112)/($AN$113-$AN$112))</f>
        <v>0.79166666666666663</v>
      </c>
      <c r="AU131">
        <f>(($AP$113-$AN$112)/($AN$113-$AN$112))</f>
        <v>0.375</v>
      </c>
      <c r="AV131">
        <f>(($AQ$112-$AN$112)/($AN$113-$AN$112))</f>
        <v>0.33333333333333331</v>
      </c>
      <c r="AW131">
        <f>(($AN$113-$AO$112)/($AO$113-$AO$112))</f>
        <v>0.21739130434782608</v>
      </c>
      <c r="AX131">
        <f>(($AP$114-$AO$112)/($AO$113-$AO$112))</f>
        <v>0.65217391304347827</v>
      </c>
      <c r="AY131">
        <f>(($AQ$113-$AO$112)/($AO$113-$AO$112))</f>
        <v>0.56521739130434778</v>
      </c>
      <c r="AZ131">
        <f>(($AN$113-$AP$113)/($AP$114-$AP$113))</f>
        <v>0.6</v>
      </c>
      <c r="BA131">
        <f>(($AO$112-$AP$113)/($AP$114-$AP$113))</f>
        <v>0.4</v>
      </c>
      <c r="BB131">
        <f>(($AQ$113-$AP$113)/($AP$114-$AP$113))</f>
        <v>0.92</v>
      </c>
      <c r="BC131">
        <f>(($AN$112-$AQ$111)/($AQ$112-$AQ$111))</f>
        <v>0.63636363636363635</v>
      </c>
      <c r="BD131">
        <f>(($AO$112-$AQ$112)/($AQ$113-$AQ$112))</f>
        <v>0.45833333333333331</v>
      </c>
      <c r="BE131">
        <f>(($AP$113-$AQ$112)/($AQ$113-$AQ$112))</f>
        <v>4.1666666666666664E-2</v>
      </c>
      <c r="BG131">
        <v>1</v>
      </c>
      <c r="BH131">
        <v>800</v>
      </c>
      <c r="BI131">
        <f>($BH$150-$BH$147)/200</f>
        <v>0.08</v>
      </c>
      <c r="BQ131">
        <f>1-(($AO$112-$AN$112)/($AN$113-$AN$112))</f>
        <v>0.20833333333333337</v>
      </c>
      <c r="BR131">
        <f>(($AP$113-$AN$112)/($AN$113-$AN$112))</f>
        <v>0.375</v>
      </c>
      <c r="BS131">
        <f>(($AQ$112-$AN$112)/($AN$113-$AN$112))</f>
        <v>0.33333333333333331</v>
      </c>
      <c r="BT131">
        <f>(($AN$113-$AO$112)/($AO$113-$AO$112))</f>
        <v>0.21739130434782608</v>
      </c>
      <c r="BU131">
        <f>1-(($AP$114-$AO$112)/($AO$113-$AO$112))</f>
        <v>0.34782608695652173</v>
      </c>
      <c r="BV131">
        <f>1-(($AQ$113-$AO$112)/($AO$113-$AO$112))</f>
        <v>0.43478260869565222</v>
      </c>
      <c r="BW131">
        <f>1-(($AN$113-$AP$113)/($AP$114-$AP$113))</f>
        <v>0.4</v>
      </c>
      <c r="BX131">
        <f>(($AO$112-$AP$113)/($AP$114-$AP$113))</f>
        <v>0.4</v>
      </c>
      <c r="BY131">
        <f>1-(($AQ$113-$AP$113)/($AP$114-$AP$113))</f>
        <v>7.999999999999996E-2</v>
      </c>
      <c r="BZ131">
        <f>1-(($AN$112-$AQ$111)/($AQ$112-$AQ$111))</f>
        <v>0.36363636363636365</v>
      </c>
      <c r="CA131">
        <f>(($AO$112-$AQ$112)/($AQ$113-$AQ$112))</f>
        <v>0.45833333333333331</v>
      </c>
      <c r="CB131">
        <f>(($AP$113-$AQ$112)/($AQ$113-$AQ$112))</f>
        <v>4.1666666666666664E-2</v>
      </c>
    </row>
    <row r="132" spans="1:80" x14ac:dyDescent="0.25">
      <c r="A132">
        <v>131</v>
      </c>
      <c r="B132">
        <v>123.352979</v>
      </c>
      <c r="C132" s="3">
        <v>1</v>
      </c>
      <c r="D132">
        <v>129.93050500000001</v>
      </c>
      <c r="E132" s="4">
        <v>2</v>
      </c>
      <c r="P132">
        <v>2</v>
      </c>
      <c r="Q132" t="str">
        <f>CONCATENATE(C132,E132,G132,I132)</f>
        <v>12</v>
      </c>
      <c r="R132">
        <v>3</v>
      </c>
      <c r="X132" t="s">
        <v>286</v>
      </c>
      <c r="Y132" t="s">
        <v>264</v>
      </c>
      <c r="AN132">
        <v>3478</v>
      </c>
      <c r="AO132">
        <v>3484</v>
      </c>
      <c r="AP132">
        <v>3467</v>
      </c>
      <c r="AQ132">
        <v>3493</v>
      </c>
      <c r="AT132">
        <f>(($AO$113-$AN$113)/($AN$114-$AN$113))</f>
        <v>0.72</v>
      </c>
      <c r="AU132">
        <f>(($AP$114-$AN$113)/($AN$114-$AN$113))</f>
        <v>0.4</v>
      </c>
      <c r="AV132">
        <f>(($AQ$113-$AN$113)/($AN$114-$AN$113))</f>
        <v>0.32</v>
      </c>
      <c r="AW132">
        <f>(($AN$114-$AO$113)/($AO$114-$AO$113))</f>
        <v>0.30434782608695654</v>
      </c>
      <c r="AX132">
        <f>(($AP$115-$AO$113)/($AO$114-$AO$113))</f>
        <v>0.69565217391304346</v>
      </c>
      <c r="AY132">
        <f>(($AQ$114-$AO$113)/($AO$114-$AO$113))</f>
        <v>0.56521739130434778</v>
      </c>
      <c r="AZ132">
        <f>(($AN$114-$AP$114)/($AP$115-$AP$114))</f>
        <v>0.625</v>
      </c>
      <c r="BA132">
        <f>(($AO$113-$AP$114)/($AP$115-$AP$114))</f>
        <v>0.33333333333333331</v>
      </c>
      <c r="BB132">
        <f>(($AQ$114-$AP$114)/($AP$115-$AP$114))</f>
        <v>0.875</v>
      </c>
      <c r="BC132">
        <f>(($AN$113-$AQ$112)/($AQ$113-$AQ$112))</f>
        <v>0.66666666666666663</v>
      </c>
      <c r="BD132">
        <f>(($AO$113-$AQ$113)/($AQ$114-$AQ$113))</f>
        <v>0.43478260869565216</v>
      </c>
      <c r="BE132">
        <f>(($AP$114-$AQ$113)/($AQ$114-$AQ$113))</f>
        <v>8.6956521739130432E-2</v>
      </c>
      <c r="BG132">
        <v>3</v>
      </c>
      <c r="BH132">
        <v>806</v>
      </c>
      <c r="BI132">
        <f>($BH$151-$BH$148)/200</f>
        <v>8.5000000000000006E-2</v>
      </c>
      <c r="BQ132">
        <f>1-(($AO$113-$AN$113)/($AN$114-$AN$113))</f>
        <v>0.28000000000000003</v>
      </c>
      <c r="BR132">
        <f>(($AP$114-$AN$113)/($AN$114-$AN$113))</f>
        <v>0.4</v>
      </c>
      <c r="BS132">
        <f>(($AQ$113-$AN$113)/($AN$114-$AN$113))</f>
        <v>0.32</v>
      </c>
      <c r="BT132">
        <f>(($AN$114-$AO$113)/($AO$114-$AO$113))</f>
        <v>0.30434782608695654</v>
      </c>
      <c r="BU132">
        <f>1-(($AP$115-$AO$113)/($AO$114-$AO$113))</f>
        <v>0.30434782608695654</v>
      </c>
      <c r="BV132">
        <f>1-(($AQ$114-$AO$113)/($AO$114-$AO$113))</f>
        <v>0.43478260869565222</v>
      </c>
      <c r="BW132">
        <f>1-(($AN$114-$AP$114)/($AP$115-$AP$114))</f>
        <v>0.375</v>
      </c>
      <c r="BX132">
        <f>(($AO$113-$AP$114)/($AP$115-$AP$114))</f>
        <v>0.33333333333333331</v>
      </c>
      <c r="BY132">
        <f>1-(($AQ$114-$AP$114)/($AP$115-$AP$114))</f>
        <v>0.125</v>
      </c>
      <c r="BZ132">
        <f>1-(($AN$113-$AQ$112)/($AQ$113-$AQ$112))</f>
        <v>0.33333333333333337</v>
      </c>
      <c r="CA132">
        <f>(($AO$113-$AQ$113)/($AQ$114-$AQ$113))</f>
        <v>0.43478260869565216</v>
      </c>
      <c r="CB132">
        <f>(($AP$114-$AQ$113)/($AQ$114-$AQ$113))</f>
        <v>8.6956521739130432E-2</v>
      </c>
    </row>
    <row r="133" spans="1:80" x14ac:dyDescent="0.25">
      <c r="A133">
        <v>132</v>
      </c>
      <c r="B133">
        <v>123.326314</v>
      </c>
      <c r="C133" s="3">
        <v>1</v>
      </c>
      <c r="P133">
        <v>1</v>
      </c>
      <c r="Q133" t="str">
        <f>CONCATENATE(C133,E133,G133,I133)</f>
        <v>1</v>
      </c>
      <c r="R133">
        <v>4</v>
      </c>
      <c r="X133" t="s">
        <v>286</v>
      </c>
      <c r="Y133" t="s">
        <v>265</v>
      </c>
      <c r="AN133">
        <v>3498</v>
      </c>
      <c r="AO133">
        <v>3507</v>
      </c>
      <c r="AP133">
        <v>3491</v>
      </c>
      <c r="AQ133">
        <v>3518</v>
      </c>
      <c r="AT133">
        <f>(($AO$114-$AN$114)/($AN$115-$AN$114))</f>
        <v>0.69565217391304346</v>
      </c>
      <c r="AU133">
        <f>(($AP$115-$AN$114)/($AN$115-$AN$114))</f>
        <v>0.39130434782608697</v>
      </c>
      <c r="AV133">
        <f>(($AQ$114-$AN$114)/($AN$115-$AN$114))</f>
        <v>0.2608695652173913</v>
      </c>
      <c r="AW133">
        <f>(($AN$115-$AO$114)/($AO$115-$AO$114))</f>
        <v>0.30434782608695654</v>
      </c>
      <c r="AX133">
        <f>(($AP$116-$AO$114)/($AO$115-$AO$114))</f>
        <v>0.73913043478260865</v>
      </c>
      <c r="AY133">
        <f>(($AQ$115-$AO$114)/($AO$115-$AO$114))</f>
        <v>0.65217391304347827</v>
      </c>
      <c r="AZ133">
        <f>(($AN$115-$AP$115)/($AP$116-$AP$115))</f>
        <v>0.58333333333333337</v>
      </c>
      <c r="BA133">
        <f>(($AO$114-$AP$115)/($AP$116-$AP$115))</f>
        <v>0.29166666666666669</v>
      </c>
      <c r="BB133">
        <f>(($AQ$115-$AP$115)/($AP$116-$AP$115))</f>
        <v>0.91666666666666663</v>
      </c>
      <c r="BC133">
        <f>(($AN$114-$AQ$113)/($AQ$114-$AQ$113))</f>
        <v>0.73913043478260865</v>
      </c>
      <c r="BD133">
        <f>(($AO$114-$AQ$114)/($AQ$115-$AQ$114))</f>
        <v>0.4</v>
      </c>
      <c r="BE133">
        <f>(($AP$115-$AQ$114)/($AQ$115-$AQ$114))</f>
        <v>0.12</v>
      </c>
      <c r="BG133">
        <v>4</v>
      </c>
      <c r="BH133">
        <v>807</v>
      </c>
      <c r="BI133">
        <f>($BH$152-$BH$149)/200</f>
        <v>0.1</v>
      </c>
      <c r="BQ133">
        <f>1-(($AO$114-$AN$114)/($AN$115-$AN$114))</f>
        <v>0.30434782608695654</v>
      </c>
      <c r="BR133">
        <f>(($AP$115-$AN$114)/($AN$115-$AN$114))</f>
        <v>0.39130434782608697</v>
      </c>
      <c r="BS133">
        <f>(($AQ$114-$AN$114)/($AN$115-$AN$114))</f>
        <v>0.2608695652173913</v>
      </c>
      <c r="BT133">
        <f>(($AN$115-$AO$114)/($AO$115-$AO$114))</f>
        <v>0.30434782608695654</v>
      </c>
      <c r="BU133">
        <f>1-(($AP$116-$AO$114)/($AO$115-$AO$114))</f>
        <v>0.26086956521739135</v>
      </c>
      <c r="BV133">
        <f>1-(($AQ$115-$AO$114)/($AO$115-$AO$114))</f>
        <v>0.34782608695652173</v>
      </c>
      <c r="BW133">
        <f>1-(($AN$115-$AP$115)/($AP$116-$AP$115))</f>
        <v>0.41666666666666663</v>
      </c>
      <c r="BX133">
        <f>(($AO$114-$AP$115)/($AP$116-$AP$115))</f>
        <v>0.29166666666666669</v>
      </c>
      <c r="BY133">
        <f>1-(($AQ$115-$AP$115)/($AP$116-$AP$115))</f>
        <v>8.333333333333337E-2</v>
      </c>
      <c r="BZ133">
        <f>1-(($AN$114-$AQ$113)/($AQ$114-$AQ$113))</f>
        <v>0.26086956521739135</v>
      </c>
      <c r="CA133">
        <f>(($AO$114-$AQ$114)/($AQ$115-$AQ$114))</f>
        <v>0.4</v>
      </c>
      <c r="CB133">
        <f>(($AP$115-$AQ$114)/($AQ$115-$AQ$114))</f>
        <v>0.12</v>
      </c>
    </row>
    <row r="134" spans="1:80" x14ac:dyDescent="0.25">
      <c r="A134">
        <v>133</v>
      </c>
      <c r="B134">
        <v>123.34984700000001</v>
      </c>
      <c r="C134" s="3">
        <v>1</v>
      </c>
      <c r="P134">
        <v>1</v>
      </c>
      <c r="Q134" t="str">
        <f>CONCATENATE(C134,E134,G134,I134)</f>
        <v>1</v>
      </c>
      <c r="R134">
        <v>2</v>
      </c>
      <c r="X134" t="s">
        <v>286</v>
      </c>
      <c r="Y134" t="s">
        <v>266</v>
      </c>
      <c r="AB134" t="s">
        <v>286</v>
      </c>
      <c r="AC134" t="str">
        <f>CONCATENATE($R134,$R135,$R136,$R137)</f>
        <v>2143</v>
      </c>
      <c r="AN134">
        <v>3525</v>
      </c>
      <c r="AO134">
        <v>3562</v>
      </c>
      <c r="AP134">
        <v>3515</v>
      </c>
      <c r="AQ134">
        <v>3571</v>
      </c>
      <c r="AT134">
        <f>(($AO$115-$AN$115)/($AN$116-$AN$115))</f>
        <v>0.69565217391304346</v>
      </c>
      <c r="AU134">
        <f>(($AP$116-$AN$115)/($AN$116-$AN$115))</f>
        <v>0.43478260869565216</v>
      </c>
      <c r="AV134">
        <f>(($AQ$115-$AN$115)/($AN$116-$AN$115))</f>
        <v>0.34782608695652173</v>
      </c>
      <c r="AW134">
        <f>(($AN$116-$AO$115)/($AO$116-$AO$115))</f>
        <v>0.31818181818181818</v>
      </c>
      <c r="AX134">
        <f>(($AP$117-$AO$115)/($AO$116-$AO$115))</f>
        <v>0.86363636363636365</v>
      </c>
      <c r="AY134">
        <f>(($AQ$116-$AO$115)/($AO$116-$AO$115))</f>
        <v>0.72727272727272729</v>
      </c>
      <c r="AZ134">
        <f>(($AN$116-$AP$116)/($AP$117-$AP$116))</f>
        <v>0.52</v>
      </c>
      <c r="BA134">
        <f>(($AO$115-$AP$116)/($AP$117-$AP$116))</f>
        <v>0.24</v>
      </c>
      <c r="BB134">
        <f>(($AQ$116-$AP$116)/($AP$117-$AP$116))</f>
        <v>0.88</v>
      </c>
      <c r="BC134">
        <f>(($AN$115-$AQ$114)/($AQ$115-$AQ$114))</f>
        <v>0.68</v>
      </c>
      <c r="BD134">
        <f>(($AO$115-$AQ$115)/($AQ$116-$AQ$115))</f>
        <v>0.33333333333333331</v>
      </c>
      <c r="BE134">
        <f>(($AP$116-$AQ$115)/($AQ$116-$AQ$115))</f>
        <v>8.3333333333333329E-2</v>
      </c>
      <c r="BG134">
        <v>2</v>
      </c>
      <c r="BH134">
        <v>818</v>
      </c>
      <c r="BI134">
        <f>($BH$153-$BH$150)/200</f>
        <v>0.08</v>
      </c>
      <c r="BQ134">
        <f>1-(($AO$115-$AN$115)/($AN$116-$AN$115))</f>
        <v>0.30434782608695654</v>
      </c>
      <c r="BR134">
        <f>(($AP$116-$AN$115)/($AN$116-$AN$115))</f>
        <v>0.43478260869565216</v>
      </c>
      <c r="BS134">
        <f>(($AQ$115-$AN$115)/($AN$116-$AN$115))</f>
        <v>0.34782608695652173</v>
      </c>
      <c r="BT134">
        <f>(($AN$116-$AO$115)/($AO$116-$AO$115))</f>
        <v>0.31818181818181818</v>
      </c>
      <c r="BU134">
        <f>1-(($AP$117-$AO$115)/($AO$116-$AO$115))</f>
        <v>0.13636363636363635</v>
      </c>
      <c r="BV134">
        <f>1-(($AQ$116-$AO$115)/($AO$116-$AO$115))</f>
        <v>0.27272727272727271</v>
      </c>
      <c r="BW134">
        <f>1-(($AN$116-$AP$116)/($AP$117-$AP$116))</f>
        <v>0.48</v>
      </c>
      <c r="BX134">
        <f>(($AO$115-$AP$116)/($AP$117-$AP$116))</f>
        <v>0.24</v>
      </c>
      <c r="BY134">
        <f>1-(($AQ$116-$AP$116)/($AP$117-$AP$116))</f>
        <v>0.12</v>
      </c>
      <c r="BZ134">
        <f>1-(($AN$115-$AQ$114)/($AQ$115-$AQ$114))</f>
        <v>0.31999999999999995</v>
      </c>
      <c r="CA134">
        <f>(($AO$115-$AQ$115)/($AQ$116-$AQ$115))</f>
        <v>0.33333333333333331</v>
      </c>
      <c r="CB134">
        <f>(($AP$116-$AQ$115)/($AQ$116-$AQ$115))</f>
        <v>8.3333333333333329E-2</v>
      </c>
    </row>
    <row r="135" spans="1:80" x14ac:dyDescent="0.25">
      <c r="A135">
        <v>134</v>
      </c>
      <c r="B135">
        <v>123.371869</v>
      </c>
      <c r="C135" s="3">
        <v>1</v>
      </c>
      <c r="P135">
        <v>1</v>
      </c>
      <c r="Q135" t="str">
        <f>CONCATENATE(C135,E135,G135,I135)</f>
        <v>1</v>
      </c>
      <c r="R135">
        <v>1</v>
      </c>
      <c r="X135" t="s">
        <v>286</v>
      </c>
      <c r="Y135" t="s">
        <v>263</v>
      </c>
      <c r="AN135">
        <v>3577</v>
      </c>
      <c r="AO135">
        <v>3585</v>
      </c>
      <c r="AP135">
        <v>3565</v>
      </c>
      <c r="AQ135">
        <v>3592</v>
      </c>
      <c r="BC135">
        <f>(($AN$116-$AQ$115)/($AQ$116-$AQ$115))</f>
        <v>0.625</v>
      </c>
      <c r="BG135">
        <v>1</v>
      </c>
      <c r="BH135">
        <v>822</v>
      </c>
      <c r="BI135">
        <f>($BH$154-$BH$151)/200</f>
        <v>6.5000000000000002E-2</v>
      </c>
      <c r="BZ135">
        <f>1-(($AN$116-$AQ$115)/($AQ$116-$AQ$115))</f>
        <v>0.375</v>
      </c>
    </row>
    <row r="136" spans="1:80" x14ac:dyDescent="0.25">
      <c r="A136">
        <v>135</v>
      </c>
      <c r="B136">
        <v>123.370858</v>
      </c>
      <c r="C136" s="3">
        <v>1</v>
      </c>
      <c r="P136">
        <v>1</v>
      </c>
      <c r="Q136" t="str">
        <f>CONCATENATE(C136,E136,G136,I136)</f>
        <v>1</v>
      </c>
      <c r="R136">
        <v>4</v>
      </c>
      <c r="X136" t="s">
        <v>289</v>
      </c>
      <c r="Y136" t="s">
        <v>281</v>
      </c>
      <c r="AN136">
        <v>3602</v>
      </c>
      <c r="AO136">
        <v>3607</v>
      </c>
      <c r="AP136">
        <v>3589</v>
      </c>
      <c r="AQ136">
        <v>3613</v>
      </c>
      <c r="BG136">
        <v>4</v>
      </c>
      <c r="BH136">
        <v>829</v>
      </c>
      <c r="BI136">
        <f>($BH$160-$BH$157)/200</f>
        <v>0.105</v>
      </c>
    </row>
    <row r="137" spans="1:80" x14ac:dyDescent="0.25">
      <c r="A137">
        <v>136</v>
      </c>
      <c r="B137">
        <v>123.36681800000001</v>
      </c>
      <c r="C137" s="3">
        <v>1</v>
      </c>
      <c r="P137">
        <v>1</v>
      </c>
      <c r="Q137" t="str">
        <f>CONCATENATE(C137,E137,G137,I137)</f>
        <v>1</v>
      </c>
      <c r="R137">
        <v>3</v>
      </c>
      <c r="X137" t="s">
        <v>284</v>
      </c>
      <c r="Y137" t="s">
        <v>282</v>
      </c>
      <c r="AN137">
        <v>3625</v>
      </c>
      <c r="AO137">
        <v>3628</v>
      </c>
      <c r="AP137">
        <v>3612</v>
      </c>
      <c r="AQ137">
        <v>3634</v>
      </c>
      <c r="BG137">
        <v>3</v>
      </c>
      <c r="BH137">
        <v>830</v>
      </c>
      <c r="BI137">
        <f>($BH$161-$BH$158)/200</f>
        <v>0.13500000000000001</v>
      </c>
    </row>
    <row r="138" spans="1:80" x14ac:dyDescent="0.25">
      <c r="A138">
        <v>137</v>
      </c>
      <c r="B138">
        <v>123.35853300000001</v>
      </c>
      <c r="C138" s="3">
        <v>1</v>
      </c>
      <c r="H138">
        <v>124.435658</v>
      </c>
      <c r="I138" s="2">
        <v>4</v>
      </c>
      <c r="P138">
        <v>2</v>
      </c>
      <c r="Q138" t="str">
        <f>CONCATENATE(C138,E138,G138,I138)</f>
        <v>14</v>
      </c>
      <c r="R138">
        <v>2</v>
      </c>
      <c r="X138" t="s">
        <v>286</v>
      </c>
      <c r="Y138" t="s">
        <v>265</v>
      </c>
      <c r="AB138" t="s">
        <v>286</v>
      </c>
      <c r="AC138" t="str">
        <f>CONCATENATE($R138,$R139,$R140,$R141)</f>
        <v>2143</v>
      </c>
      <c r="AN138">
        <v>3643</v>
      </c>
      <c r="AO138">
        <v>3648</v>
      </c>
      <c r="AP138">
        <v>3634</v>
      </c>
      <c r="AQ138">
        <v>3654</v>
      </c>
      <c r="AT138">
        <f>(($AO$117-$AN$117)/($AN$118-$AN$117))</f>
        <v>0.62068965517241381</v>
      </c>
      <c r="AU138">
        <f>(($AP$118-$AN$117)/($AN$118-$AN$117))</f>
        <v>0.48275862068965519</v>
      </c>
      <c r="AV138">
        <f>(($AQ$117-$AN$117)/($AN$118-$AN$117))</f>
        <v>0.10344827586206896</v>
      </c>
      <c r="AW138">
        <f>(($AN$118-$AO$117)/($AO$118-$AO$117))</f>
        <v>0.40740740740740738</v>
      </c>
      <c r="AX138">
        <f>(($AP$119-$AO$117)/($AO$118-$AO$117))</f>
        <v>0.77777777777777779</v>
      </c>
      <c r="AY138">
        <f>(($AQ$118-$AO$117)/($AO$118-$AO$117))</f>
        <v>0.55555555555555558</v>
      </c>
      <c r="AZ138">
        <f>(($AN$118-$AP$118)/($AP$119-$AP$118))</f>
        <v>0.6</v>
      </c>
      <c r="BA138">
        <f>(($AO$117-$AP$118)/($AP$119-$AP$118))</f>
        <v>0.16</v>
      </c>
      <c r="BB138">
        <f>(($AQ$118-$AP$118)/($AP$119-$AP$118))</f>
        <v>0.76</v>
      </c>
      <c r="BC138">
        <f>(($AN$118-$AQ$117)/($AQ$118-$AQ$117))</f>
        <v>0.8666666666666667</v>
      </c>
      <c r="BD138">
        <f>(($AO$117-$AQ$117)/($AQ$118-$AQ$117))</f>
        <v>0.5</v>
      </c>
      <c r="BE138">
        <f>(($AP$118-$AQ$117)/($AQ$118-$AQ$117))</f>
        <v>0.36666666666666664</v>
      </c>
      <c r="BG138">
        <v>2</v>
      </c>
      <c r="BH138">
        <v>837</v>
      </c>
      <c r="BI138">
        <f>($BH$162-$BH$159)/200</f>
        <v>0.09</v>
      </c>
      <c r="BQ138">
        <f>1-(($AO$117-$AN$117)/($AN$118-$AN$117))</f>
        <v>0.37931034482758619</v>
      </c>
      <c r="BR138">
        <f>(($AP$118-$AN$117)/($AN$118-$AN$117))</f>
        <v>0.48275862068965519</v>
      </c>
      <c r="BS138">
        <f>(($AQ$117-$AN$117)/($AN$118-$AN$117))</f>
        <v>0.10344827586206896</v>
      </c>
      <c r="BT138">
        <f>(($AN$118-$AO$117)/($AO$118-$AO$117))</f>
        <v>0.40740740740740738</v>
      </c>
      <c r="BU138">
        <f>1-(($AP$119-$AO$117)/($AO$118-$AO$117))</f>
        <v>0.22222222222222221</v>
      </c>
      <c r="BV138">
        <f>1-(($AQ$118-$AO$117)/($AO$118-$AO$117))</f>
        <v>0.44444444444444442</v>
      </c>
      <c r="BW138">
        <f>1-(($AN$118-$AP$118)/($AP$119-$AP$118))</f>
        <v>0.4</v>
      </c>
      <c r="BX138">
        <f>(($AO$117-$AP$118)/($AP$119-$AP$118))</f>
        <v>0.16</v>
      </c>
      <c r="BY138">
        <f>1-(($AQ$118-$AP$118)/($AP$119-$AP$118))</f>
        <v>0.24</v>
      </c>
      <c r="BZ138">
        <f>1-(($AN$118-$AQ$117)/($AQ$118-$AQ$117))</f>
        <v>0.1333333333333333</v>
      </c>
      <c r="CA138">
        <f>(($AO$117-$AQ$117)/($AQ$118-$AQ$117))</f>
        <v>0.5</v>
      </c>
      <c r="CB138">
        <f>(($AP$118-$AQ$117)/($AQ$118-$AQ$117))</f>
        <v>0.36666666666666664</v>
      </c>
    </row>
    <row r="139" spans="1:80" x14ac:dyDescent="0.25">
      <c r="A139">
        <v>138</v>
      </c>
      <c r="F139">
        <v>122.30792700000001</v>
      </c>
      <c r="G139" s="5">
        <v>3</v>
      </c>
      <c r="H139">
        <v>124.44186500000001</v>
      </c>
      <c r="I139" s="2">
        <v>4</v>
      </c>
      <c r="P139">
        <v>2</v>
      </c>
      <c r="Q139" t="str">
        <f>CONCATENATE(C139,E139,G139,I139)</f>
        <v>34</v>
      </c>
      <c r="R139">
        <v>1</v>
      </c>
      <c r="X139" t="s">
        <v>286</v>
      </c>
      <c r="Y139" t="s">
        <v>266</v>
      </c>
      <c r="AN139">
        <v>3667</v>
      </c>
      <c r="AO139">
        <v>3671</v>
      </c>
      <c r="AP139">
        <v>3654</v>
      </c>
      <c r="AQ139">
        <v>3677</v>
      </c>
      <c r="AT139">
        <f>(($AO$118-$AN$118)/($AN$119-$AN$118))</f>
        <v>0.69565217391304346</v>
      </c>
      <c r="AU139">
        <f>(($AP$119-$AN$118)/($AN$119-$AN$118))</f>
        <v>0.43478260869565216</v>
      </c>
      <c r="AV139">
        <f>(($AQ$118-$AN$118)/($AN$119-$AN$118))</f>
        <v>0.17391304347826086</v>
      </c>
      <c r="AW139">
        <f>(($AN$119-$AO$118)/($AO$119-$AO$118))</f>
        <v>0.29166666666666669</v>
      </c>
      <c r="AX139">
        <f>(($AP$120-$AO$118)/($AO$119-$AO$118))</f>
        <v>0.70833333333333337</v>
      </c>
      <c r="AY139">
        <f>(($AQ$119-$AO$118)/($AO$119-$AO$118))</f>
        <v>0.58333333333333337</v>
      </c>
      <c r="AZ139">
        <f>(($AN$119-$AP$119)/($AP$120-$AP$119))</f>
        <v>0.56521739130434778</v>
      </c>
      <c r="BA139">
        <f>(($AO$118-$AP$119)/($AP$120-$AP$119))</f>
        <v>0.2608695652173913</v>
      </c>
      <c r="BB139">
        <f>(($AQ$119-$AP$119)/($AP$120-$AP$119))</f>
        <v>0.86956521739130432</v>
      </c>
      <c r="BC139">
        <f>(($AN$119-$AQ$118)/($AQ$119-$AQ$118))</f>
        <v>0.73076923076923073</v>
      </c>
      <c r="BD139">
        <f>(($AO$118-$AQ$118)/($AQ$119-$AQ$118))</f>
        <v>0.46153846153846156</v>
      </c>
      <c r="BE139">
        <f>(($AP$119-$AQ$118)/($AQ$119-$AQ$118))</f>
        <v>0.23076923076923078</v>
      </c>
      <c r="BG139">
        <v>1</v>
      </c>
      <c r="BH139">
        <v>843</v>
      </c>
      <c r="BI139">
        <f>($BH$163-$BH$160)/200</f>
        <v>0.1</v>
      </c>
      <c r="BQ139">
        <f>1-(($AO$118-$AN$118)/($AN$119-$AN$118))</f>
        <v>0.30434782608695654</v>
      </c>
      <c r="BR139">
        <f>(($AP$119-$AN$118)/($AN$119-$AN$118))</f>
        <v>0.43478260869565216</v>
      </c>
      <c r="BS139">
        <f>(($AQ$118-$AN$118)/($AN$119-$AN$118))</f>
        <v>0.17391304347826086</v>
      </c>
      <c r="BT139">
        <f>(($AN$119-$AO$118)/($AO$119-$AO$118))</f>
        <v>0.29166666666666669</v>
      </c>
      <c r="BU139">
        <f>1-(($AP$120-$AO$118)/($AO$119-$AO$118))</f>
        <v>0.29166666666666663</v>
      </c>
      <c r="BV139">
        <f>1-(($AQ$119-$AO$118)/($AO$119-$AO$118))</f>
        <v>0.41666666666666663</v>
      </c>
      <c r="BW139">
        <f>1-(($AN$119-$AP$119)/($AP$120-$AP$119))</f>
        <v>0.43478260869565222</v>
      </c>
      <c r="BX139">
        <f>(($AO$118-$AP$119)/($AP$120-$AP$119))</f>
        <v>0.2608695652173913</v>
      </c>
      <c r="BY139">
        <f>1-(($AQ$119-$AP$119)/($AP$120-$AP$119))</f>
        <v>0.13043478260869568</v>
      </c>
      <c r="BZ139">
        <f>1-(($AN$119-$AQ$118)/($AQ$119-$AQ$118))</f>
        <v>0.26923076923076927</v>
      </c>
      <c r="CA139">
        <f>(($AO$118-$AQ$118)/($AQ$119-$AQ$118))</f>
        <v>0.46153846153846156</v>
      </c>
      <c r="CB139">
        <f>(($AP$119-$AQ$118)/($AQ$119-$AQ$118))</f>
        <v>0.23076923076923078</v>
      </c>
    </row>
    <row r="140" spans="1:80" x14ac:dyDescent="0.25">
      <c r="A140">
        <v>139</v>
      </c>
      <c r="F140">
        <v>122.32161400000001</v>
      </c>
      <c r="G140" s="5">
        <v>3</v>
      </c>
      <c r="H140">
        <v>124.43292700000001</v>
      </c>
      <c r="I140" s="2">
        <v>4</v>
      </c>
      <c r="P140">
        <v>2</v>
      </c>
      <c r="Q140" t="str">
        <f>CONCATENATE(C140,E140,G140,I140)</f>
        <v>34</v>
      </c>
      <c r="R140">
        <v>4</v>
      </c>
      <c r="X140" t="s">
        <v>286</v>
      </c>
      <c r="Y140" t="s">
        <v>263</v>
      </c>
      <c r="AN140">
        <v>3686</v>
      </c>
      <c r="AO140">
        <v>3691</v>
      </c>
      <c r="AP140">
        <v>3677</v>
      </c>
      <c r="AQ140">
        <v>3698</v>
      </c>
      <c r="AT140">
        <f>(($AO$119-$AN$119)/($AN$120-$AN$119))</f>
        <v>0.70833333333333337</v>
      </c>
      <c r="AU140">
        <f>(($AP$120-$AN$119)/($AN$120-$AN$119))</f>
        <v>0.41666666666666669</v>
      </c>
      <c r="AV140">
        <f>(($AQ$119-$AN$119)/($AN$120-$AN$119))</f>
        <v>0.29166666666666669</v>
      </c>
      <c r="AW140">
        <f>(($AN$120-$AO$119)/($AO$120-$AO$119))</f>
        <v>0.25925925925925924</v>
      </c>
      <c r="AX140">
        <f>(($AP$121-$AO$119)/($AO$120-$AO$119))</f>
        <v>0.59259259259259256</v>
      </c>
      <c r="AY140">
        <f>(($AQ$120-$AO$119)/($AO$120-$AO$119))</f>
        <v>0.51851851851851849</v>
      </c>
      <c r="AZ140">
        <f>(($AN$120-$AP$120)/($AP$121-$AP$120))</f>
        <v>0.60869565217391308</v>
      </c>
      <c r="BA140">
        <f>(($AO$119-$AP$120)/($AP$121-$AP$120))</f>
        <v>0.30434782608695654</v>
      </c>
      <c r="BB140">
        <f>(($AQ$120-$AP$120)/($AP$121-$AP$120))</f>
        <v>0.91304347826086951</v>
      </c>
      <c r="BC140">
        <f>(($AN$120-$AQ$119)/($AQ$120-$AQ$119))</f>
        <v>0.70833333333333337</v>
      </c>
      <c r="BD140">
        <f>(($AO$119-$AQ$119)/($AQ$120-$AQ$119))</f>
        <v>0.41666666666666669</v>
      </c>
      <c r="BE140">
        <f>(($AP$120-$AQ$119)/($AQ$120-$AQ$119))</f>
        <v>0.125</v>
      </c>
      <c r="BG140">
        <v>4</v>
      </c>
      <c r="BH140">
        <v>850</v>
      </c>
      <c r="BI140">
        <f>($BH$164-$BH$161)/200</f>
        <v>0.08</v>
      </c>
      <c r="BQ140">
        <f>1-(($AO$119-$AN$119)/($AN$120-$AN$119))</f>
        <v>0.29166666666666663</v>
      </c>
      <c r="BR140">
        <f>(($AP$120-$AN$119)/($AN$120-$AN$119))</f>
        <v>0.41666666666666669</v>
      </c>
      <c r="BS140">
        <f>(($AQ$119-$AN$119)/($AN$120-$AN$119))</f>
        <v>0.29166666666666669</v>
      </c>
      <c r="BT140">
        <f>(($AN$120-$AO$119)/($AO$120-$AO$119))</f>
        <v>0.25925925925925924</v>
      </c>
      <c r="BU140">
        <f>1-(($AP$121-$AO$119)/($AO$120-$AO$119))</f>
        <v>0.40740740740740744</v>
      </c>
      <c r="BV140">
        <f>1-(($AQ$120-$AO$119)/($AO$120-$AO$119))</f>
        <v>0.48148148148148151</v>
      </c>
      <c r="BW140">
        <f>1-(($AN$120-$AP$120)/($AP$121-$AP$120))</f>
        <v>0.39130434782608692</v>
      </c>
      <c r="BX140">
        <f>(($AO$119-$AP$120)/($AP$121-$AP$120))</f>
        <v>0.30434782608695654</v>
      </c>
      <c r="BY140">
        <f>1-(($AQ$120-$AP$120)/($AP$121-$AP$120))</f>
        <v>8.6956521739130488E-2</v>
      </c>
      <c r="BZ140">
        <f>1-(($AN$120-$AQ$119)/($AQ$120-$AQ$119))</f>
        <v>0.29166666666666663</v>
      </c>
      <c r="CA140">
        <f>(($AO$119-$AQ$119)/($AQ$120-$AQ$119))</f>
        <v>0.41666666666666669</v>
      </c>
      <c r="CB140">
        <f>(($AP$120-$AQ$119)/($AQ$120-$AQ$119))</f>
        <v>0.125</v>
      </c>
    </row>
    <row r="141" spans="1:80" x14ac:dyDescent="0.25">
      <c r="A141">
        <v>140</v>
      </c>
      <c r="F141">
        <v>122.384141</v>
      </c>
      <c r="G141" s="5">
        <v>3</v>
      </c>
      <c r="H141">
        <v>124.38449200000001</v>
      </c>
      <c r="I141" s="2">
        <v>4</v>
      </c>
      <c r="P141">
        <v>2</v>
      </c>
      <c r="Q141" t="str">
        <f>CONCATENATE(C141,E141,G141,I141)</f>
        <v>34</v>
      </c>
      <c r="R141">
        <v>3</v>
      </c>
      <c r="X141" t="s">
        <v>286</v>
      </c>
      <c r="Y141" t="s">
        <v>264</v>
      </c>
      <c r="AN141">
        <v>3708</v>
      </c>
      <c r="AO141">
        <v>3714</v>
      </c>
      <c r="AP141">
        <v>3698</v>
      </c>
      <c r="AQ141">
        <v>3723</v>
      </c>
      <c r="AT141">
        <f>(($AO$120-$AN$120)/($AN$121-$AN$120))</f>
        <v>0.76923076923076927</v>
      </c>
      <c r="AU141">
        <f>(($AP$121-$AN$120)/($AN$121-$AN$120))</f>
        <v>0.34615384615384615</v>
      </c>
      <c r="AV141">
        <f>(($AQ$120-$AN$120)/($AN$121-$AN$120))</f>
        <v>0.26923076923076922</v>
      </c>
      <c r="AW141">
        <f>(($AN$121-$AO$120)/($AO$121-$AO$120))</f>
        <v>0.24</v>
      </c>
      <c r="AX141">
        <f>(($AP$122-$AO$120)/($AO$121-$AO$120))</f>
        <v>0.6</v>
      </c>
      <c r="AY141">
        <f>(($AQ$121-$AO$120)/($AO$121-$AO$120))</f>
        <v>0.52</v>
      </c>
      <c r="AZ141">
        <f>(($AN$121-$AP$121)/($AP$122-$AP$121))</f>
        <v>0.65384615384615385</v>
      </c>
      <c r="BA141">
        <f>(($AO$120-$AP$121)/($AP$122-$AP$121))</f>
        <v>0.42307692307692307</v>
      </c>
      <c r="BB141">
        <f>(($AQ$121-$AP$121)/($AP$122-$AP$121))</f>
        <v>0.92307692307692313</v>
      </c>
      <c r="BC141">
        <f>(($AN$121-$AQ$120)/($AQ$121-$AQ$120))</f>
        <v>0.73076923076923073</v>
      </c>
      <c r="BD141">
        <f>(($AO$120-$AQ$120)/($AQ$121-$AQ$120))</f>
        <v>0.5</v>
      </c>
      <c r="BE141">
        <f>(($AP$121-$AQ$120)/($AQ$121-$AQ$120))</f>
        <v>7.6923076923076927E-2</v>
      </c>
      <c r="BG141">
        <v>3</v>
      </c>
      <c r="BH141">
        <v>854</v>
      </c>
      <c r="BI141">
        <f>($BH$165-$BH$162)/200</f>
        <v>0.09</v>
      </c>
      <c r="BQ141">
        <f>1-(($AO$120-$AN$120)/($AN$121-$AN$120))</f>
        <v>0.23076923076923073</v>
      </c>
      <c r="BR141">
        <f>(($AP$121-$AN$120)/($AN$121-$AN$120))</f>
        <v>0.34615384615384615</v>
      </c>
      <c r="BS141">
        <f>(($AQ$120-$AN$120)/($AN$121-$AN$120))</f>
        <v>0.26923076923076922</v>
      </c>
      <c r="BT141">
        <f>(($AN$121-$AO$120)/($AO$121-$AO$120))</f>
        <v>0.24</v>
      </c>
      <c r="BU141">
        <f>1-(($AP$122-$AO$120)/($AO$121-$AO$120))</f>
        <v>0.4</v>
      </c>
      <c r="BV141">
        <f>1-(($AQ$121-$AO$120)/($AO$121-$AO$120))</f>
        <v>0.48</v>
      </c>
      <c r="BW141">
        <f>1-(($AN$121-$AP$121)/($AP$122-$AP$121))</f>
        <v>0.34615384615384615</v>
      </c>
      <c r="BX141">
        <f>(($AO$120-$AP$121)/($AP$122-$AP$121))</f>
        <v>0.42307692307692307</v>
      </c>
      <c r="BY141">
        <f>1-(($AQ$121-$AP$121)/($AP$122-$AP$121))</f>
        <v>7.6923076923076872E-2</v>
      </c>
      <c r="BZ141">
        <f>1-(($AN$121-$AQ$120)/($AQ$121-$AQ$120))</f>
        <v>0.26923076923076927</v>
      </c>
      <c r="CA141">
        <f>(($AO$120-$AQ$120)/($AQ$121-$AQ$120))</f>
        <v>0.5</v>
      </c>
      <c r="CB141">
        <f>(($AP$121-$AQ$120)/($AQ$121-$AQ$120))</f>
        <v>7.6923076923076927E-2</v>
      </c>
    </row>
    <row r="142" spans="1:80" x14ac:dyDescent="0.25">
      <c r="A142">
        <v>141</v>
      </c>
      <c r="F142">
        <v>122.346768</v>
      </c>
      <c r="G142" s="5">
        <v>3</v>
      </c>
      <c r="H142">
        <v>124.35398600000001</v>
      </c>
      <c r="I142" s="2">
        <v>4</v>
      </c>
      <c r="P142">
        <v>2</v>
      </c>
      <c r="Q142" t="str">
        <f>CONCATENATE(C142,E142,G142,I142)</f>
        <v>34</v>
      </c>
      <c r="R142">
        <v>2</v>
      </c>
      <c r="X142" t="s">
        <v>286</v>
      </c>
      <c r="Y142" t="s">
        <v>265</v>
      </c>
      <c r="AB142" t="s">
        <v>286</v>
      </c>
      <c r="AC142" t="str">
        <f>CONCATENATE($R142,$R143,$R144,$R145)</f>
        <v>2143</v>
      </c>
      <c r="AN142">
        <v>3728</v>
      </c>
      <c r="AO142">
        <v>3737</v>
      </c>
      <c r="AP142">
        <v>3721</v>
      </c>
      <c r="AQ142">
        <v>3746</v>
      </c>
      <c r="AT142">
        <f>(($AO$121-$AN$121)/($AN$122-$AN$121))</f>
        <v>0.82608695652173914</v>
      </c>
      <c r="AU142">
        <f>(($AP$122-$AN$121)/($AN$122-$AN$121))</f>
        <v>0.39130434782608697</v>
      </c>
      <c r="AV142">
        <f>(($AQ$121-$AN$121)/($AN$122-$AN$121))</f>
        <v>0.30434782608695654</v>
      </c>
      <c r="AW142">
        <f>(($AN$122-$AO$121)/($AO$122-$AO$121))</f>
        <v>0.17391304347826086</v>
      </c>
      <c r="AX142">
        <f>(($AP$123-$AO$121)/($AO$122-$AO$121))</f>
        <v>0.52173913043478259</v>
      </c>
      <c r="AY142">
        <f>(($AQ$122-$AO$121)/($AO$122-$AO$121))</f>
        <v>0.47826086956521741</v>
      </c>
      <c r="AZ142">
        <f>(($AN$122-$AP$122)/($AP$123-$AP$122))</f>
        <v>0.63636363636363635</v>
      </c>
      <c r="BA142">
        <f>(($AO$121-$AP$122)/($AP$123-$AP$122))</f>
        <v>0.45454545454545453</v>
      </c>
      <c r="BB142">
        <f>(($AQ$122-$AP$122)/($AP$123-$AP$122))</f>
        <v>0.95454545454545459</v>
      </c>
      <c r="BC142">
        <f>(($AN$122-$AQ$121)/($AQ$122-$AQ$121))</f>
        <v>0.69565217391304346</v>
      </c>
      <c r="BD142">
        <f>(($AO$121-$AQ$121)/($AQ$122-$AQ$121))</f>
        <v>0.52173913043478259</v>
      </c>
      <c r="BE142">
        <f>(($AP$122-$AQ$121)/($AQ$122-$AQ$121))</f>
        <v>8.6956521739130432E-2</v>
      </c>
      <c r="BG142">
        <v>2</v>
      </c>
      <c r="BH142">
        <v>860</v>
      </c>
      <c r="BI142">
        <f>($BH$166-$BH$163)/200</f>
        <v>0.09</v>
      </c>
      <c r="BQ142">
        <f>1-(($AO$121-$AN$121)/($AN$122-$AN$121))</f>
        <v>0.17391304347826086</v>
      </c>
      <c r="BR142">
        <f>(($AP$122-$AN$121)/($AN$122-$AN$121))</f>
        <v>0.39130434782608697</v>
      </c>
      <c r="BS142">
        <f>(($AQ$121-$AN$121)/($AN$122-$AN$121))</f>
        <v>0.30434782608695654</v>
      </c>
      <c r="BT142">
        <f>(($AN$122-$AO$121)/($AO$122-$AO$121))</f>
        <v>0.17391304347826086</v>
      </c>
      <c r="BU142">
        <f>1-(($AP$123-$AO$121)/($AO$122-$AO$121))</f>
        <v>0.47826086956521741</v>
      </c>
      <c r="BV142">
        <f>(($AQ$122-$AO$121)/($AO$122-$AO$121))</f>
        <v>0.47826086956521741</v>
      </c>
      <c r="BW142">
        <f>1-(($AN$122-$AP$122)/($AP$123-$AP$122))</f>
        <v>0.36363636363636365</v>
      </c>
      <c r="BX142">
        <f>(($AO$121-$AP$122)/($AP$123-$AP$122))</f>
        <v>0.45454545454545453</v>
      </c>
      <c r="BY142">
        <f>1-(($AQ$122-$AP$122)/($AP$123-$AP$122))</f>
        <v>4.5454545454545414E-2</v>
      </c>
      <c r="BZ142">
        <f>1-(($AN$122-$AQ$121)/($AQ$122-$AQ$121))</f>
        <v>0.30434782608695654</v>
      </c>
      <c r="CA142">
        <f>1-(($AO$121-$AQ$121)/($AQ$122-$AQ$121))</f>
        <v>0.47826086956521741</v>
      </c>
      <c r="CB142">
        <f>(($AP$122-$AQ$121)/($AQ$122-$AQ$121))</f>
        <v>8.6956521739130432E-2</v>
      </c>
    </row>
    <row r="143" spans="1:80" x14ac:dyDescent="0.25">
      <c r="A143">
        <v>142</v>
      </c>
      <c r="F143">
        <v>122.36015400000001</v>
      </c>
      <c r="G143" s="5">
        <v>3</v>
      </c>
      <c r="H143">
        <v>124.301061</v>
      </c>
      <c r="I143" s="2">
        <v>4</v>
      </c>
      <c r="P143">
        <v>2</v>
      </c>
      <c r="Q143" t="str">
        <f>CONCATENATE(C143,E143,G143,I143)</f>
        <v>34</v>
      </c>
      <c r="R143">
        <v>1</v>
      </c>
      <c r="X143" t="s">
        <v>286</v>
      </c>
      <c r="Y143" t="s">
        <v>266</v>
      </c>
      <c r="AN143">
        <v>3782</v>
      </c>
      <c r="AO143">
        <v>3786</v>
      </c>
      <c r="AP143">
        <v>3742</v>
      </c>
      <c r="AQ143">
        <v>3792</v>
      </c>
      <c r="AT143">
        <f>(($AO$122-$AN$122)/($AN$123-$AN$122))</f>
        <v>0.82608695652173914</v>
      </c>
      <c r="AU143">
        <f>(($AP$123-$AN$122)/($AN$123-$AN$122))</f>
        <v>0.34782608695652173</v>
      </c>
      <c r="AV143">
        <f>(($AQ$122-$AN$122)/($AN$123-$AN$122))</f>
        <v>0.30434782608695654</v>
      </c>
      <c r="AW143">
        <f>(($AN$123-$AO$122)/($AO$123-$AO$122))</f>
        <v>0.19047619047619047</v>
      </c>
      <c r="AX143">
        <f>(($AP$124-$AO$122)/($AO$123-$AO$122))</f>
        <v>0.5714285714285714</v>
      </c>
      <c r="AY143">
        <f>(($AQ$123-$AO$122)/($AO$123-$AO$122))</f>
        <v>0.52380952380952384</v>
      </c>
      <c r="AZ143">
        <f>(($AN$123-$AP$123)/($AP$124-$AP$123))</f>
        <v>0.65217391304347827</v>
      </c>
      <c r="BA143">
        <f>(($AO$122-$AP$123)/($AP$124-$AP$123))</f>
        <v>0.47826086956521741</v>
      </c>
      <c r="BB143">
        <f>(($AQ$123-$AP$123)/($AP$124-$AP$123))</f>
        <v>0.95652173913043481</v>
      </c>
      <c r="BC143">
        <f>(($AN$123-$AQ$122)/($AQ$123-$AQ$122))</f>
        <v>0.69565217391304346</v>
      </c>
      <c r="BD143">
        <f>(($AO$122-$AQ$122)/($AQ$123-$AQ$122))</f>
        <v>0.52173913043478259</v>
      </c>
      <c r="BE143">
        <f>(($AP$123-$AQ$122)/($AQ$123-$AQ$122))</f>
        <v>4.3478260869565216E-2</v>
      </c>
      <c r="BG143">
        <v>1</v>
      </c>
      <c r="BH143">
        <v>866</v>
      </c>
      <c r="BI143">
        <f>($BH$167-$BH$164)/200</f>
        <v>6.5000000000000002E-2</v>
      </c>
      <c r="BQ143">
        <f>1-(($AO$122-$AN$122)/($AN$123-$AN$122))</f>
        <v>0.17391304347826086</v>
      </c>
      <c r="BR143">
        <f>(($AP$123-$AN$122)/($AN$123-$AN$122))</f>
        <v>0.34782608695652173</v>
      </c>
      <c r="BS143">
        <f>(($AQ$122-$AN$122)/($AN$123-$AN$122))</f>
        <v>0.30434782608695654</v>
      </c>
      <c r="BT143">
        <f>(($AN$123-$AO$122)/($AO$123-$AO$122))</f>
        <v>0.19047619047619047</v>
      </c>
      <c r="BU143">
        <f>1-(($AP$124-$AO$122)/($AO$123-$AO$122))</f>
        <v>0.4285714285714286</v>
      </c>
      <c r="BV143">
        <f>1-(($AQ$123-$AO$122)/($AO$123-$AO$122))</f>
        <v>0.47619047619047616</v>
      </c>
      <c r="BW143">
        <f>1-(($AN$123-$AP$123)/($AP$124-$AP$123))</f>
        <v>0.34782608695652173</v>
      </c>
      <c r="BX143">
        <f>(($AO$122-$AP$123)/($AP$124-$AP$123))</f>
        <v>0.47826086956521741</v>
      </c>
      <c r="BY143">
        <f>1-(($AQ$123-$AP$123)/($AP$124-$AP$123))</f>
        <v>4.3478260869565188E-2</v>
      </c>
      <c r="BZ143">
        <f>1-(($AN$123-$AQ$122)/($AQ$123-$AQ$122))</f>
        <v>0.30434782608695654</v>
      </c>
      <c r="CA143">
        <f>1-(($AO$122-$AQ$122)/($AQ$123-$AQ$122))</f>
        <v>0.47826086956521741</v>
      </c>
      <c r="CB143">
        <f>(($AP$123-$AQ$122)/($AQ$123-$AQ$122))</f>
        <v>4.3478260869565216E-2</v>
      </c>
    </row>
    <row r="144" spans="1:80" x14ac:dyDescent="0.25">
      <c r="A144">
        <v>143</v>
      </c>
      <c r="F144">
        <v>122.36308</v>
      </c>
      <c r="G144" s="5">
        <v>3</v>
      </c>
      <c r="H144">
        <v>124.33207000000002</v>
      </c>
      <c r="I144" s="2">
        <v>4</v>
      </c>
      <c r="P144">
        <v>2</v>
      </c>
      <c r="Q144" t="str">
        <f>CONCATENATE(C144,E144,G144,I144)</f>
        <v>34</v>
      </c>
      <c r="R144">
        <v>4</v>
      </c>
      <c r="X144" t="s">
        <v>286</v>
      </c>
      <c r="Y144" t="s">
        <v>263</v>
      </c>
      <c r="AN144">
        <v>3805</v>
      </c>
      <c r="AO144">
        <v>3807</v>
      </c>
      <c r="AP144">
        <v>3791</v>
      </c>
      <c r="AQ144">
        <v>3815</v>
      </c>
      <c r="AT144">
        <f>(($AO$123-$AN$123)/($AN$124-$AN$123))</f>
        <v>0.77272727272727271</v>
      </c>
      <c r="AU144">
        <f>(($AP$124-$AN$123)/($AN$124-$AN$123))</f>
        <v>0.36363636363636365</v>
      </c>
      <c r="AV144">
        <f>(($AQ$123-$AN$123)/($AN$124-$AN$123))</f>
        <v>0.31818181818181818</v>
      </c>
      <c r="AW144">
        <f>(($AN$124-$AO$123)/($AO$124-$AO$123))</f>
        <v>0.22727272727272727</v>
      </c>
      <c r="AX144">
        <f>(($AP$125-$AO$123)/($AO$124-$AO$123))</f>
        <v>0.68181818181818177</v>
      </c>
      <c r="AY144">
        <f>(($AQ$124-$AO$123)/($AO$124-$AO$123))</f>
        <v>0.59090909090909094</v>
      </c>
      <c r="AZ144">
        <f>(($AN$124-$AP$124)/($AP$125-$AP$124))</f>
        <v>0.58333333333333337</v>
      </c>
      <c r="BA144">
        <f>(($AO$123-$AP$124)/($AP$125-$AP$124))</f>
        <v>0.375</v>
      </c>
      <c r="BB144">
        <f>(($AQ$124-$AP$124)/($AP$125-$AP$124))</f>
        <v>0.91666666666666663</v>
      </c>
      <c r="BC144">
        <f>(($AN$124-$AQ$123)/($AQ$124-$AQ$123))</f>
        <v>0.65217391304347827</v>
      </c>
      <c r="BD144">
        <f>(($AO$123-$AQ$123)/($AQ$124-$AQ$123))</f>
        <v>0.43478260869565216</v>
      </c>
      <c r="BE144">
        <f>(($AP$124-$AQ$123)/($AQ$124-$AQ$123))</f>
        <v>4.3478260869565216E-2</v>
      </c>
      <c r="BG144">
        <v>4</v>
      </c>
      <c r="BH144">
        <v>873</v>
      </c>
      <c r="BI144">
        <f>($BH$168-$BH$165)/200</f>
        <v>9.5000000000000001E-2</v>
      </c>
      <c r="BQ144">
        <f>1-(($AO$123-$AN$123)/($AN$124-$AN$123))</f>
        <v>0.22727272727272729</v>
      </c>
      <c r="BR144">
        <f>(($AP$124-$AN$123)/($AN$124-$AN$123))</f>
        <v>0.36363636363636365</v>
      </c>
      <c r="BS144">
        <f>(($AQ$123-$AN$123)/($AN$124-$AN$123))</f>
        <v>0.31818181818181818</v>
      </c>
      <c r="BT144">
        <f>(($AN$124-$AO$123)/($AO$124-$AO$123))</f>
        <v>0.22727272727272727</v>
      </c>
      <c r="BU144">
        <f>1-(($AP$125-$AO$123)/($AO$124-$AO$123))</f>
        <v>0.31818181818181823</v>
      </c>
      <c r="BV144">
        <f>1-(($AQ$124-$AO$123)/($AO$124-$AO$123))</f>
        <v>0.40909090909090906</v>
      </c>
      <c r="BW144">
        <f>1-(($AN$124-$AP$124)/($AP$125-$AP$124))</f>
        <v>0.41666666666666663</v>
      </c>
      <c r="BX144">
        <f>(($AO$123-$AP$124)/($AP$125-$AP$124))</f>
        <v>0.375</v>
      </c>
      <c r="BY144">
        <f>1-(($AQ$124-$AP$124)/($AP$125-$AP$124))</f>
        <v>8.333333333333337E-2</v>
      </c>
      <c r="BZ144">
        <f>1-(($AN$124-$AQ$123)/($AQ$124-$AQ$123))</f>
        <v>0.34782608695652173</v>
      </c>
      <c r="CA144">
        <f>(($AO$123-$AQ$123)/($AQ$124-$AQ$123))</f>
        <v>0.43478260869565216</v>
      </c>
      <c r="CB144">
        <f>(($AP$124-$AQ$123)/($AQ$124-$AQ$123))</f>
        <v>4.3478260869565216E-2</v>
      </c>
    </row>
    <row r="145" spans="1:80" x14ac:dyDescent="0.25">
      <c r="A145">
        <v>144</v>
      </c>
      <c r="F145">
        <v>122.268991</v>
      </c>
      <c r="G145" s="5">
        <v>3</v>
      </c>
      <c r="H145">
        <v>124.32792800000001</v>
      </c>
      <c r="I145" s="2">
        <v>4</v>
      </c>
      <c r="P145">
        <v>2</v>
      </c>
      <c r="Q145" t="str">
        <f>CONCATENATE(C145,E145,G145,I145)</f>
        <v>34</v>
      </c>
      <c r="R145">
        <v>3</v>
      </c>
      <c r="X145" t="s">
        <v>286</v>
      </c>
      <c r="Y145" t="s">
        <v>264</v>
      </c>
      <c r="AN145">
        <v>3826</v>
      </c>
      <c r="AO145">
        <v>3829</v>
      </c>
      <c r="AP145">
        <v>3815</v>
      </c>
      <c r="AQ145">
        <v>3836</v>
      </c>
      <c r="AT145">
        <f>(($AO$124-$AN$124)/($AN$125-$AN$124))</f>
        <v>0.70833333333333337</v>
      </c>
      <c r="AU145">
        <f>(($AP$125-$AN$124)/($AN$125-$AN$124))</f>
        <v>0.41666666666666669</v>
      </c>
      <c r="AV145">
        <f>(($AQ$124-$AN$124)/($AN$125-$AN$124))</f>
        <v>0.33333333333333331</v>
      </c>
      <c r="AW145">
        <f>(($AN$125-$AO$124)/($AO$125-$AO$124))</f>
        <v>0.31818181818181818</v>
      </c>
      <c r="AX145">
        <f>(($AP$126-$AO$124)/($AO$125-$AO$124))</f>
        <v>0.81818181818181823</v>
      </c>
      <c r="AY145">
        <f>(($AQ$125-$AO$124)/($AO$125-$AO$124))</f>
        <v>0.63636363636363635</v>
      </c>
      <c r="AZ145">
        <f>(($AN$125-$AP$125)/($AP$126-$AP$125))</f>
        <v>0.56000000000000005</v>
      </c>
      <c r="BA145">
        <f>(($AO$124-$AP$125)/($AP$126-$AP$125))</f>
        <v>0.28000000000000003</v>
      </c>
      <c r="BB145">
        <f>(($AQ$125-$AP$125)/($AP$126-$AP$125))</f>
        <v>0.84</v>
      </c>
      <c r="BC145">
        <f>(($AN$125-$AQ$124)/($AQ$125-$AQ$124))</f>
        <v>0.69565217391304346</v>
      </c>
      <c r="BD145">
        <f>(($AO$124-$AQ$124)/($AQ$125-$AQ$124))</f>
        <v>0.39130434782608697</v>
      </c>
      <c r="BE145">
        <f>(($AP$125-$AQ$124)/($AQ$125-$AQ$124))</f>
        <v>8.6956521739130432E-2</v>
      </c>
      <c r="BG145">
        <v>3</v>
      </c>
      <c r="BH145">
        <v>875</v>
      </c>
      <c r="BI145">
        <f>($BH$169-$BH$166)/200</f>
        <v>8.5000000000000006E-2</v>
      </c>
      <c r="BQ145">
        <f>1-(($AO$124-$AN$124)/($AN$125-$AN$124))</f>
        <v>0.29166666666666663</v>
      </c>
      <c r="BR145">
        <f>(($AP$125-$AN$124)/($AN$125-$AN$124))</f>
        <v>0.41666666666666669</v>
      </c>
      <c r="BS145">
        <f>(($AQ$124-$AN$124)/($AN$125-$AN$124))</f>
        <v>0.33333333333333331</v>
      </c>
      <c r="BT145">
        <f>(($AN$125-$AO$124)/($AO$125-$AO$124))</f>
        <v>0.31818181818181818</v>
      </c>
      <c r="BU145">
        <f>1-(($AP$126-$AO$124)/($AO$125-$AO$124))</f>
        <v>0.18181818181818177</v>
      </c>
      <c r="BV145">
        <f>1-(($AQ$125-$AO$124)/($AO$125-$AO$124))</f>
        <v>0.36363636363636365</v>
      </c>
      <c r="BW145">
        <f>1-(($AN$125-$AP$125)/($AP$126-$AP$125))</f>
        <v>0.43999999999999995</v>
      </c>
      <c r="BX145">
        <f>(($AO$124-$AP$125)/($AP$126-$AP$125))</f>
        <v>0.28000000000000003</v>
      </c>
      <c r="BY145">
        <f>1-(($AQ$125-$AP$125)/($AP$126-$AP$125))</f>
        <v>0.16000000000000003</v>
      </c>
      <c r="BZ145">
        <f>1-(($AN$125-$AQ$124)/($AQ$125-$AQ$124))</f>
        <v>0.30434782608695654</v>
      </c>
      <c r="CA145">
        <f>(($AO$124-$AQ$124)/($AQ$125-$AQ$124))</f>
        <v>0.39130434782608697</v>
      </c>
      <c r="CB145">
        <f>(($AP$125-$AQ$124)/($AQ$125-$AQ$124))</f>
        <v>8.6956521739130432E-2</v>
      </c>
    </row>
    <row r="146" spans="1:80" x14ac:dyDescent="0.25">
      <c r="A146">
        <v>145</v>
      </c>
      <c r="D146">
        <v>104.919042</v>
      </c>
      <c r="E146" s="4">
        <v>2</v>
      </c>
      <c r="F146">
        <v>122.22332900000001</v>
      </c>
      <c r="G146" s="5">
        <v>3</v>
      </c>
      <c r="H146">
        <v>124.435658</v>
      </c>
      <c r="I146" s="2">
        <v>4</v>
      </c>
      <c r="P146">
        <v>3</v>
      </c>
      <c r="Q146" t="str">
        <f>CONCATENATE(C146,E146,G146,I146)</f>
        <v>234</v>
      </c>
      <c r="R146">
        <v>2</v>
      </c>
      <c r="X146" t="s">
        <v>284</v>
      </c>
      <c r="Y146" t="s">
        <v>275</v>
      </c>
      <c r="AB146" t="s">
        <v>286</v>
      </c>
      <c r="AC146" t="str">
        <f>CONCATENATE($R146,$R147,$R148,$R149)</f>
        <v>2143</v>
      </c>
      <c r="AN146">
        <v>3847</v>
      </c>
      <c r="AO146">
        <v>3851</v>
      </c>
      <c r="AP146">
        <v>3836</v>
      </c>
      <c r="AQ146">
        <v>3859</v>
      </c>
      <c r="BG146">
        <v>2</v>
      </c>
      <c r="BH146">
        <v>887</v>
      </c>
      <c r="BI146">
        <f>($BH$170-$BH$167)/200</f>
        <v>0.11</v>
      </c>
    </row>
    <row r="147" spans="1:80" x14ac:dyDescent="0.25">
      <c r="A147">
        <v>146</v>
      </c>
      <c r="D147">
        <v>104.91141200000001</v>
      </c>
      <c r="E147" s="4">
        <v>2</v>
      </c>
      <c r="F147">
        <v>122.30792700000001</v>
      </c>
      <c r="G147" s="5">
        <v>3</v>
      </c>
      <c r="P147">
        <v>2</v>
      </c>
      <c r="Q147" t="str">
        <f>CONCATENATE(C147,E147,G147,I147)</f>
        <v>23</v>
      </c>
      <c r="R147">
        <v>1</v>
      </c>
      <c r="X147" t="s">
        <v>288</v>
      </c>
      <c r="Y147" t="s">
        <v>276</v>
      </c>
      <c r="AN147">
        <v>3866</v>
      </c>
      <c r="AO147">
        <v>3872</v>
      </c>
      <c r="AP147">
        <v>3858</v>
      </c>
      <c r="AQ147">
        <v>3879</v>
      </c>
      <c r="BG147">
        <v>1</v>
      </c>
      <c r="BH147">
        <v>891</v>
      </c>
      <c r="BI147">
        <f>($BH$171-$BH$168)/200</f>
        <v>0.05</v>
      </c>
    </row>
    <row r="148" spans="1:80" x14ac:dyDescent="0.25">
      <c r="A148">
        <v>147</v>
      </c>
      <c r="D148">
        <v>104.923486</v>
      </c>
      <c r="E148" s="4">
        <v>2</v>
      </c>
      <c r="F148">
        <v>122.30792700000001</v>
      </c>
      <c r="G148" s="5">
        <v>3</v>
      </c>
      <c r="P148">
        <v>2</v>
      </c>
      <c r="Q148" t="str">
        <f>CONCATENATE(C148,E148,G148,I148)</f>
        <v>23</v>
      </c>
      <c r="R148">
        <v>4</v>
      </c>
      <c r="X148" t="s">
        <v>288</v>
      </c>
      <c r="Y148" t="s">
        <v>277</v>
      </c>
      <c r="AN148">
        <v>3889</v>
      </c>
      <c r="AO148">
        <v>3894</v>
      </c>
      <c r="AP148">
        <v>3878</v>
      </c>
      <c r="AQ148">
        <v>3902</v>
      </c>
      <c r="AT148">
        <f>(($AO$126-$AN$126)/($AN$127-$AN$126))</f>
        <v>0.23076923076923078</v>
      </c>
      <c r="AU148">
        <f>(($AP$127-$AN$126)/($AN$127-$AN$126))</f>
        <v>0.46153846153846156</v>
      </c>
      <c r="AV148">
        <f>(($AQ$126-$AN$126)/($AN$127-$AN$126))</f>
        <v>0.5</v>
      </c>
      <c r="AW148">
        <f>(($AN$127-$AO$126)/($AO$127-$AO$126))</f>
        <v>0.86956521739130432</v>
      </c>
      <c r="AX148">
        <f>(($AP$127-$AO$126)/($AO$127-$AO$126))</f>
        <v>0.2608695652173913</v>
      </c>
      <c r="AY148">
        <f>(($AQ$126-$AO$126)/($AO$127-$AO$126))</f>
        <v>0.30434782608695654</v>
      </c>
      <c r="AZ148">
        <f>(($AN$127-$AP$127)/($AP$128-$AP$127))</f>
        <v>0.60869565217391308</v>
      </c>
      <c r="BA148">
        <f>(($AO$127-$AP$127)/($AP$128-$AP$127))</f>
        <v>0.73913043478260865</v>
      </c>
      <c r="BB148">
        <f>(($AQ$126-$AP$127)/($AP$128-$AP$127))</f>
        <v>4.3478260869565216E-2</v>
      </c>
      <c r="BC148">
        <f>(($AN$127-$AQ$126)/($AQ$127-$AQ$126))</f>
        <v>0.56521739130434778</v>
      </c>
      <c r="BD148">
        <f>(($AO$127-$AQ$126)/($AQ$127-$AQ$126))</f>
        <v>0.69565217391304346</v>
      </c>
      <c r="BE148">
        <f>(($AP$128-$AQ$126)/($AQ$127-$AQ$126))</f>
        <v>0.95652173913043481</v>
      </c>
      <c r="BG148">
        <v>4</v>
      </c>
      <c r="BH148">
        <v>898</v>
      </c>
      <c r="BI148">
        <f>($BH$172-$BH$169)/200</f>
        <v>0.09</v>
      </c>
      <c r="BQ148">
        <f>(($AO$126-$AN$126)/($AN$127-$AN$126))</f>
        <v>0.23076923076923078</v>
      </c>
      <c r="BR148">
        <f>(($AP$127-$AN$126)/($AN$127-$AN$126))</f>
        <v>0.46153846153846156</v>
      </c>
      <c r="BS148">
        <f>(($AQ$126-$AN$126)/($AN$127-$AN$126))</f>
        <v>0.5</v>
      </c>
      <c r="BT148">
        <f>1-(($AN$127-$AO$126)/($AO$127-$AO$126))</f>
        <v>0.13043478260869568</v>
      </c>
      <c r="BU148">
        <f>(($AP$127-$AO$126)/($AO$127-$AO$126))</f>
        <v>0.2608695652173913</v>
      </c>
      <c r="BV148">
        <f>(($AQ$126-$AO$126)/($AO$127-$AO$126))</f>
        <v>0.30434782608695654</v>
      </c>
      <c r="BW148">
        <f>1-(($AN$127-$AP$127)/($AP$128-$AP$127))</f>
        <v>0.39130434782608692</v>
      </c>
      <c r="BX148">
        <f>1-(($AO$127-$AP$127)/($AP$128-$AP$127))</f>
        <v>0.26086956521739135</v>
      </c>
      <c r="BY148">
        <f>(($AQ$126-$AP$127)/($AP$128-$AP$127))</f>
        <v>4.3478260869565216E-2</v>
      </c>
      <c r="BZ148">
        <f>1-(($AN$127-$AQ$126)/($AQ$127-$AQ$126))</f>
        <v>0.43478260869565222</v>
      </c>
      <c r="CA148">
        <f>1-(($AO$127-$AQ$126)/($AQ$127-$AQ$126))</f>
        <v>0.30434782608695654</v>
      </c>
      <c r="CB148">
        <f>1-(($AP$128-$AQ$126)/($AQ$127-$AQ$126))</f>
        <v>4.3478260869565188E-2</v>
      </c>
    </row>
    <row r="149" spans="1:80" x14ac:dyDescent="0.25">
      <c r="A149">
        <v>148</v>
      </c>
      <c r="D149">
        <v>104.930352</v>
      </c>
      <c r="E149" s="4">
        <v>2</v>
      </c>
      <c r="P149">
        <v>1</v>
      </c>
      <c r="Q149" t="str">
        <f>CONCATENATE(C149,E149,G149,I149)</f>
        <v>2</v>
      </c>
      <c r="R149">
        <v>3</v>
      </c>
      <c r="X149" t="s">
        <v>288</v>
      </c>
      <c r="Y149" t="s">
        <v>278</v>
      </c>
      <c r="AN149">
        <v>3910</v>
      </c>
      <c r="AO149">
        <v>3916</v>
      </c>
      <c r="AP149">
        <v>3901</v>
      </c>
      <c r="AQ149">
        <v>3925</v>
      </c>
      <c r="AT149">
        <f>(($AO$127-$AN$127)/($AN$128-$AN$127))</f>
        <v>0.13636363636363635</v>
      </c>
      <c r="AU149">
        <f>(($AP$128-$AN$127)/($AN$128-$AN$127))</f>
        <v>0.40909090909090912</v>
      </c>
      <c r="AV149">
        <f>(($AQ$127-$AN$127)/($AN$128-$AN$127))</f>
        <v>0.45454545454545453</v>
      </c>
      <c r="AW149">
        <f>(($AN$128-$AO$127)/($AO$128-$AO$127))</f>
        <v>0.82608695652173914</v>
      </c>
      <c r="AX149">
        <f>(($AP$128-$AO$127)/($AO$128-$AO$127))</f>
        <v>0.2608695652173913</v>
      </c>
      <c r="AY149">
        <f>(($AQ$127-$AO$127)/($AO$128-$AO$127))</f>
        <v>0.30434782608695654</v>
      </c>
      <c r="AZ149">
        <f>(($AN$128-$AP$128)/($AP$129-$AP$128))</f>
        <v>0.56521739130434778</v>
      </c>
      <c r="BA149">
        <f>(($AO$128-$AP$128)/($AP$129-$AP$128))</f>
        <v>0.73913043478260865</v>
      </c>
      <c r="BB149">
        <f>(($AQ$127-$AP$128)/($AP$129-$AP$128))</f>
        <v>4.3478260869565216E-2</v>
      </c>
      <c r="BC149">
        <f>(($AN$128-$AQ$127)/($AQ$128-$AQ$127))</f>
        <v>0.52173913043478259</v>
      </c>
      <c r="BD149">
        <f>(($AO$128-$AQ$127)/($AQ$128-$AQ$127))</f>
        <v>0.69565217391304346</v>
      </c>
      <c r="BE149">
        <f>(($AP$129-$AQ$127)/($AQ$128-$AQ$127))</f>
        <v>0.95652173913043481</v>
      </c>
      <c r="BG149">
        <v>3</v>
      </c>
      <c r="BH149">
        <v>900</v>
      </c>
      <c r="BI149">
        <f>($BH$173-$BH$170)/200</f>
        <v>7.4999999999999997E-2</v>
      </c>
      <c r="BQ149">
        <f>(($AO$127-$AN$127)/($AN$128-$AN$127))</f>
        <v>0.13636363636363635</v>
      </c>
      <c r="BR149">
        <f>(($AP$128-$AN$127)/($AN$128-$AN$127))</f>
        <v>0.40909090909090912</v>
      </c>
      <c r="BS149">
        <f>(($AQ$127-$AN$127)/($AN$128-$AN$127))</f>
        <v>0.45454545454545453</v>
      </c>
      <c r="BT149">
        <f>1-(($AN$128-$AO$127)/($AO$128-$AO$127))</f>
        <v>0.17391304347826086</v>
      </c>
      <c r="BU149">
        <f>(($AP$128-$AO$127)/($AO$128-$AO$127))</f>
        <v>0.2608695652173913</v>
      </c>
      <c r="BV149">
        <f>(($AQ$127-$AO$127)/($AO$128-$AO$127))</f>
        <v>0.30434782608695654</v>
      </c>
      <c r="BW149">
        <f>1-(($AN$128-$AP$128)/($AP$129-$AP$128))</f>
        <v>0.43478260869565222</v>
      </c>
      <c r="BX149">
        <f>1-(($AO$128-$AP$128)/($AP$129-$AP$128))</f>
        <v>0.26086956521739135</v>
      </c>
      <c r="BY149">
        <f>(($AQ$127-$AP$128)/($AP$129-$AP$128))</f>
        <v>4.3478260869565216E-2</v>
      </c>
      <c r="BZ149">
        <f>1-(($AN$128-$AQ$127)/($AQ$128-$AQ$127))</f>
        <v>0.47826086956521741</v>
      </c>
      <c r="CA149">
        <f>1-(($AO$128-$AQ$127)/($AQ$128-$AQ$127))</f>
        <v>0.30434782608695654</v>
      </c>
      <c r="CB149">
        <f>1-(($AP$129-$AQ$127)/($AQ$128-$AQ$127))</f>
        <v>4.3478260869565188E-2</v>
      </c>
    </row>
    <row r="150" spans="1:80" x14ac:dyDescent="0.25">
      <c r="A150">
        <v>149</v>
      </c>
      <c r="D150">
        <v>104.925859</v>
      </c>
      <c r="E150" s="4">
        <v>2</v>
      </c>
      <c r="P150">
        <v>1</v>
      </c>
      <c r="Q150" t="str">
        <f>CONCATENATE(C150,E150,G150,I150)</f>
        <v>2</v>
      </c>
      <c r="R150">
        <v>2</v>
      </c>
      <c r="X150" t="s">
        <v>284</v>
      </c>
      <c r="Y150" t="s">
        <v>280</v>
      </c>
      <c r="AB150" t="s">
        <v>286</v>
      </c>
      <c r="AC150" t="str">
        <f>CONCATENATE($R150,$R151,$R152,$R153)</f>
        <v>2143</v>
      </c>
      <c r="AN150">
        <v>3932</v>
      </c>
      <c r="AO150">
        <v>3939</v>
      </c>
      <c r="AP150">
        <v>3925</v>
      </c>
      <c r="AQ150">
        <v>3950</v>
      </c>
      <c r="AT150">
        <f>(($AO$128-$AN$128)/($AN$129-$AN$128))</f>
        <v>0.19047619047619047</v>
      </c>
      <c r="AU150">
        <f>(($AP$129-$AN$128)/($AN$129-$AN$128))</f>
        <v>0.47619047619047616</v>
      </c>
      <c r="AV150">
        <f>(($AQ$128-$AN$128)/($AN$129-$AN$128))</f>
        <v>0.52380952380952384</v>
      </c>
      <c r="AW150">
        <f>(($AN$129-$AO$128)/($AO$129-$AO$128))</f>
        <v>0.77272727272727271</v>
      </c>
      <c r="AX150">
        <f>(($AP$129-$AO$128)/($AO$129-$AO$128))</f>
        <v>0.27272727272727271</v>
      </c>
      <c r="AY150">
        <f>(($AQ$128-$AO$128)/($AO$129-$AO$128))</f>
        <v>0.31818181818181818</v>
      </c>
      <c r="AZ150">
        <f>(($AN$129-$AP$129)/($AP$130-$AP$129))</f>
        <v>0.5</v>
      </c>
      <c r="BA150">
        <f>(($AO$129-$AP$129)/($AP$130-$AP$129))</f>
        <v>0.72727272727272729</v>
      </c>
      <c r="BB150">
        <f>(($AQ$128-$AP$129)/($AP$130-$AP$129))</f>
        <v>4.5454545454545456E-2</v>
      </c>
      <c r="BC150">
        <f>(($AN$129-$AQ$128)/($AQ$129-$AQ$128))</f>
        <v>0.43478260869565216</v>
      </c>
      <c r="BD150">
        <f>(($AO$129-$AQ$128)/($AQ$129-$AQ$128))</f>
        <v>0.65217391304347827</v>
      </c>
      <c r="BE150">
        <f>(($AP$130-$AQ$128)/($AQ$129-$AQ$128))</f>
        <v>0.91304347826086951</v>
      </c>
      <c r="BG150">
        <v>2</v>
      </c>
      <c r="BH150">
        <v>907</v>
      </c>
      <c r="BI150">
        <f>($BH$174-$BH$171)/200</f>
        <v>0.105</v>
      </c>
      <c r="BQ150">
        <f>(($AO$128-$AN$128)/($AN$129-$AN$128))</f>
        <v>0.19047619047619047</v>
      </c>
      <c r="BR150">
        <f>(($AP$129-$AN$128)/($AN$129-$AN$128))</f>
        <v>0.47619047619047616</v>
      </c>
      <c r="BS150">
        <f>1-(($AQ$128-$AN$128)/($AN$129-$AN$128))</f>
        <v>0.47619047619047616</v>
      </c>
      <c r="BT150">
        <f>1-(($AN$129-$AO$128)/($AO$129-$AO$128))</f>
        <v>0.22727272727272729</v>
      </c>
      <c r="BU150">
        <f>(($AP$129-$AO$128)/($AO$129-$AO$128))</f>
        <v>0.27272727272727271</v>
      </c>
      <c r="BV150">
        <f>(($AQ$128-$AO$128)/($AO$129-$AO$128))</f>
        <v>0.31818181818181818</v>
      </c>
      <c r="BW150">
        <f>(($AN$129-$AP$129)/($AP$130-$AP$129))</f>
        <v>0.5</v>
      </c>
      <c r="BX150">
        <f>1-(($AO$129-$AP$129)/($AP$130-$AP$129))</f>
        <v>0.27272727272727271</v>
      </c>
      <c r="BY150">
        <f>(($AQ$128-$AP$129)/($AP$130-$AP$129))</f>
        <v>4.5454545454545456E-2</v>
      </c>
      <c r="BZ150">
        <f>(($AN$129-$AQ$128)/($AQ$129-$AQ$128))</f>
        <v>0.43478260869565216</v>
      </c>
      <c r="CA150">
        <f>1-(($AO$129-$AQ$128)/($AQ$129-$AQ$128))</f>
        <v>0.34782608695652173</v>
      </c>
      <c r="CB150">
        <f>1-(($AP$130-$AQ$128)/($AQ$129-$AQ$128))</f>
        <v>8.6956521739130488E-2</v>
      </c>
    </row>
    <row r="151" spans="1:80" x14ac:dyDescent="0.25">
      <c r="A151">
        <v>150</v>
      </c>
      <c r="D151">
        <v>104.924645</v>
      </c>
      <c r="E151" s="4">
        <v>2</v>
      </c>
      <c r="P151">
        <v>1</v>
      </c>
      <c r="Q151" t="str">
        <f>CONCATENATE(C151,E151,G151,I151)</f>
        <v>2</v>
      </c>
      <c r="R151">
        <v>1</v>
      </c>
      <c r="X151" t="s">
        <v>286</v>
      </c>
      <c r="Y151" t="s">
        <v>266</v>
      </c>
      <c r="AN151">
        <v>4003</v>
      </c>
      <c r="AO151">
        <v>3986</v>
      </c>
      <c r="AP151">
        <v>3947</v>
      </c>
      <c r="AQ151">
        <v>4006</v>
      </c>
      <c r="AT151">
        <f>(($AO$129-$AN$129)/($AN$130-$AN$129))</f>
        <v>0.26315789473684209</v>
      </c>
      <c r="AU151">
        <f>(($AP$130-$AN$129)/($AN$130-$AN$129))</f>
        <v>0.57894736842105265</v>
      </c>
      <c r="AV151">
        <f>(($AQ$129-$AN$129)/($AN$130-$AN$129))</f>
        <v>0.68421052631578949</v>
      </c>
      <c r="AW151">
        <f>(($AN$130-$AO$129)/($AO$130-$AO$129))</f>
        <v>0.66666666666666663</v>
      </c>
      <c r="AX151">
        <f>(($AP$130-$AO$129)/($AO$130-$AO$129))</f>
        <v>0.2857142857142857</v>
      </c>
      <c r="AY151">
        <f>(($AQ$129-$AO$129)/($AO$130-$AO$129))</f>
        <v>0.38095238095238093</v>
      </c>
      <c r="AZ151">
        <f>(($AN$130-$AP$130)/($AP$131-$AP$130))</f>
        <v>0.38095238095238093</v>
      </c>
      <c r="BA151">
        <f>(($AO$130-$AP$130)/($AP$131-$AP$130))</f>
        <v>0.7142857142857143</v>
      </c>
      <c r="BB151">
        <f>(($AQ$129-$AP$130)/($AP$131-$AP$130))</f>
        <v>9.5238095238095233E-2</v>
      </c>
      <c r="BC151">
        <f>(($AN$130-$AQ$129)/($AQ$130-$AQ$129))</f>
        <v>0.3</v>
      </c>
      <c r="BD151">
        <f>(($AO$130-$AQ$129)/($AQ$130-$AQ$129))</f>
        <v>0.65</v>
      </c>
      <c r="BE151">
        <f>(($AP$131-$AQ$129)/($AQ$130-$AQ$129))</f>
        <v>0.95</v>
      </c>
      <c r="BG151">
        <v>1</v>
      </c>
      <c r="BH151">
        <v>915</v>
      </c>
      <c r="BI151">
        <f>($BH$175-$BH$172)/200</f>
        <v>5.5E-2</v>
      </c>
      <c r="BQ151">
        <f>(($AO$129-$AN$129)/($AN$130-$AN$129))</f>
        <v>0.26315789473684209</v>
      </c>
      <c r="BR151">
        <f>1-(($AP$130-$AN$129)/($AN$130-$AN$129))</f>
        <v>0.42105263157894735</v>
      </c>
      <c r="BS151">
        <f>1-(($AQ$129-$AN$129)/($AN$130-$AN$129))</f>
        <v>0.31578947368421051</v>
      </c>
      <c r="BT151">
        <f>1-(($AN$130-$AO$129)/($AO$130-$AO$129))</f>
        <v>0.33333333333333337</v>
      </c>
      <c r="BU151">
        <f>(($AP$130-$AO$129)/($AO$130-$AO$129))</f>
        <v>0.2857142857142857</v>
      </c>
      <c r="BV151">
        <f>(($AQ$129-$AO$129)/($AO$130-$AO$129))</f>
        <v>0.38095238095238093</v>
      </c>
      <c r="BW151">
        <f>(($AN$130-$AP$130)/($AP$131-$AP$130))</f>
        <v>0.38095238095238093</v>
      </c>
      <c r="BX151">
        <f>1-(($AO$130-$AP$130)/($AP$131-$AP$130))</f>
        <v>0.2857142857142857</v>
      </c>
      <c r="BY151">
        <f>(($AQ$129-$AP$130)/($AP$131-$AP$130))</f>
        <v>9.5238095238095233E-2</v>
      </c>
      <c r="BZ151">
        <f>(($AN$130-$AQ$129)/($AQ$130-$AQ$129))</f>
        <v>0.3</v>
      </c>
      <c r="CA151">
        <f>1-(($AO$130-$AQ$129)/($AQ$130-$AQ$129))</f>
        <v>0.35</v>
      </c>
      <c r="CB151">
        <f>1-(($AP$131-$AQ$129)/($AQ$130-$AQ$129))</f>
        <v>5.0000000000000044E-2</v>
      </c>
    </row>
    <row r="152" spans="1:80" x14ac:dyDescent="0.25">
      <c r="A152">
        <v>151</v>
      </c>
      <c r="D152">
        <v>104.91247300000001</v>
      </c>
      <c r="E152" s="4">
        <v>2</v>
      </c>
      <c r="P152">
        <v>1</v>
      </c>
      <c r="Q152" t="str">
        <f>CONCATENATE(C152,E152,G152,I152)</f>
        <v>2</v>
      </c>
      <c r="R152">
        <v>4</v>
      </c>
      <c r="X152" t="s">
        <v>286</v>
      </c>
      <c r="Y152" t="s">
        <v>263</v>
      </c>
      <c r="AN152">
        <v>4035</v>
      </c>
      <c r="AO152">
        <v>4021</v>
      </c>
      <c r="AP152">
        <v>3988</v>
      </c>
      <c r="AQ152">
        <v>4040</v>
      </c>
      <c r="AT152">
        <f>(($AO$130-$AN$130)/($AN$131-$AN$130))</f>
        <v>0.28000000000000003</v>
      </c>
      <c r="AU152">
        <f>(($AP$131-$AN$130)/($AN$131-$AN$130))</f>
        <v>0.52</v>
      </c>
      <c r="AV152">
        <f>(($AQ$130-$AN$130)/($AN$131-$AN$130))</f>
        <v>0.56000000000000005</v>
      </c>
      <c r="AW152">
        <f>(($AN$131-$AO$130)/($AO$131-$AO$130))</f>
        <v>0.75</v>
      </c>
      <c r="AX152">
        <f>(($AP$131-$AO$130)/($AO$131-$AO$130))</f>
        <v>0.25</v>
      </c>
      <c r="AY152">
        <f>(($AQ$130-$AO$130)/($AO$131-$AO$130))</f>
        <v>0.29166666666666669</v>
      </c>
      <c r="AZ152">
        <f>(($AN$131-$AP$131)/($AP$132-$AP$131))</f>
        <v>0.5</v>
      </c>
      <c r="BA152">
        <f>(($AO$131-$AP$131)/($AP$132-$AP$131))</f>
        <v>0.75</v>
      </c>
      <c r="BB152">
        <f>(($AQ$130-$AP$131)/($AP$132-$AP$131))</f>
        <v>4.1666666666666664E-2</v>
      </c>
      <c r="BC152">
        <f>(($AN$131-$AQ$130)/($AQ$131-$AQ$130))</f>
        <v>0.44</v>
      </c>
      <c r="BD152">
        <f>(($AO$131-$AQ$130)/($AQ$131-$AQ$130))</f>
        <v>0.68</v>
      </c>
      <c r="BE152">
        <f>(($AP$132-$AQ$130)/($AQ$131-$AQ$130))</f>
        <v>0.92</v>
      </c>
      <c r="BG152">
        <v>4</v>
      </c>
      <c r="BH152">
        <v>920</v>
      </c>
      <c r="BI152">
        <f>($BH$176-$BH$173)/200</f>
        <v>9.5000000000000001E-2</v>
      </c>
      <c r="BQ152">
        <f>(($AO$130-$AN$130)/($AN$131-$AN$130))</f>
        <v>0.28000000000000003</v>
      </c>
      <c r="BR152">
        <f>1-(($AP$131-$AN$130)/($AN$131-$AN$130))</f>
        <v>0.48</v>
      </c>
      <c r="BS152">
        <f>1-(($AQ$130-$AN$130)/($AN$131-$AN$130))</f>
        <v>0.43999999999999995</v>
      </c>
      <c r="BT152">
        <f>1-(($AN$131-$AO$130)/($AO$131-$AO$130))</f>
        <v>0.25</v>
      </c>
      <c r="BU152">
        <f>(($AP$131-$AO$130)/($AO$131-$AO$130))</f>
        <v>0.25</v>
      </c>
      <c r="BV152">
        <f>(($AQ$130-$AO$130)/($AO$131-$AO$130))</f>
        <v>0.29166666666666669</v>
      </c>
      <c r="BW152">
        <f>(($AN$131-$AP$131)/($AP$132-$AP$131))</f>
        <v>0.5</v>
      </c>
      <c r="BX152">
        <f>1-(($AO$131-$AP$131)/($AP$132-$AP$131))</f>
        <v>0.25</v>
      </c>
      <c r="BY152">
        <f>(($AQ$130-$AP$131)/($AP$132-$AP$131))</f>
        <v>4.1666666666666664E-2</v>
      </c>
      <c r="BZ152">
        <f>(($AN$131-$AQ$130)/($AQ$131-$AQ$130))</f>
        <v>0.44</v>
      </c>
      <c r="CA152">
        <f>1-(($AO$131-$AQ$130)/($AQ$131-$AQ$130))</f>
        <v>0.31999999999999995</v>
      </c>
      <c r="CB152">
        <f>1-(($AP$132-$AQ$130)/($AQ$131-$AQ$130))</f>
        <v>7.999999999999996E-2</v>
      </c>
    </row>
    <row r="153" spans="1:80" x14ac:dyDescent="0.25">
      <c r="A153">
        <v>152</v>
      </c>
      <c r="D153">
        <v>104.91171700000001</v>
      </c>
      <c r="E153" s="4">
        <v>2</v>
      </c>
      <c r="P153">
        <v>1</v>
      </c>
      <c r="Q153" t="str">
        <f>CONCATENATE(C153,E153,G153,I153)</f>
        <v>2</v>
      </c>
      <c r="R153">
        <v>3</v>
      </c>
      <c r="X153" t="s">
        <v>286</v>
      </c>
      <c r="Y153" t="s">
        <v>264</v>
      </c>
      <c r="AN153">
        <v>4062</v>
      </c>
      <c r="AO153">
        <v>4052</v>
      </c>
      <c r="AP153">
        <v>4021</v>
      </c>
      <c r="AQ153">
        <v>4068</v>
      </c>
      <c r="AT153">
        <f>(($AO$131-$AN$131)/($AN$132-$AN$131))</f>
        <v>0.2608695652173913</v>
      </c>
      <c r="AU153">
        <f>(($AP$132-$AN$131)/($AN$132-$AN$131))</f>
        <v>0.52173913043478259</v>
      </c>
      <c r="AV153">
        <f>(($AQ$131-$AN$131)/($AN$132-$AN$131))</f>
        <v>0.60869565217391308</v>
      </c>
      <c r="AW153">
        <f>(($AN$132-$AO$131)/($AO$132-$AO$131))</f>
        <v>0.73913043478260865</v>
      </c>
      <c r="AX153">
        <f>(($AP$132-$AO$131)/($AO$132-$AO$131))</f>
        <v>0.2608695652173913</v>
      </c>
      <c r="AY153">
        <f>(($AQ$131-$AO$131)/($AO$132-$AO$131))</f>
        <v>0.34782608695652173</v>
      </c>
      <c r="AZ153">
        <f>(($AN$132-$AP$132)/($AP$133-$AP$132))</f>
        <v>0.45833333333333331</v>
      </c>
      <c r="BA153">
        <f>(($AO$132-$AP$132)/($AP$133-$AP$132))</f>
        <v>0.70833333333333337</v>
      </c>
      <c r="BB153">
        <f>(($AQ$131-$AP$132)/($AP$133-$AP$132))</f>
        <v>8.3333333333333329E-2</v>
      </c>
      <c r="BC153">
        <f>(($AN$132-$AQ$131)/($AQ$132-$AQ$131))</f>
        <v>0.375</v>
      </c>
      <c r="BD153">
        <f>(($AO$132-$AQ$131)/($AQ$132-$AQ$131))</f>
        <v>0.625</v>
      </c>
      <c r="BE153">
        <f>(($AP$133-$AQ$131)/($AQ$132-$AQ$131))</f>
        <v>0.91666666666666663</v>
      </c>
      <c r="BG153">
        <v>3</v>
      </c>
      <c r="BH153">
        <v>923</v>
      </c>
      <c r="BI153">
        <f>($BH$177-$BH$174)/200</f>
        <v>8.5000000000000006E-2</v>
      </c>
      <c r="BQ153">
        <f>(($AO$131-$AN$131)/($AN$132-$AN$131))</f>
        <v>0.2608695652173913</v>
      </c>
      <c r="BR153">
        <f>1-(($AP$132-$AN$131)/($AN$132-$AN$131))</f>
        <v>0.47826086956521741</v>
      </c>
      <c r="BS153">
        <f>1-(($AQ$131-$AN$131)/($AN$132-$AN$131))</f>
        <v>0.39130434782608692</v>
      </c>
      <c r="BT153">
        <f>1-(($AN$132-$AO$131)/($AO$132-$AO$131))</f>
        <v>0.26086956521739135</v>
      </c>
      <c r="BU153">
        <f>(($AP$132-$AO$131)/($AO$132-$AO$131))</f>
        <v>0.2608695652173913</v>
      </c>
      <c r="BV153">
        <f>(($AQ$131-$AO$131)/($AO$132-$AO$131))</f>
        <v>0.34782608695652173</v>
      </c>
      <c r="BW153">
        <f>(($AN$132-$AP$132)/($AP$133-$AP$132))</f>
        <v>0.45833333333333331</v>
      </c>
      <c r="BX153">
        <f>1-(($AO$132-$AP$132)/($AP$133-$AP$132))</f>
        <v>0.29166666666666663</v>
      </c>
      <c r="BY153">
        <f>(($AQ$131-$AP$132)/($AP$133-$AP$132))</f>
        <v>8.3333333333333329E-2</v>
      </c>
      <c r="BZ153">
        <f>(($AN$132-$AQ$131)/($AQ$132-$AQ$131))</f>
        <v>0.375</v>
      </c>
      <c r="CA153">
        <f>1-(($AO$132-$AQ$131)/($AQ$132-$AQ$131))</f>
        <v>0.375</v>
      </c>
      <c r="CB153">
        <f>1-(($AP$133-$AQ$131)/($AQ$132-$AQ$131))</f>
        <v>8.333333333333337E-2</v>
      </c>
    </row>
    <row r="154" spans="1:80" x14ac:dyDescent="0.25">
      <c r="A154">
        <v>153</v>
      </c>
      <c r="B154">
        <v>96.444089000000005</v>
      </c>
      <c r="C154" s="3">
        <v>1</v>
      </c>
      <c r="D154">
        <v>104.81848200000002</v>
      </c>
      <c r="E154" s="4">
        <v>2</v>
      </c>
      <c r="P154">
        <v>2</v>
      </c>
      <c r="Q154" t="str">
        <f>CONCATENATE(C154,E154,G154,I154)</f>
        <v>12</v>
      </c>
      <c r="R154">
        <v>2</v>
      </c>
      <c r="X154" t="s">
        <v>286</v>
      </c>
      <c r="Y154" t="s">
        <v>265</v>
      </c>
      <c r="AN154">
        <v>4087</v>
      </c>
      <c r="AO154">
        <v>4081</v>
      </c>
      <c r="AP154">
        <v>4048</v>
      </c>
      <c r="AQ154">
        <v>4094</v>
      </c>
      <c r="AT154">
        <f>(($AO$132-$AN$132)/($AN$133-$AN$132))</f>
        <v>0.3</v>
      </c>
      <c r="AU154">
        <f>(($AP$133-$AN$132)/($AN$133-$AN$132))</f>
        <v>0.65</v>
      </c>
      <c r="AV154">
        <f>(($AQ$132-$AN$132)/($AN$133-$AN$132))</f>
        <v>0.75</v>
      </c>
      <c r="AW154">
        <f>(($AN$133-$AO$132)/($AO$133-$AO$132))</f>
        <v>0.60869565217391308</v>
      </c>
      <c r="AX154">
        <f>(($AP$133-$AO$132)/($AO$133-$AO$132))</f>
        <v>0.30434782608695654</v>
      </c>
      <c r="AY154">
        <f>(($AQ$132-$AO$132)/($AO$133-$AO$132))</f>
        <v>0.39130434782608697</v>
      </c>
      <c r="AZ154">
        <f>(($AN$133-$AP$133)/($AP$134-$AP$133))</f>
        <v>0.29166666666666669</v>
      </c>
      <c r="BA154">
        <f>(($AO$133-$AP$133)/($AP$134-$AP$133))</f>
        <v>0.66666666666666663</v>
      </c>
      <c r="BB154">
        <f>(($AQ$132-$AP$133)/($AP$134-$AP$133))</f>
        <v>8.3333333333333329E-2</v>
      </c>
      <c r="BC154">
        <f>(($AN$133-$AQ$132)/($AQ$133-$AQ$132))</f>
        <v>0.2</v>
      </c>
      <c r="BD154">
        <f>(($AO$133-$AQ$132)/($AQ$133-$AQ$132))</f>
        <v>0.56000000000000005</v>
      </c>
      <c r="BE154">
        <f>(($AP$134-$AQ$132)/($AQ$133-$AQ$132))</f>
        <v>0.88</v>
      </c>
      <c r="BG154">
        <v>2</v>
      </c>
      <c r="BH154">
        <v>928</v>
      </c>
      <c r="BI154">
        <f>($BH$178-$BH$175)/200</f>
        <v>0.11</v>
      </c>
      <c r="BQ154">
        <f>(($AO$132-$AN$132)/($AN$133-$AN$132))</f>
        <v>0.3</v>
      </c>
      <c r="BR154">
        <f>1-(($AP$133-$AN$132)/($AN$133-$AN$132))</f>
        <v>0.35</v>
      </c>
      <c r="BS154">
        <f>1-(($AQ$132-$AN$132)/($AN$133-$AN$132))</f>
        <v>0.25</v>
      </c>
      <c r="BT154">
        <f>1-(($AN$133-$AO$132)/($AO$133-$AO$132))</f>
        <v>0.39130434782608692</v>
      </c>
      <c r="BU154">
        <f>(($AP$133-$AO$132)/($AO$133-$AO$132))</f>
        <v>0.30434782608695654</v>
      </c>
      <c r="BV154">
        <f>(($AQ$132-$AO$132)/($AO$133-$AO$132))</f>
        <v>0.39130434782608697</v>
      </c>
      <c r="BW154">
        <f>(($AN$133-$AP$133)/($AP$134-$AP$133))</f>
        <v>0.29166666666666669</v>
      </c>
      <c r="BX154">
        <f>1-(($AO$133-$AP$133)/($AP$134-$AP$133))</f>
        <v>0.33333333333333337</v>
      </c>
      <c r="BY154">
        <f>(($AQ$132-$AP$133)/($AP$134-$AP$133))</f>
        <v>8.3333333333333329E-2</v>
      </c>
      <c r="BZ154">
        <f>(($AN$133-$AQ$132)/($AQ$133-$AQ$132))</f>
        <v>0.2</v>
      </c>
      <c r="CA154">
        <f>1-(($AO$133-$AQ$132)/($AQ$133-$AQ$132))</f>
        <v>0.43999999999999995</v>
      </c>
      <c r="CB154">
        <f>1-(($AP$134-$AQ$132)/($AQ$133-$AQ$132))</f>
        <v>0.12</v>
      </c>
    </row>
    <row r="155" spans="1:80" x14ac:dyDescent="0.25">
      <c r="A155">
        <v>154</v>
      </c>
      <c r="B155">
        <v>96.373131999999998</v>
      </c>
      <c r="C155" s="3">
        <v>1</v>
      </c>
      <c r="D155">
        <v>104.919042</v>
      </c>
      <c r="E155" s="4">
        <v>2</v>
      </c>
      <c r="P155">
        <v>2</v>
      </c>
      <c r="Q155" t="str">
        <f>CONCATENATE(C155,E155,G155,I155)</f>
        <v>12</v>
      </c>
      <c r="R155" t="s">
        <v>22</v>
      </c>
      <c r="X155" t="s">
        <v>286</v>
      </c>
      <c r="Y155" t="s">
        <v>266</v>
      </c>
      <c r="AN155">
        <v>4110</v>
      </c>
      <c r="AO155">
        <v>4105</v>
      </c>
      <c r="AP155">
        <v>4071</v>
      </c>
      <c r="AQ155">
        <v>4118</v>
      </c>
      <c r="AT155">
        <f>(($AO$133-$AN$133)/($AN$134-$AN$133))</f>
        <v>0.33333333333333331</v>
      </c>
      <c r="AU155">
        <f>(($AP$134-$AN$133)/($AN$134-$AN$133))</f>
        <v>0.62962962962962965</v>
      </c>
      <c r="AV155">
        <f>(($AQ$133-$AN$133)/($AN$134-$AN$133))</f>
        <v>0.7407407407407407</v>
      </c>
      <c r="BG155" t="s">
        <v>22</v>
      </c>
      <c r="BH155">
        <v>929</v>
      </c>
      <c r="BI155">
        <f>($BH$179-$BH$176)/200</f>
        <v>5.5E-2</v>
      </c>
      <c r="BQ155">
        <f>(($AO$133-$AN$133)/($AN$134-$AN$133))</f>
        <v>0.33333333333333331</v>
      </c>
      <c r="BR155">
        <f>1-(($AP$134-$AN$133)/($AN$134-$AN$133))</f>
        <v>0.37037037037037035</v>
      </c>
      <c r="BS155">
        <f>1-(($AQ$133-$AN$133)/($AN$134-$AN$133))</f>
        <v>0.2592592592592593</v>
      </c>
    </row>
    <row r="156" spans="1:80" x14ac:dyDescent="0.25">
      <c r="A156">
        <v>155</v>
      </c>
      <c r="B156">
        <v>96.360959000000008</v>
      </c>
      <c r="C156" s="3">
        <v>1</v>
      </c>
      <c r="P156">
        <v>1</v>
      </c>
      <c r="Q156" t="str">
        <f>CONCATENATE(C156,E156,G156,I156)</f>
        <v>1</v>
      </c>
      <c r="R156" t="s">
        <v>22</v>
      </c>
      <c r="X156" t="s">
        <v>286</v>
      </c>
      <c r="Y156" t="s">
        <v>263</v>
      </c>
      <c r="AN156">
        <v>4134</v>
      </c>
      <c r="AO156">
        <v>4129</v>
      </c>
      <c r="AP156">
        <v>4096</v>
      </c>
      <c r="AQ156">
        <v>4142</v>
      </c>
      <c r="BG156" t="s">
        <v>22</v>
      </c>
      <c r="BH156">
        <v>966</v>
      </c>
      <c r="BI156">
        <f>($BH$180-$BH$177)/200</f>
        <v>9.5000000000000001E-2</v>
      </c>
    </row>
    <row r="157" spans="1:80" x14ac:dyDescent="0.25">
      <c r="A157">
        <v>156</v>
      </c>
      <c r="B157">
        <v>96.380656000000002</v>
      </c>
      <c r="C157" s="3">
        <v>1</v>
      </c>
      <c r="P157">
        <v>1</v>
      </c>
      <c r="Q157" t="str">
        <f>CONCATENATE(C157,E157,G157,I157)</f>
        <v>1</v>
      </c>
      <c r="R157">
        <v>4</v>
      </c>
      <c r="X157" t="s">
        <v>286</v>
      </c>
      <c r="Y157" t="s">
        <v>264</v>
      </c>
      <c r="AB157" t="s">
        <v>289</v>
      </c>
      <c r="AC157" t="str">
        <f>CONCATENATE($R157,$R158,$R159,$R160)</f>
        <v>4132</v>
      </c>
      <c r="AN157">
        <v>4159</v>
      </c>
      <c r="AO157">
        <v>4153</v>
      </c>
      <c r="AP157">
        <v>4119</v>
      </c>
      <c r="AQ157">
        <v>4166</v>
      </c>
      <c r="BG157">
        <v>4</v>
      </c>
      <c r="BH157">
        <v>967</v>
      </c>
      <c r="BI157">
        <f>($BH$181-$BH$178)/200</f>
        <v>0.09</v>
      </c>
    </row>
    <row r="158" spans="1:80" x14ac:dyDescent="0.25">
      <c r="A158">
        <v>157</v>
      </c>
      <c r="B158">
        <v>96.394040000000004</v>
      </c>
      <c r="C158" s="3">
        <v>1</v>
      </c>
      <c r="P158">
        <v>1</v>
      </c>
      <c r="Q158" t="str">
        <f>CONCATENATE(C158,E158,G158,I158)</f>
        <v>1</v>
      </c>
      <c r="R158">
        <v>1</v>
      </c>
      <c r="X158" t="s">
        <v>286</v>
      </c>
      <c r="Y158" t="s">
        <v>265</v>
      </c>
      <c r="AN158">
        <v>4183</v>
      </c>
      <c r="AO158">
        <v>4176</v>
      </c>
      <c r="AP158">
        <v>4143</v>
      </c>
      <c r="AQ158">
        <v>4189</v>
      </c>
      <c r="AT158">
        <f>(($AO$135-$AN$135)/($AN$136-$AN$135))</f>
        <v>0.32</v>
      </c>
      <c r="AU158">
        <f>(($AP$136-$AN$135)/($AN$136-$AN$135))</f>
        <v>0.48</v>
      </c>
      <c r="AV158">
        <f>(($AQ$135-$AN$135)/($AN$136-$AN$135))</f>
        <v>0.6</v>
      </c>
      <c r="AW158">
        <f>(($AN$135-$AO$134)/($AO$135-$AO$134))</f>
        <v>0.65217391304347827</v>
      </c>
      <c r="AX158">
        <f>(($AP$135-$AO$134)/($AO$135-$AO$134))</f>
        <v>0.13043478260869565</v>
      </c>
      <c r="AY158">
        <f>(($AQ$134-$AO$134)/($AO$135-$AO$134))</f>
        <v>0.39130434782608697</v>
      </c>
      <c r="AZ158">
        <f>(($AN$135-$AP$135)/($AP$136-$AP$135))</f>
        <v>0.5</v>
      </c>
      <c r="BA158">
        <f>(($AO$135-$AP$135)/($AP$136-$AP$135))</f>
        <v>0.83333333333333337</v>
      </c>
      <c r="BB158">
        <f>(($AQ$134-$AP$135)/($AP$136-$AP$135))</f>
        <v>0.25</v>
      </c>
      <c r="BC158">
        <f>(($AN$135-$AQ$134)/($AQ$135-$AQ$134))</f>
        <v>0.2857142857142857</v>
      </c>
      <c r="BD158">
        <f>(($AO$135-$AQ$134)/($AQ$135-$AQ$134))</f>
        <v>0.66666666666666663</v>
      </c>
      <c r="BE158">
        <f>(($AP$136-$AQ$134)/($AQ$135-$AQ$134))</f>
        <v>0.8571428571428571</v>
      </c>
      <c r="BG158">
        <v>1</v>
      </c>
      <c r="BH158">
        <v>972</v>
      </c>
      <c r="BI158">
        <f>($BH$182-$BH$179)/200</f>
        <v>0.115</v>
      </c>
      <c r="BQ158">
        <f>(($AO$135-$AN$135)/($AN$136-$AN$135))</f>
        <v>0.32</v>
      </c>
      <c r="BR158">
        <f>(($AP$136-$AN$135)/($AN$136-$AN$135))</f>
        <v>0.48</v>
      </c>
      <c r="BS158">
        <f>1-(($AQ$135-$AN$135)/($AN$136-$AN$135))</f>
        <v>0.4</v>
      </c>
      <c r="BT158">
        <f>1-(($AN$135-$AO$134)/($AO$135-$AO$134))</f>
        <v>0.34782608695652173</v>
      </c>
      <c r="BU158">
        <f>(($AP$135-$AO$134)/($AO$135-$AO$134))</f>
        <v>0.13043478260869565</v>
      </c>
      <c r="BV158">
        <f>(($AQ$134-$AO$134)/($AO$135-$AO$134))</f>
        <v>0.39130434782608697</v>
      </c>
      <c r="BW158">
        <f>(($AN$135-$AP$135)/($AP$136-$AP$135))</f>
        <v>0.5</v>
      </c>
      <c r="BX158">
        <f>1-(($AO$135-$AP$135)/($AP$136-$AP$135))</f>
        <v>0.16666666666666663</v>
      </c>
      <c r="BY158">
        <f>(($AQ$134-$AP$135)/($AP$136-$AP$135))</f>
        <v>0.25</v>
      </c>
      <c r="BZ158">
        <f>(($AN$135-$AQ$134)/($AQ$135-$AQ$134))</f>
        <v>0.2857142857142857</v>
      </c>
      <c r="CA158">
        <f>1-(($AO$135-$AQ$134)/($AQ$135-$AQ$134))</f>
        <v>0.33333333333333337</v>
      </c>
      <c r="CB158">
        <f>1-(($AP$136-$AQ$134)/($AQ$135-$AQ$134))</f>
        <v>0.1428571428571429</v>
      </c>
    </row>
    <row r="159" spans="1:80" x14ac:dyDescent="0.25">
      <c r="A159">
        <v>158</v>
      </c>
      <c r="B159">
        <v>96.379495000000006</v>
      </c>
      <c r="C159" s="3">
        <v>1</v>
      </c>
      <c r="P159">
        <v>1</v>
      </c>
      <c r="Q159" t="str">
        <f>CONCATENATE(C159,E159,G159,I159)</f>
        <v>1</v>
      </c>
      <c r="R159">
        <v>3</v>
      </c>
      <c r="X159" t="s">
        <v>286</v>
      </c>
      <c r="Y159" t="s">
        <v>266</v>
      </c>
      <c r="AN159">
        <v>4208</v>
      </c>
      <c r="AO159">
        <v>4200</v>
      </c>
      <c r="AP159">
        <v>4168</v>
      </c>
      <c r="AQ159">
        <v>4215</v>
      </c>
      <c r="AT159">
        <f>(($AO$136-$AN$136)/($AN$137-$AN$136))</f>
        <v>0.21739130434782608</v>
      </c>
      <c r="AU159">
        <f>(($AP$137-$AN$136)/($AN$137-$AN$136))</f>
        <v>0.43478260869565216</v>
      </c>
      <c r="AV159">
        <f>(($AQ$136-$AN$136)/($AN$137-$AN$136))</f>
        <v>0.47826086956521741</v>
      </c>
      <c r="AW159">
        <f>(($AN$136-$AO$135)/($AO$136-$AO$135))</f>
        <v>0.77272727272727271</v>
      </c>
      <c r="AX159">
        <f>(($AP$136-$AO$135)/($AO$136-$AO$135))</f>
        <v>0.18181818181818182</v>
      </c>
      <c r="AY159">
        <f>(($AQ$135-$AO$135)/($AO$136-$AO$135))</f>
        <v>0.31818181818181818</v>
      </c>
      <c r="AZ159">
        <f>(($AN$136-$AP$136)/($AP$137-$AP$136))</f>
        <v>0.56521739130434778</v>
      </c>
      <c r="BA159">
        <f>(($AO$136-$AP$136)/($AP$137-$AP$136))</f>
        <v>0.78260869565217395</v>
      </c>
      <c r="BB159">
        <f>(($AQ$135-$AP$136)/($AP$137-$AP$136))</f>
        <v>0.13043478260869565</v>
      </c>
      <c r="BC159">
        <f>(($AN$136-$AQ$135)/($AQ$136-$AQ$135))</f>
        <v>0.47619047619047616</v>
      </c>
      <c r="BD159">
        <f>(($AO$136-$AQ$135)/($AQ$136-$AQ$135))</f>
        <v>0.7142857142857143</v>
      </c>
      <c r="BE159">
        <f>(($AP$137-$AQ$135)/($AQ$136-$AQ$135))</f>
        <v>0.95238095238095233</v>
      </c>
      <c r="BG159">
        <v>3</v>
      </c>
      <c r="BH159">
        <v>985</v>
      </c>
      <c r="BI159">
        <f>($BH$183-$BH$180)/200</f>
        <v>0.06</v>
      </c>
      <c r="BQ159">
        <f>(($AO$136-$AN$136)/($AN$137-$AN$136))</f>
        <v>0.21739130434782608</v>
      </c>
      <c r="BR159">
        <f>(($AP$137-$AN$136)/($AN$137-$AN$136))</f>
        <v>0.43478260869565216</v>
      </c>
      <c r="BS159">
        <f>(($AQ$136-$AN$136)/($AN$137-$AN$136))</f>
        <v>0.47826086956521741</v>
      </c>
      <c r="BT159">
        <f>1-(($AN$136-$AO$135)/($AO$136-$AO$135))</f>
        <v>0.22727272727272729</v>
      </c>
      <c r="BU159">
        <f>(($AP$136-$AO$135)/($AO$136-$AO$135))</f>
        <v>0.18181818181818182</v>
      </c>
      <c r="BV159">
        <f>(($AQ$135-$AO$135)/($AO$136-$AO$135))</f>
        <v>0.31818181818181818</v>
      </c>
      <c r="BW159">
        <f>1-(($AN$136-$AP$136)/($AP$137-$AP$136))</f>
        <v>0.43478260869565222</v>
      </c>
      <c r="BX159">
        <f>1-(($AO$136-$AP$136)/($AP$137-$AP$136))</f>
        <v>0.21739130434782605</v>
      </c>
      <c r="BY159">
        <f>(($AQ$135-$AP$136)/($AP$137-$AP$136))</f>
        <v>0.13043478260869565</v>
      </c>
      <c r="BZ159">
        <f>(($AN$136-$AQ$135)/($AQ$136-$AQ$135))</f>
        <v>0.47619047619047616</v>
      </c>
      <c r="CA159">
        <f>1-(($AO$136-$AQ$135)/($AQ$136-$AQ$135))</f>
        <v>0.2857142857142857</v>
      </c>
      <c r="CB159">
        <f>1-(($AP$137-$AQ$135)/($AQ$136-$AQ$135))</f>
        <v>4.7619047619047672E-2</v>
      </c>
    </row>
    <row r="160" spans="1:80" x14ac:dyDescent="0.25">
      <c r="A160">
        <v>159</v>
      </c>
      <c r="B160">
        <v>96.427119000000005</v>
      </c>
      <c r="C160" s="3">
        <v>1</v>
      </c>
      <c r="P160">
        <v>1</v>
      </c>
      <c r="Q160" t="str">
        <f>CONCATENATE(C160,E160,G160,I160)</f>
        <v>1</v>
      </c>
      <c r="R160">
        <v>2</v>
      </c>
      <c r="X160" t="s">
        <v>286</v>
      </c>
      <c r="Y160" t="s">
        <v>263</v>
      </c>
      <c r="AO160">
        <v>4226</v>
      </c>
      <c r="AP160">
        <v>4192</v>
      </c>
      <c r="AT160">
        <f>(($AO$137-$AN$137)/($AN$138-$AN$137))</f>
        <v>0.16666666666666666</v>
      </c>
      <c r="AU160">
        <f>(($AP$138-$AN$137)/($AN$138-$AN$137))</f>
        <v>0.5</v>
      </c>
      <c r="AV160">
        <f>(($AQ$137-$AN$137)/($AN$138-$AN$137))</f>
        <v>0.5</v>
      </c>
      <c r="AW160">
        <f>(($AN$137-$AO$136)/($AO$137-$AO$136))</f>
        <v>0.8571428571428571</v>
      </c>
      <c r="AX160">
        <f>(($AP$137-$AO$136)/($AO$137-$AO$136))</f>
        <v>0.23809523809523808</v>
      </c>
      <c r="AY160">
        <f>(($AQ$136-$AO$136)/($AO$137-$AO$136))</f>
        <v>0.2857142857142857</v>
      </c>
      <c r="AZ160">
        <f>(($AN$137-$AP$137)/($AP$138-$AP$137))</f>
        <v>0.59090909090909094</v>
      </c>
      <c r="BA160">
        <f>(($AO$137-$AP$137)/($AP$138-$AP$137))</f>
        <v>0.72727272727272729</v>
      </c>
      <c r="BB160">
        <f>(($AQ$136-$AP$137)/($AP$138-$AP$137))</f>
        <v>4.5454545454545456E-2</v>
      </c>
      <c r="BC160">
        <f>(($AN$137-$AQ$136)/($AQ$137-$AQ$136))</f>
        <v>0.5714285714285714</v>
      </c>
      <c r="BD160">
        <f>(($AO$137-$AQ$136)/($AQ$137-$AQ$136))</f>
        <v>0.7142857142857143</v>
      </c>
      <c r="BE160">
        <f>(($AP$138-$AQ$137)/($AQ$138-$AQ$137))</f>
        <v>0</v>
      </c>
      <c r="BG160">
        <v>2</v>
      </c>
      <c r="BH160">
        <v>988</v>
      </c>
      <c r="BI160">
        <f>($BH$184-$BH$181)/200</f>
        <v>0.08</v>
      </c>
      <c r="BQ160">
        <f>(($AO$137-$AN$137)/($AN$138-$AN$137))</f>
        <v>0.16666666666666666</v>
      </c>
      <c r="BR160">
        <f>(($AP$138-$AN$137)/($AN$138-$AN$137))</f>
        <v>0.5</v>
      </c>
      <c r="BS160">
        <f>(($AQ$137-$AN$137)/($AN$138-$AN$137))</f>
        <v>0.5</v>
      </c>
      <c r="BT160">
        <f>1-(($AN$137-$AO$136)/($AO$137-$AO$136))</f>
        <v>0.1428571428571429</v>
      </c>
      <c r="BU160">
        <f>(($AP$137-$AO$136)/($AO$137-$AO$136))</f>
        <v>0.23809523809523808</v>
      </c>
      <c r="BV160">
        <f>(($AQ$136-$AO$136)/($AO$137-$AO$136))</f>
        <v>0.2857142857142857</v>
      </c>
      <c r="BW160">
        <f>1-(($AN$137-$AP$137)/($AP$138-$AP$137))</f>
        <v>0.40909090909090906</v>
      </c>
      <c r="BX160">
        <f>1-(($AO$137-$AP$137)/($AP$138-$AP$137))</f>
        <v>0.27272727272727271</v>
      </c>
      <c r="BY160">
        <f>(($AQ$136-$AP$137)/($AP$138-$AP$137))</f>
        <v>4.5454545454545456E-2</v>
      </c>
      <c r="BZ160">
        <f>1-(($AN$137-$AQ$136)/($AQ$137-$AQ$136))</f>
        <v>0.4285714285714286</v>
      </c>
      <c r="CA160">
        <f>1-(($AO$137-$AQ$136)/($AQ$137-$AQ$136))</f>
        <v>0.2857142857142857</v>
      </c>
      <c r="CB160">
        <f>(($AP$138-$AQ$137)/($AQ$138-$AQ$137))</f>
        <v>0</v>
      </c>
    </row>
    <row r="161" spans="1:80" x14ac:dyDescent="0.25">
      <c r="A161">
        <v>160</v>
      </c>
      <c r="B161">
        <v>96.444089000000005</v>
      </c>
      <c r="C161" s="3">
        <v>1</v>
      </c>
      <c r="H161">
        <v>98.451615000000004</v>
      </c>
      <c r="I161" s="2">
        <v>4</v>
      </c>
      <c r="P161">
        <v>2</v>
      </c>
      <c r="Q161" t="str">
        <f>CONCATENATE(C161,E161,G161,I161)</f>
        <v>14</v>
      </c>
      <c r="R161">
        <v>1</v>
      </c>
      <c r="X161" t="s">
        <v>286</v>
      </c>
      <c r="Y161" t="s">
        <v>264</v>
      </c>
      <c r="AB161" t="s">
        <v>286</v>
      </c>
      <c r="AC161" t="str">
        <f>CONCATENATE($R161,$R162,$R163,$R164)</f>
        <v>1432</v>
      </c>
      <c r="AP161">
        <v>4219</v>
      </c>
      <c r="AT161">
        <f>(($AO$138-$AN$138)/($AN$139-$AN$138))</f>
        <v>0.20833333333333334</v>
      </c>
      <c r="AU161">
        <f>(($AP$139-$AN$138)/($AN$139-$AN$138))</f>
        <v>0.45833333333333331</v>
      </c>
      <c r="AV161">
        <f>(($AQ$138-$AN$138)/($AN$139-$AN$138))</f>
        <v>0.45833333333333331</v>
      </c>
      <c r="AW161">
        <f>(($AN$138-$AO$137)/($AO$138-$AO$137))</f>
        <v>0.75</v>
      </c>
      <c r="AX161">
        <f>(($AP$138-$AO$137)/($AO$138-$AO$137))</f>
        <v>0.3</v>
      </c>
      <c r="AY161">
        <f>(($AQ$137-$AO$137)/($AO$138-$AO$137))</f>
        <v>0.3</v>
      </c>
      <c r="AZ161">
        <f>(($AN$138-$AP$138)/($AP$139-$AP$138))</f>
        <v>0.45</v>
      </c>
      <c r="BA161">
        <f>(($AO$138-$AP$138)/($AP$139-$AP$138))</f>
        <v>0.7</v>
      </c>
      <c r="BB161">
        <f>(($AQ$137-$AP$138)/($AP$139-$AP$138))</f>
        <v>0</v>
      </c>
      <c r="BC161">
        <f>(($AN$138-$AQ$137)/($AQ$138-$AQ$137))</f>
        <v>0.45</v>
      </c>
      <c r="BD161">
        <f>(($AO$138-$AQ$137)/($AQ$138-$AQ$137))</f>
        <v>0.7</v>
      </c>
      <c r="BE161">
        <f>(($AP$139-$AQ$138)/($AQ$139-$AQ$138))</f>
        <v>0</v>
      </c>
      <c r="BG161">
        <v>1</v>
      </c>
      <c r="BH161">
        <v>999</v>
      </c>
      <c r="BI161">
        <f>($BH$185-$BH$182)/200</f>
        <v>0.08</v>
      </c>
      <c r="BQ161">
        <f>(($AO$138-$AN$138)/($AN$139-$AN$138))</f>
        <v>0.20833333333333334</v>
      </c>
      <c r="BR161">
        <f>(($AP$139-$AN$138)/($AN$139-$AN$138))</f>
        <v>0.45833333333333331</v>
      </c>
      <c r="BS161">
        <f>(($AQ$138-$AN$138)/($AN$139-$AN$138))</f>
        <v>0.45833333333333331</v>
      </c>
      <c r="BT161">
        <f>1-(($AN$138-$AO$137)/($AO$138-$AO$137))</f>
        <v>0.25</v>
      </c>
      <c r="BU161">
        <f>(($AP$138-$AO$137)/($AO$138-$AO$137))</f>
        <v>0.3</v>
      </c>
      <c r="BV161">
        <f>(($AQ$137-$AO$137)/($AO$138-$AO$137))</f>
        <v>0.3</v>
      </c>
      <c r="BW161">
        <f>(($AN$138-$AP$138)/($AP$139-$AP$138))</f>
        <v>0.45</v>
      </c>
      <c r="BX161">
        <f>1-(($AO$138-$AP$138)/($AP$139-$AP$138))</f>
        <v>0.30000000000000004</v>
      </c>
      <c r="BY161">
        <f>(($AQ$137-$AP$138)/($AP$139-$AP$138))</f>
        <v>0</v>
      </c>
      <c r="BZ161">
        <f>(($AN$138-$AQ$137)/($AQ$138-$AQ$137))</f>
        <v>0.45</v>
      </c>
      <c r="CA161">
        <f>1-(($AO$138-$AQ$137)/($AQ$138-$AQ$137))</f>
        <v>0.30000000000000004</v>
      </c>
      <c r="CB161">
        <f>(($AP$139-$AQ$138)/($AQ$139-$AQ$138))</f>
        <v>0</v>
      </c>
    </row>
    <row r="162" spans="1:80" x14ac:dyDescent="0.25">
      <c r="A162">
        <v>161</v>
      </c>
      <c r="H162">
        <v>98.413737000000012</v>
      </c>
      <c r="I162" s="2">
        <v>4</v>
      </c>
      <c r="P162">
        <v>1</v>
      </c>
      <c r="Q162" t="str">
        <f>CONCATENATE(C162,E162,G162,I162)</f>
        <v>4</v>
      </c>
      <c r="R162">
        <v>4</v>
      </c>
      <c r="X162" t="s">
        <v>286</v>
      </c>
      <c r="Y162" t="s">
        <v>265</v>
      </c>
      <c r="AT162">
        <f>(($AO$139-$AN$139)/($AN$140-$AN$139))</f>
        <v>0.21052631578947367</v>
      </c>
      <c r="AU162">
        <f>(($AP$140-$AN$139)/($AN$140-$AN$139))</f>
        <v>0.52631578947368418</v>
      </c>
      <c r="AV162">
        <f>(($AQ$139-$AN$139)/($AN$140-$AN$139))</f>
        <v>0.52631578947368418</v>
      </c>
      <c r="AW162">
        <f>(($AN$139-$AO$138)/($AO$139-$AO$138))</f>
        <v>0.82608695652173914</v>
      </c>
      <c r="AX162">
        <f>(($AP$139-$AO$138)/($AO$139-$AO$138))</f>
        <v>0.2608695652173913</v>
      </c>
      <c r="AY162">
        <f>(($AQ$138-$AO$138)/($AO$139-$AO$138))</f>
        <v>0.2608695652173913</v>
      </c>
      <c r="AZ162">
        <f>(($AN$139-$AP$139)/($AP$140-$AP$139))</f>
        <v>0.56521739130434778</v>
      </c>
      <c r="BA162">
        <f>(($AO$139-$AP$139)/($AP$140-$AP$139))</f>
        <v>0.73913043478260865</v>
      </c>
      <c r="BB162">
        <f>(($AQ$138-$AP$139)/($AP$140-$AP$139))</f>
        <v>0</v>
      </c>
      <c r="BC162">
        <f>(($AN$139-$AQ$138)/($AQ$139-$AQ$138))</f>
        <v>0.56521739130434778</v>
      </c>
      <c r="BD162">
        <f>(($AO$139-$AQ$138)/($AQ$139-$AQ$138))</f>
        <v>0.73913043478260865</v>
      </c>
      <c r="BE162">
        <f>(($AP$140-$AQ$139)/($AQ$140-$AQ$139))</f>
        <v>0</v>
      </c>
      <c r="BG162">
        <v>4</v>
      </c>
      <c r="BH162">
        <v>1003</v>
      </c>
      <c r="BI162">
        <f>($BH$186-$BH$183)/200</f>
        <v>0.11</v>
      </c>
      <c r="BQ162">
        <f>(($AO$139-$AN$139)/($AN$140-$AN$139))</f>
        <v>0.21052631578947367</v>
      </c>
      <c r="BR162">
        <f>1-(($AP$140-$AN$139)/($AN$140-$AN$139))</f>
        <v>0.47368421052631582</v>
      </c>
      <c r="BS162">
        <f>1-(($AQ$139-$AN$139)/($AN$140-$AN$139))</f>
        <v>0.47368421052631582</v>
      </c>
      <c r="BT162">
        <f>1-(($AN$139-$AO$138)/($AO$139-$AO$138))</f>
        <v>0.17391304347826086</v>
      </c>
      <c r="BU162">
        <f>(($AP$139-$AO$138)/($AO$139-$AO$138))</f>
        <v>0.2608695652173913</v>
      </c>
      <c r="BV162">
        <f>(($AQ$138-$AO$138)/($AO$139-$AO$138))</f>
        <v>0.2608695652173913</v>
      </c>
      <c r="BW162">
        <f>1-(($AN$139-$AP$139)/($AP$140-$AP$139))</f>
        <v>0.43478260869565222</v>
      </c>
      <c r="BX162">
        <f>1-(($AO$139-$AP$139)/($AP$140-$AP$139))</f>
        <v>0.26086956521739135</v>
      </c>
      <c r="BY162">
        <f>(($AQ$138-$AP$139)/($AP$140-$AP$139))</f>
        <v>0</v>
      </c>
      <c r="BZ162">
        <f>1-(($AN$139-$AQ$138)/($AQ$139-$AQ$138))</f>
        <v>0.43478260869565222</v>
      </c>
      <c r="CA162">
        <f>1-(($AO$139-$AQ$138)/($AQ$139-$AQ$138))</f>
        <v>0.26086956521739135</v>
      </c>
      <c r="CB162">
        <f>(($AP$140-$AQ$139)/($AQ$140-$AQ$139))</f>
        <v>0</v>
      </c>
    </row>
    <row r="163" spans="1:80" x14ac:dyDescent="0.25">
      <c r="A163">
        <v>162</v>
      </c>
      <c r="H163">
        <v>98.416617000000002</v>
      </c>
      <c r="I163" s="2">
        <v>4</v>
      </c>
      <c r="P163">
        <v>1</v>
      </c>
      <c r="Q163" t="str">
        <f>CONCATENATE(C163,E163,G163,I163)</f>
        <v>4</v>
      </c>
      <c r="R163">
        <v>3</v>
      </c>
      <c r="X163" t="s">
        <v>286</v>
      </c>
      <c r="Y163" t="s">
        <v>266</v>
      </c>
      <c r="AT163">
        <f>(($AO$140-$AN$140)/($AN$141-$AN$140))</f>
        <v>0.22727272727272727</v>
      </c>
      <c r="AU163">
        <f>(($AP$141-$AN$140)/($AN$141-$AN$140))</f>
        <v>0.54545454545454541</v>
      </c>
      <c r="AV163">
        <f>(($AQ$140-$AN$140)/($AN$141-$AN$140))</f>
        <v>0.54545454545454541</v>
      </c>
      <c r="AW163">
        <f>(($AN$140-$AO$139)/($AO$140-$AO$139))</f>
        <v>0.75</v>
      </c>
      <c r="AX163">
        <f>(($AP$140-$AO$139)/($AO$140-$AO$139))</f>
        <v>0.3</v>
      </c>
      <c r="AY163">
        <f>(($AQ$139-$AO$139)/($AO$140-$AO$139))</f>
        <v>0.3</v>
      </c>
      <c r="AZ163">
        <f>(($AN$140-$AP$140)/($AP$141-$AP$140))</f>
        <v>0.42857142857142855</v>
      </c>
      <c r="BA163">
        <f>(($AO$140-$AP$140)/($AP$141-$AP$140))</f>
        <v>0.66666666666666663</v>
      </c>
      <c r="BB163">
        <f>(($AQ$139-$AP$140)/($AP$141-$AP$140))</f>
        <v>0</v>
      </c>
      <c r="BC163">
        <f>(($AN$140-$AQ$139)/($AQ$140-$AQ$139))</f>
        <v>0.42857142857142855</v>
      </c>
      <c r="BD163">
        <f>(($AO$140-$AQ$139)/($AQ$140-$AQ$139))</f>
        <v>0.66666666666666663</v>
      </c>
      <c r="BE163">
        <f>(($AP$141-$AQ$140)/($AQ$141-$AQ$140))</f>
        <v>0</v>
      </c>
      <c r="BG163">
        <v>3</v>
      </c>
      <c r="BH163">
        <v>1008</v>
      </c>
      <c r="BI163">
        <f>($BH$187-$BH$184)/200</f>
        <v>0.08</v>
      </c>
      <c r="BQ163">
        <f>(($AO$140-$AN$140)/($AN$141-$AN$140))</f>
        <v>0.22727272727272727</v>
      </c>
      <c r="BR163">
        <f>1-(($AP$141-$AN$140)/($AN$141-$AN$140))</f>
        <v>0.45454545454545459</v>
      </c>
      <c r="BS163">
        <f>1-(($AQ$140-$AN$140)/($AN$141-$AN$140))</f>
        <v>0.45454545454545459</v>
      </c>
      <c r="BT163">
        <f>1-(($AN$140-$AO$139)/($AO$140-$AO$139))</f>
        <v>0.25</v>
      </c>
      <c r="BU163">
        <f>(($AP$140-$AO$139)/($AO$140-$AO$139))</f>
        <v>0.3</v>
      </c>
      <c r="BV163">
        <f>(($AQ$139-$AO$139)/($AO$140-$AO$139))</f>
        <v>0.3</v>
      </c>
      <c r="BW163">
        <f>(($AN$140-$AP$140)/($AP$141-$AP$140))</f>
        <v>0.42857142857142855</v>
      </c>
      <c r="BX163">
        <f>1-(($AO$140-$AP$140)/($AP$141-$AP$140))</f>
        <v>0.33333333333333337</v>
      </c>
      <c r="BY163">
        <f>(($AQ$139-$AP$140)/($AP$141-$AP$140))</f>
        <v>0</v>
      </c>
      <c r="BZ163">
        <f>(($AN$140-$AQ$139)/($AQ$140-$AQ$139))</f>
        <v>0.42857142857142855</v>
      </c>
      <c r="CA163">
        <f>1-(($AO$140-$AQ$139)/($AQ$140-$AQ$139))</f>
        <v>0.33333333333333337</v>
      </c>
      <c r="CB163">
        <f>(($AP$141-$AQ$140)/($AQ$141-$AQ$140))</f>
        <v>0</v>
      </c>
    </row>
    <row r="164" spans="1:80" x14ac:dyDescent="0.25">
      <c r="A164">
        <v>163</v>
      </c>
      <c r="F164">
        <v>94.909493000000012</v>
      </c>
      <c r="G164" s="5">
        <v>3</v>
      </c>
      <c r="H164">
        <v>98.373334</v>
      </c>
      <c r="I164" s="2">
        <v>4</v>
      </c>
      <c r="P164">
        <v>2</v>
      </c>
      <c r="Q164" t="str">
        <f>CONCATENATE(C164,E164,G164,I164)</f>
        <v>34</v>
      </c>
      <c r="R164">
        <v>2</v>
      </c>
      <c r="X164" t="s">
        <v>286</v>
      </c>
      <c r="Y164" t="s">
        <v>263</v>
      </c>
      <c r="AT164">
        <f>(($AO$141-$AN$141)/($AN$142-$AN$141))</f>
        <v>0.3</v>
      </c>
      <c r="AU164">
        <f>(($AP$142-$AN$141)/($AN$142-$AN$141))</f>
        <v>0.65</v>
      </c>
      <c r="AV164">
        <f>(($AQ$141-$AN$141)/($AN$142-$AN$141))</f>
        <v>0.75</v>
      </c>
      <c r="AW164">
        <f>(($AN$141-$AO$140)/($AO$141-$AO$140))</f>
        <v>0.73913043478260865</v>
      </c>
      <c r="AX164">
        <f>(($AP$141-$AO$140)/($AO$141-$AO$140))</f>
        <v>0.30434782608695654</v>
      </c>
      <c r="AY164">
        <f>(($AQ$140-$AO$140)/($AO$141-$AO$140))</f>
        <v>0.30434782608695654</v>
      </c>
      <c r="AZ164">
        <f>(($AN$141-$AP$141)/($AP$142-$AP$141))</f>
        <v>0.43478260869565216</v>
      </c>
      <c r="BA164">
        <f>(($AO$141-$AP$141)/($AP$142-$AP$141))</f>
        <v>0.69565217391304346</v>
      </c>
      <c r="BB164">
        <f>(($AQ$140-$AP$141)/($AP$142-$AP$141))</f>
        <v>0</v>
      </c>
      <c r="BC164">
        <f>(($AN$141-$AQ$140)/($AQ$141-$AQ$140))</f>
        <v>0.4</v>
      </c>
      <c r="BD164">
        <f>(($AO$141-$AQ$140)/($AQ$141-$AQ$140))</f>
        <v>0.64</v>
      </c>
      <c r="BE164">
        <f>(($AP$142-$AQ$140)/($AQ$141-$AQ$140))</f>
        <v>0.92</v>
      </c>
      <c r="BG164">
        <v>2</v>
      </c>
      <c r="BH164">
        <v>1015</v>
      </c>
      <c r="BI164">
        <f>($BH$193-$BH$190)/200</f>
        <v>0.1</v>
      </c>
      <c r="BQ164">
        <f>(($AO$141-$AN$141)/($AN$142-$AN$141))</f>
        <v>0.3</v>
      </c>
      <c r="BR164">
        <f>1-(($AP$142-$AN$141)/($AN$142-$AN$141))</f>
        <v>0.35</v>
      </c>
      <c r="BS164">
        <f>1-(($AQ$141-$AN$141)/($AN$142-$AN$141))</f>
        <v>0.25</v>
      </c>
      <c r="BT164">
        <f>1-(($AN$141-$AO$140)/($AO$141-$AO$140))</f>
        <v>0.26086956521739135</v>
      </c>
      <c r="BU164">
        <f>(($AP$141-$AO$140)/($AO$141-$AO$140))</f>
        <v>0.30434782608695654</v>
      </c>
      <c r="BV164">
        <f>(($AQ$140-$AO$140)/($AO$141-$AO$140))</f>
        <v>0.30434782608695654</v>
      </c>
      <c r="BW164">
        <f>(($AN$141-$AP$141)/($AP$142-$AP$141))</f>
        <v>0.43478260869565216</v>
      </c>
      <c r="BX164">
        <f>1-(($AO$141-$AP$141)/($AP$142-$AP$141))</f>
        <v>0.30434782608695654</v>
      </c>
      <c r="BY164">
        <f>(($AQ$140-$AP$141)/($AP$142-$AP$141))</f>
        <v>0</v>
      </c>
      <c r="BZ164">
        <f>(($AN$141-$AQ$140)/($AQ$141-$AQ$140))</f>
        <v>0.4</v>
      </c>
      <c r="CA164">
        <f>1-(($AO$141-$AQ$140)/($AQ$141-$AQ$140))</f>
        <v>0.36</v>
      </c>
      <c r="CB164">
        <f>1-(($AP$142-$AQ$140)/($AQ$141-$AQ$140))</f>
        <v>7.999999999999996E-2</v>
      </c>
    </row>
    <row r="165" spans="1:80" x14ac:dyDescent="0.25">
      <c r="A165">
        <v>164</v>
      </c>
      <c r="F165">
        <v>94.979949000000005</v>
      </c>
      <c r="G165" s="5">
        <v>3</v>
      </c>
      <c r="H165">
        <v>98.380202000000011</v>
      </c>
      <c r="I165" s="2">
        <v>4</v>
      </c>
      <c r="P165">
        <v>2</v>
      </c>
      <c r="Q165" t="str">
        <f>CONCATENATE(C165,E165,G165,I165)</f>
        <v>34</v>
      </c>
      <c r="R165">
        <v>1</v>
      </c>
      <c r="X165" t="s">
        <v>286</v>
      </c>
      <c r="Y165" t="s">
        <v>264</v>
      </c>
      <c r="AB165" t="s">
        <v>286</v>
      </c>
      <c r="AC165" t="str">
        <f>CONCATENATE($R165,$R166,$R167,$R168)</f>
        <v>1432</v>
      </c>
      <c r="AW165">
        <f>(($AN$142-$AO$141)/($AO$142-$AO$141))</f>
        <v>0.60869565217391308</v>
      </c>
      <c r="AX165">
        <f>(($AP$142-$AO$141)/($AO$142-$AO$141))</f>
        <v>0.30434782608695654</v>
      </c>
      <c r="AY165">
        <f>(($AQ$141-$AO$141)/($AO$142-$AO$141))</f>
        <v>0.39130434782608697</v>
      </c>
      <c r="AZ165">
        <f>(($AN$142-$AP$142)/($AP$143-$AP$142))</f>
        <v>0.33333333333333331</v>
      </c>
      <c r="BA165">
        <f>(($AO$142-$AP$142)/($AP$143-$AP$142))</f>
        <v>0.76190476190476186</v>
      </c>
      <c r="BB165">
        <f>(($AQ$141-$AP$142)/($AP$143-$AP$142))</f>
        <v>9.5238095238095233E-2</v>
      </c>
      <c r="BC165">
        <f>(($AN$142-$AQ$141)/($AQ$142-$AQ$141))</f>
        <v>0.21739130434782608</v>
      </c>
      <c r="BD165">
        <f>(($AO$142-$AQ$141)/($AQ$142-$AQ$141))</f>
        <v>0.60869565217391308</v>
      </c>
      <c r="BE165">
        <f>(($AP$143-$AQ$141)/($AQ$142-$AQ$141))</f>
        <v>0.82608695652173914</v>
      </c>
      <c r="BG165">
        <v>1</v>
      </c>
      <c r="BH165">
        <v>1021</v>
      </c>
      <c r="BI165">
        <f>($BH$194-$BH$191)/200</f>
        <v>0.09</v>
      </c>
      <c r="BT165">
        <f>1-(($AN$142-$AO$141)/($AO$142-$AO$141))</f>
        <v>0.39130434782608692</v>
      </c>
      <c r="BU165">
        <f>(($AP$142-$AO$141)/($AO$142-$AO$141))</f>
        <v>0.30434782608695654</v>
      </c>
      <c r="BV165">
        <f>(($AQ$141-$AO$141)/($AO$142-$AO$141))</f>
        <v>0.39130434782608697</v>
      </c>
      <c r="BW165">
        <f>(($AN$142-$AP$142)/($AP$143-$AP$142))</f>
        <v>0.33333333333333331</v>
      </c>
      <c r="BX165">
        <f>1-(($AO$142-$AP$142)/($AP$143-$AP$142))</f>
        <v>0.23809523809523814</v>
      </c>
      <c r="BY165">
        <f>(($AQ$141-$AP$142)/($AP$143-$AP$142))</f>
        <v>9.5238095238095233E-2</v>
      </c>
      <c r="BZ165">
        <f>(($AN$142-$AQ$141)/($AQ$142-$AQ$141))</f>
        <v>0.21739130434782608</v>
      </c>
      <c r="CA165">
        <f>1-(($AO$142-$AQ$141)/($AQ$142-$AQ$141))</f>
        <v>0.39130434782608692</v>
      </c>
      <c r="CB165">
        <f>1-(($AP$143-$AQ$141)/($AQ$142-$AQ$141))</f>
        <v>0.17391304347826086</v>
      </c>
    </row>
    <row r="166" spans="1:80" x14ac:dyDescent="0.25">
      <c r="A166">
        <v>165</v>
      </c>
      <c r="F166">
        <v>94.957070000000016</v>
      </c>
      <c r="G166" s="5">
        <v>3</v>
      </c>
      <c r="H166">
        <v>98.349294000000015</v>
      </c>
      <c r="I166" s="2">
        <v>4</v>
      </c>
      <c r="P166">
        <v>2</v>
      </c>
      <c r="Q166" t="str">
        <f>CONCATENATE(C166,E166,G166,I166)</f>
        <v>34</v>
      </c>
      <c r="R166">
        <v>4</v>
      </c>
      <c r="X166" t="s">
        <v>284</v>
      </c>
      <c r="Y166" t="s">
        <v>275</v>
      </c>
      <c r="BG166">
        <v>4</v>
      </c>
      <c r="BH166">
        <v>1026</v>
      </c>
      <c r="BI166">
        <f>($BH$195-$BH$192)/200</f>
        <v>0.125</v>
      </c>
    </row>
    <row r="167" spans="1:80" x14ac:dyDescent="0.25">
      <c r="A167">
        <v>166</v>
      </c>
      <c r="F167">
        <v>94.890657000000004</v>
      </c>
      <c r="G167" s="5">
        <v>3</v>
      </c>
      <c r="H167">
        <v>98.37479900000001</v>
      </c>
      <c r="I167" s="2">
        <v>4</v>
      </c>
      <c r="P167">
        <v>2</v>
      </c>
      <c r="Q167" t="str">
        <f>CONCATENATE(C167,E167,G167,I167)</f>
        <v>34</v>
      </c>
      <c r="R167">
        <v>3</v>
      </c>
      <c r="X167" t="s">
        <v>288</v>
      </c>
      <c r="Y167" t="s">
        <v>276</v>
      </c>
      <c r="BG167">
        <v>3</v>
      </c>
      <c r="BH167">
        <v>1028</v>
      </c>
      <c r="BI167">
        <f>($BH$196-$BH$193)/200</f>
        <v>6.5000000000000002E-2</v>
      </c>
    </row>
    <row r="168" spans="1:80" x14ac:dyDescent="0.25">
      <c r="A168">
        <v>167</v>
      </c>
      <c r="F168">
        <v>94.884545000000003</v>
      </c>
      <c r="G168" s="5">
        <v>3</v>
      </c>
      <c r="H168">
        <v>98.325860000000006</v>
      </c>
      <c r="I168" s="2">
        <v>4</v>
      </c>
      <c r="P168">
        <v>2</v>
      </c>
      <c r="Q168" t="str">
        <f>CONCATENATE(C168,E168,G168,I168)</f>
        <v>34</v>
      </c>
      <c r="R168">
        <v>2</v>
      </c>
      <c r="X168" t="s">
        <v>288</v>
      </c>
      <c r="Y168" t="s">
        <v>277</v>
      </c>
      <c r="AT168">
        <f>(($AO$143-$AN$143)/($AN$144-$AN$143))</f>
        <v>0.17391304347826086</v>
      </c>
      <c r="AU168">
        <f>(($AP$144-$AN$143)/($AN$144-$AN$143))</f>
        <v>0.39130434782608697</v>
      </c>
      <c r="AV168">
        <f>(($AQ$143-$AN$143)/($AN$144-$AN$143))</f>
        <v>0.43478260869565216</v>
      </c>
      <c r="AW168">
        <f>(($AN$144-$AO$143)/($AO$144-$AO$143))</f>
        <v>0.90476190476190477</v>
      </c>
      <c r="AX168">
        <f>(($AP$144-$AO$143)/($AO$144-$AO$143))</f>
        <v>0.23809523809523808</v>
      </c>
      <c r="AY168">
        <f>(($AQ$143-$AO$143)/($AO$144-$AO$143))</f>
        <v>0.2857142857142857</v>
      </c>
      <c r="AZ168">
        <f>(($AN$144-$AP$144)/($AP$145-$AP$144))</f>
        <v>0.58333333333333337</v>
      </c>
      <c r="BA168">
        <f>(($AO$144-$AP$144)/($AP$145-$AP$144))</f>
        <v>0.66666666666666663</v>
      </c>
      <c r="BB168">
        <f>(($AQ$143-$AP$144)/($AP$145-$AP$144))</f>
        <v>4.1666666666666664E-2</v>
      </c>
      <c r="BC168">
        <f>(($AN$144-$AQ$143)/($AQ$144-$AQ$143))</f>
        <v>0.56521739130434778</v>
      </c>
      <c r="BD168">
        <f>(($AO$144-$AQ$143)/($AQ$144-$AQ$143))</f>
        <v>0.65217391304347827</v>
      </c>
      <c r="BE168">
        <f>(($AP$145-$AQ$144)/($AQ$145-$AQ$144))</f>
        <v>0</v>
      </c>
      <c r="BG168">
        <v>2</v>
      </c>
      <c r="BH168">
        <v>1040</v>
      </c>
      <c r="BI168">
        <f>($BH$197-$BH$194)/200</f>
        <v>8.5000000000000006E-2</v>
      </c>
      <c r="BQ168">
        <f>(($AO$143-$AN$143)/($AN$144-$AN$143))</f>
        <v>0.17391304347826086</v>
      </c>
      <c r="BR168">
        <f>(($AP$144-$AN$143)/($AN$144-$AN$143))</f>
        <v>0.39130434782608697</v>
      </c>
      <c r="BS168">
        <f>(($AQ$143-$AN$143)/($AN$144-$AN$143))</f>
        <v>0.43478260869565216</v>
      </c>
      <c r="BT168">
        <f>1-(($AN$144-$AO$143)/($AO$144-$AO$143))</f>
        <v>9.5238095238095233E-2</v>
      </c>
      <c r="BU168">
        <f>(($AP$144-$AO$143)/($AO$144-$AO$143))</f>
        <v>0.23809523809523808</v>
      </c>
      <c r="BV168">
        <f>(($AQ$143-$AO$143)/($AO$144-$AO$143))</f>
        <v>0.2857142857142857</v>
      </c>
      <c r="BW168">
        <f>1-(($AN$144-$AP$144)/($AP$145-$AP$144))</f>
        <v>0.41666666666666663</v>
      </c>
      <c r="BX168">
        <f>1-(($AO$144-$AP$144)/($AP$145-$AP$144))</f>
        <v>0.33333333333333337</v>
      </c>
      <c r="BY168">
        <f>(($AQ$143-$AP$144)/($AP$145-$AP$144))</f>
        <v>4.1666666666666664E-2</v>
      </c>
      <c r="BZ168">
        <f>1-(($AN$144-$AQ$143)/($AQ$144-$AQ$143))</f>
        <v>0.43478260869565222</v>
      </c>
      <c r="CA168">
        <f>1-(($AO$144-$AQ$143)/($AQ$144-$AQ$143))</f>
        <v>0.34782608695652173</v>
      </c>
      <c r="CB168">
        <f>(($AP$145-$AQ$144)/($AQ$145-$AQ$144))</f>
        <v>0</v>
      </c>
    </row>
    <row r="169" spans="1:80" x14ac:dyDescent="0.25">
      <c r="A169">
        <v>168</v>
      </c>
      <c r="F169">
        <v>94.810302000000007</v>
      </c>
      <c r="G169" s="5">
        <v>3</v>
      </c>
      <c r="H169">
        <v>98.451615000000004</v>
      </c>
      <c r="I169" s="2">
        <v>4</v>
      </c>
      <c r="P169">
        <v>2</v>
      </c>
      <c r="Q169" t="str">
        <f>CONCATENATE(C169,E169,G169,I169)</f>
        <v>34</v>
      </c>
      <c r="R169">
        <v>1</v>
      </c>
      <c r="X169" t="s">
        <v>288</v>
      </c>
      <c r="Y169" t="s">
        <v>278</v>
      </c>
      <c r="AB169" t="s">
        <v>288</v>
      </c>
      <c r="AC169" t="str">
        <f>CONCATENATE($R169,$R170,$R171,$R172)</f>
        <v>1342</v>
      </c>
      <c r="AT169">
        <f>(($AO$144-$AN$144)/($AN$145-$AN$144))</f>
        <v>9.5238095238095233E-2</v>
      </c>
      <c r="AU169">
        <f>(($AP$145-$AN$144)/($AN$145-$AN$144))</f>
        <v>0.47619047619047616</v>
      </c>
      <c r="AV169">
        <f>(($AQ$144-$AN$144)/($AN$145-$AN$144))</f>
        <v>0.47619047619047616</v>
      </c>
      <c r="AW169">
        <f>(($AN$145-$AO$144)/($AO$145-$AO$144))</f>
        <v>0.86363636363636365</v>
      </c>
      <c r="AX169">
        <f>(($AP$145-$AO$144)/($AO$145-$AO$144))</f>
        <v>0.36363636363636365</v>
      </c>
      <c r="AY169">
        <f>(($AQ$144-$AO$144)/($AO$145-$AO$144))</f>
        <v>0.36363636363636365</v>
      </c>
      <c r="AZ169">
        <f>(($AN$145-$AP$145)/($AP$146-$AP$145))</f>
        <v>0.52380952380952384</v>
      </c>
      <c r="BA169">
        <f>(($AO$145-$AP$145)/($AP$146-$AP$145))</f>
        <v>0.66666666666666663</v>
      </c>
      <c r="BB169">
        <f>(($AQ$144-$AP$145)/($AP$146-$AP$145))</f>
        <v>0</v>
      </c>
      <c r="BC169">
        <f>(($AN$145-$AQ$144)/($AQ$145-$AQ$144))</f>
        <v>0.52380952380952384</v>
      </c>
      <c r="BD169">
        <f>(($AO$145-$AQ$144)/($AQ$145-$AQ$144))</f>
        <v>0.66666666666666663</v>
      </c>
      <c r="BE169">
        <f>(($AP$146-$AQ$145)/($AQ$146-$AQ$145))</f>
        <v>0</v>
      </c>
      <c r="BG169">
        <v>1</v>
      </c>
      <c r="BH169">
        <v>1043</v>
      </c>
      <c r="BI169">
        <f>($BH$198-$BH$195)/200</f>
        <v>7.4999999999999997E-2</v>
      </c>
      <c r="BQ169">
        <f>(($AO$144-$AN$144)/($AN$145-$AN$144))</f>
        <v>9.5238095238095233E-2</v>
      </c>
      <c r="BR169">
        <f>(($AP$145-$AN$144)/($AN$145-$AN$144))</f>
        <v>0.47619047619047616</v>
      </c>
      <c r="BS169">
        <f>(($AQ$144-$AN$144)/($AN$145-$AN$144))</f>
        <v>0.47619047619047616</v>
      </c>
      <c r="BT169">
        <f>1-(($AN$145-$AO$144)/($AO$145-$AO$144))</f>
        <v>0.13636363636363635</v>
      </c>
      <c r="BU169">
        <f>(($AP$145-$AO$144)/($AO$145-$AO$144))</f>
        <v>0.36363636363636365</v>
      </c>
      <c r="BV169">
        <f>(($AQ$144-$AO$144)/($AO$145-$AO$144))</f>
        <v>0.36363636363636365</v>
      </c>
      <c r="BW169">
        <f>1-(($AN$145-$AP$145)/($AP$146-$AP$145))</f>
        <v>0.47619047619047616</v>
      </c>
      <c r="BX169">
        <f>1-(($AO$145-$AP$145)/($AP$146-$AP$145))</f>
        <v>0.33333333333333337</v>
      </c>
      <c r="BY169">
        <f>(($AQ$144-$AP$145)/($AP$146-$AP$145))</f>
        <v>0</v>
      </c>
      <c r="BZ169">
        <f>1-(($AN$145-$AQ$144)/($AQ$145-$AQ$144))</f>
        <v>0.47619047619047616</v>
      </c>
      <c r="CA169">
        <f>1-(($AO$145-$AQ$144)/($AQ$145-$AQ$144))</f>
        <v>0.33333333333333337</v>
      </c>
      <c r="CB169">
        <f>(($AP$146-$AQ$145)/($AQ$146-$AQ$145))</f>
        <v>0</v>
      </c>
    </row>
    <row r="170" spans="1:80" x14ac:dyDescent="0.25">
      <c r="A170">
        <v>169</v>
      </c>
      <c r="F170">
        <v>94.843736000000007</v>
      </c>
      <c r="G170" s="5">
        <v>3</v>
      </c>
      <c r="P170">
        <v>1</v>
      </c>
      <c r="Q170" t="str">
        <f>CONCATENATE(C170,E170,G170,I170)</f>
        <v>3</v>
      </c>
      <c r="R170">
        <v>3</v>
      </c>
      <c r="X170" t="s">
        <v>288</v>
      </c>
      <c r="Y170" t="s">
        <v>279</v>
      </c>
      <c r="AT170">
        <f>(($AO$145-$AN$145)/($AN$146-$AN$145))</f>
        <v>0.14285714285714285</v>
      </c>
      <c r="AU170">
        <f>(($AP$146-$AN$145)/($AN$146-$AN$145))</f>
        <v>0.47619047619047616</v>
      </c>
      <c r="AV170">
        <f>(($AQ$145-$AN$145)/($AN$146-$AN$145))</f>
        <v>0.47619047619047616</v>
      </c>
      <c r="AW170">
        <f>(($AN$146-$AO$145)/($AO$146-$AO$145))</f>
        <v>0.81818181818181823</v>
      </c>
      <c r="AX170">
        <f>(($AP$146-$AO$145)/($AO$146-$AO$145))</f>
        <v>0.31818181818181818</v>
      </c>
      <c r="AY170">
        <f>(($AQ$145-$AO$145)/($AO$146-$AO$145))</f>
        <v>0.31818181818181818</v>
      </c>
      <c r="AZ170">
        <f>(($AN$146-$AP$146)/($AP$147-$AP$146))</f>
        <v>0.5</v>
      </c>
      <c r="BA170">
        <f>(($AO$146-$AP$146)/($AP$147-$AP$146))</f>
        <v>0.68181818181818177</v>
      </c>
      <c r="BB170">
        <f>(($AQ$145-$AP$146)/($AP$147-$AP$146))</f>
        <v>0</v>
      </c>
      <c r="BC170">
        <f>(($AN$146-$AQ$145)/($AQ$146-$AQ$145))</f>
        <v>0.47826086956521741</v>
      </c>
      <c r="BD170">
        <f>(($AO$146-$AQ$145)/($AQ$146-$AQ$145))</f>
        <v>0.65217391304347827</v>
      </c>
      <c r="BE170">
        <f>(($AP$147-$AQ$145)/($AQ$146-$AQ$145))</f>
        <v>0.95652173913043481</v>
      </c>
      <c r="BG170">
        <v>3</v>
      </c>
      <c r="BH170">
        <v>1050</v>
      </c>
      <c r="BI170">
        <f>($BH$199-$BH$196)/200</f>
        <v>0.11</v>
      </c>
      <c r="BQ170">
        <f>(($AO$145-$AN$145)/($AN$146-$AN$145))</f>
        <v>0.14285714285714285</v>
      </c>
      <c r="BR170">
        <f>(($AP$146-$AN$145)/($AN$146-$AN$145))</f>
        <v>0.47619047619047616</v>
      </c>
      <c r="BS170">
        <f>(($AQ$145-$AN$145)/($AN$146-$AN$145))</f>
        <v>0.47619047619047616</v>
      </c>
      <c r="BT170">
        <f>1-(($AN$146-$AO$145)/($AO$146-$AO$145))</f>
        <v>0.18181818181818177</v>
      </c>
      <c r="BU170">
        <f>(($AP$146-$AO$145)/($AO$146-$AO$145))</f>
        <v>0.31818181818181818</v>
      </c>
      <c r="BV170">
        <f>(($AQ$145-$AO$145)/($AO$146-$AO$145))</f>
        <v>0.31818181818181818</v>
      </c>
      <c r="BW170">
        <f>(($AN$146-$AP$146)/($AP$147-$AP$146))</f>
        <v>0.5</v>
      </c>
      <c r="BX170">
        <f>1-(($AO$146-$AP$146)/($AP$147-$AP$146))</f>
        <v>0.31818181818181823</v>
      </c>
      <c r="BY170">
        <f>(($AQ$145-$AP$146)/($AP$147-$AP$146))</f>
        <v>0</v>
      </c>
      <c r="BZ170">
        <f>(($AN$146-$AQ$145)/($AQ$146-$AQ$145))</f>
        <v>0.47826086956521741</v>
      </c>
      <c r="CA170">
        <f>1-(($AO$146-$AQ$145)/($AQ$146-$AQ$145))</f>
        <v>0.34782608695652173</v>
      </c>
      <c r="CB170">
        <f>1-(($AP$147-$AQ$145)/($AQ$146-$AQ$145))</f>
        <v>4.3478260869565188E-2</v>
      </c>
    </row>
    <row r="171" spans="1:80" x14ac:dyDescent="0.25">
      <c r="A171">
        <v>170</v>
      </c>
      <c r="F171">
        <v>94.909493000000012</v>
      </c>
      <c r="G171" s="5">
        <v>3</v>
      </c>
      <c r="P171">
        <v>1</v>
      </c>
      <c r="Q171" t="str">
        <f>CONCATENATE(C171,E171,G171,I171)</f>
        <v>3</v>
      </c>
      <c r="R171">
        <v>4</v>
      </c>
      <c r="X171" t="s">
        <v>288</v>
      </c>
      <c r="Y171" t="s">
        <v>276</v>
      </c>
      <c r="AT171">
        <f>(($AO$146-$AN$146)/($AN$147-$AN$146))</f>
        <v>0.21052631578947367</v>
      </c>
      <c r="AU171">
        <f>(($AP$147-$AN$146)/($AN$147-$AN$146))</f>
        <v>0.57894736842105265</v>
      </c>
      <c r="AV171">
        <f>(($AQ$146-$AN$146)/($AN$147-$AN$146))</f>
        <v>0.63157894736842102</v>
      </c>
      <c r="AW171">
        <f>(($AN$147-$AO$146)/($AO$147-$AO$146))</f>
        <v>0.7142857142857143</v>
      </c>
      <c r="AX171">
        <f>(($AP$147-$AO$146)/($AO$147-$AO$146))</f>
        <v>0.33333333333333331</v>
      </c>
      <c r="AY171">
        <f>(($AQ$146-$AO$146)/($AO$147-$AO$146))</f>
        <v>0.38095238095238093</v>
      </c>
      <c r="AZ171">
        <f>(($AN$147-$AP$147)/($AP$148-$AP$147))</f>
        <v>0.4</v>
      </c>
      <c r="BA171">
        <f>(($AO$147-$AP$147)/($AP$148-$AP$147))</f>
        <v>0.7</v>
      </c>
      <c r="BB171">
        <f>(($AQ$146-$AP$147)/($AP$148-$AP$147))</f>
        <v>0.05</v>
      </c>
      <c r="BC171">
        <f>(($AN$147-$AQ$146)/($AQ$147-$AQ$146))</f>
        <v>0.35</v>
      </c>
      <c r="BD171">
        <f>(($AO$147-$AQ$146)/($AQ$147-$AQ$146))</f>
        <v>0.65</v>
      </c>
      <c r="BE171">
        <f>(($AP$148-$AQ$146)/($AQ$147-$AQ$146))</f>
        <v>0.95</v>
      </c>
      <c r="BG171">
        <v>4</v>
      </c>
      <c r="BH171">
        <v>1050</v>
      </c>
      <c r="BI171">
        <f>($BH$200-$BH$197)/200</f>
        <v>6.5000000000000002E-2</v>
      </c>
      <c r="BQ171">
        <f>(($AO$146-$AN$146)/($AN$147-$AN$146))</f>
        <v>0.21052631578947367</v>
      </c>
      <c r="BR171">
        <f>1-(($AP$147-$AN$146)/($AN$147-$AN$146))</f>
        <v>0.42105263157894735</v>
      </c>
      <c r="BS171">
        <f>1-(($AQ$146-$AN$146)/($AN$147-$AN$146))</f>
        <v>0.36842105263157898</v>
      </c>
      <c r="BT171">
        <f>1-(($AN$147-$AO$146)/($AO$147-$AO$146))</f>
        <v>0.2857142857142857</v>
      </c>
      <c r="BU171">
        <f>(($AP$147-$AO$146)/($AO$147-$AO$146))</f>
        <v>0.33333333333333331</v>
      </c>
      <c r="BV171">
        <f>(($AQ$146-$AO$146)/($AO$147-$AO$146))</f>
        <v>0.38095238095238093</v>
      </c>
      <c r="BW171">
        <f>(($AN$147-$AP$147)/($AP$148-$AP$147))</f>
        <v>0.4</v>
      </c>
      <c r="BX171">
        <f>1-(($AO$147-$AP$147)/($AP$148-$AP$147))</f>
        <v>0.30000000000000004</v>
      </c>
      <c r="BY171">
        <f>(($AQ$146-$AP$147)/($AP$148-$AP$147))</f>
        <v>0.05</v>
      </c>
      <c r="BZ171">
        <f>(($AN$147-$AQ$146)/($AQ$147-$AQ$146))</f>
        <v>0.35</v>
      </c>
      <c r="CA171">
        <f>1-(($AO$147-$AQ$146)/($AQ$147-$AQ$146))</f>
        <v>0.35</v>
      </c>
      <c r="CB171">
        <f>1-(($AP$148-$AQ$146)/($AQ$147-$AQ$146))</f>
        <v>5.0000000000000044E-2</v>
      </c>
    </row>
    <row r="172" spans="1:80" x14ac:dyDescent="0.25">
      <c r="A172">
        <v>171</v>
      </c>
      <c r="D172">
        <v>79.173585000000003</v>
      </c>
      <c r="E172" s="4">
        <v>2</v>
      </c>
      <c r="P172">
        <v>1</v>
      </c>
      <c r="Q172" t="str">
        <f>CONCATENATE(C172,E172,G172,I172)</f>
        <v>2</v>
      </c>
      <c r="R172">
        <v>2</v>
      </c>
      <c r="X172" t="s">
        <v>288</v>
      </c>
      <c r="Y172" t="s">
        <v>277</v>
      </c>
      <c r="AT172">
        <f>(($AO$147-$AN$147)/($AN$148-$AN$147))</f>
        <v>0.2608695652173913</v>
      </c>
      <c r="AU172">
        <f>(($AP$148-$AN$147)/($AN$148-$AN$147))</f>
        <v>0.52173913043478259</v>
      </c>
      <c r="AV172">
        <f>(($AQ$147-$AN$147)/($AN$148-$AN$147))</f>
        <v>0.56521739130434778</v>
      </c>
      <c r="AW172">
        <f>(($AN$148-$AO$147)/($AO$148-$AO$147))</f>
        <v>0.77272727272727271</v>
      </c>
      <c r="AX172">
        <f>(($AP$148-$AO$147)/($AO$148-$AO$147))</f>
        <v>0.27272727272727271</v>
      </c>
      <c r="AY172">
        <f>(($AQ$147-$AO$147)/($AO$148-$AO$147))</f>
        <v>0.31818181818181818</v>
      </c>
      <c r="AZ172">
        <f>(($AN$148-$AP$148)/($AP$149-$AP$148))</f>
        <v>0.47826086956521741</v>
      </c>
      <c r="BA172">
        <f>(($AO$148-$AP$148)/($AP$149-$AP$148))</f>
        <v>0.69565217391304346</v>
      </c>
      <c r="BB172">
        <f>(($AQ$147-$AP$148)/($AP$149-$AP$148))</f>
        <v>4.3478260869565216E-2</v>
      </c>
      <c r="BC172">
        <f>(($AN$148-$AQ$147)/($AQ$148-$AQ$147))</f>
        <v>0.43478260869565216</v>
      </c>
      <c r="BD172">
        <f>(($AO$148-$AQ$147)/($AQ$148-$AQ$147))</f>
        <v>0.65217391304347827</v>
      </c>
      <c r="BE172">
        <f>(($AP$149-$AQ$147)/($AQ$148-$AQ$147))</f>
        <v>0.95652173913043481</v>
      </c>
      <c r="BG172">
        <v>2</v>
      </c>
      <c r="BH172">
        <v>1061</v>
      </c>
      <c r="BI172">
        <f>($BH$201-$BH$198)/200</f>
        <v>8.5000000000000006E-2</v>
      </c>
      <c r="BQ172">
        <f>(($AO$147-$AN$147)/($AN$148-$AN$147))</f>
        <v>0.2608695652173913</v>
      </c>
      <c r="BR172">
        <f>1-(($AP$148-$AN$147)/($AN$148-$AN$147))</f>
        <v>0.47826086956521741</v>
      </c>
      <c r="BS172">
        <f>1-(($AQ$147-$AN$147)/($AN$148-$AN$147))</f>
        <v>0.43478260869565222</v>
      </c>
      <c r="BT172">
        <f>1-(($AN$148-$AO$147)/($AO$148-$AO$147))</f>
        <v>0.22727272727272729</v>
      </c>
      <c r="BU172">
        <f>(($AP$148-$AO$147)/($AO$148-$AO$147))</f>
        <v>0.27272727272727271</v>
      </c>
      <c r="BV172">
        <f>(($AQ$147-$AO$147)/($AO$148-$AO$147))</f>
        <v>0.31818181818181818</v>
      </c>
      <c r="BW172">
        <f>(($AN$148-$AP$148)/($AP$149-$AP$148))</f>
        <v>0.47826086956521741</v>
      </c>
      <c r="BX172">
        <f>1-(($AO$148-$AP$148)/($AP$149-$AP$148))</f>
        <v>0.30434782608695654</v>
      </c>
      <c r="BY172">
        <f>(($AQ$147-$AP$148)/($AP$149-$AP$148))</f>
        <v>4.3478260869565216E-2</v>
      </c>
      <c r="BZ172">
        <f>(($AN$148-$AQ$147)/($AQ$148-$AQ$147))</f>
        <v>0.43478260869565216</v>
      </c>
      <c r="CA172">
        <f>1-(($AO$148-$AQ$147)/($AQ$148-$AQ$147))</f>
        <v>0.34782608695652173</v>
      </c>
      <c r="CB172">
        <f>1-(($AP$149-$AQ$147)/($AQ$148-$AQ$147))</f>
        <v>4.3478260869565188E-2</v>
      </c>
    </row>
    <row r="173" spans="1:80" x14ac:dyDescent="0.25">
      <c r="A173">
        <v>172</v>
      </c>
      <c r="D173">
        <v>79.230151000000006</v>
      </c>
      <c r="E173" s="4">
        <v>2</v>
      </c>
      <c r="P173">
        <v>1</v>
      </c>
      <c r="Q173" t="str">
        <f>CONCATENATE(C173,E173,G173,I173)</f>
        <v>2</v>
      </c>
      <c r="R173">
        <v>1</v>
      </c>
      <c r="X173" t="s">
        <v>288</v>
      </c>
      <c r="Y173" t="s">
        <v>278</v>
      </c>
      <c r="AB173" t="s">
        <v>286</v>
      </c>
      <c r="AC173" t="str">
        <f>CONCATENATE($R173,$R174,$R175,$R176)</f>
        <v>1432</v>
      </c>
      <c r="AT173">
        <f>(($AO$148-$AN$148)/($AN$149-$AN$148))</f>
        <v>0.23809523809523808</v>
      </c>
      <c r="AU173">
        <f>(($AP$149-$AN$148)/($AN$149-$AN$148))</f>
        <v>0.5714285714285714</v>
      </c>
      <c r="AV173">
        <f>(($AQ$148-$AN$148)/($AN$149-$AN$148))</f>
        <v>0.61904761904761907</v>
      </c>
      <c r="AW173">
        <f>(($AN$149-$AO$148)/($AO$149-$AO$148))</f>
        <v>0.72727272727272729</v>
      </c>
      <c r="AX173">
        <f>(($AP$149-$AO$148)/($AO$149-$AO$148))</f>
        <v>0.31818181818181818</v>
      </c>
      <c r="AY173">
        <f>(($AQ$148-$AO$148)/($AO$149-$AO$148))</f>
        <v>0.36363636363636365</v>
      </c>
      <c r="AZ173">
        <f>(($AN$149-$AP$149)/($AP$150-$AP$149))</f>
        <v>0.375</v>
      </c>
      <c r="BA173">
        <f>(($AO$149-$AP$149)/($AP$150-$AP$149))</f>
        <v>0.625</v>
      </c>
      <c r="BB173">
        <f>(($AQ$148-$AP$149)/($AP$150-$AP$149))</f>
        <v>4.1666666666666664E-2</v>
      </c>
      <c r="BC173">
        <f>(($AN$149-$AQ$148)/($AQ$149-$AQ$148))</f>
        <v>0.34782608695652173</v>
      </c>
      <c r="BD173">
        <f>(($AO$149-$AQ$148)/($AQ$149-$AQ$148))</f>
        <v>0.60869565217391308</v>
      </c>
      <c r="BE173">
        <f>(($AP$150-$AQ$149)/($AQ$150-$AQ$149))</f>
        <v>0</v>
      </c>
      <c r="BG173">
        <v>1</v>
      </c>
      <c r="BH173">
        <v>1065</v>
      </c>
      <c r="BI173">
        <f>($BH$202-$BH$199)/200</f>
        <v>7.4999999999999997E-2</v>
      </c>
      <c r="BQ173">
        <f>(($AO$148-$AN$148)/($AN$149-$AN$148))</f>
        <v>0.23809523809523808</v>
      </c>
      <c r="BR173">
        <f>1-(($AP$149-$AN$148)/($AN$149-$AN$148))</f>
        <v>0.4285714285714286</v>
      </c>
      <c r="BS173">
        <f>1-(($AQ$148-$AN$148)/($AN$149-$AN$148))</f>
        <v>0.38095238095238093</v>
      </c>
      <c r="BT173">
        <f>1-(($AN$149-$AO$148)/($AO$149-$AO$148))</f>
        <v>0.27272727272727271</v>
      </c>
      <c r="BU173">
        <f>(($AP$149-$AO$148)/($AO$149-$AO$148))</f>
        <v>0.31818181818181818</v>
      </c>
      <c r="BV173">
        <f>(($AQ$148-$AO$148)/($AO$149-$AO$148))</f>
        <v>0.36363636363636365</v>
      </c>
      <c r="BW173">
        <f>(($AN$149-$AP$149)/($AP$150-$AP$149))</f>
        <v>0.375</v>
      </c>
      <c r="BX173">
        <f>1-(($AO$149-$AP$149)/($AP$150-$AP$149))</f>
        <v>0.375</v>
      </c>
      <c r="BY173">
        <f>(($AQ$148-$AP$149)/($AP$150-$AP$149))</f>
        <v>4.1666666666666664E-2</v>
      </c>
      <c r="BZ173">
        <f>(($AN$149-$AQ$148)/($AQ$149-$AQ$148))</f>
        <v>0.34782608695652173</v>
      </c>
      <c r="CA173">
        <f>1-(($AO$149-$AQ$148)/($AQ$149-$AQ$148))</f>
        <v>0.39130434782608692</v>
      </c>
      <c r="CB173">
        <f>(($AP$150-$AQ$149)/($AQ$150-$AQ$149))</f>
        <v>0</v>
      </c>
    </row>
    <row r="174" spans="1:80" x14ac:dyDescent="0.25">
      <c r="A174">
        <v>173</v>
      </c>
      <c r="D174">
        <v>79.183687000000006</v>
      </c>
      <c r="E174" s="4">
        <v>2</v>
      </c>
      <c r="P174">
        <v>1</v>
      </c>
      <c r="Q174" t="str">
        <f>CONCATENATE(C174,E174,G174,I174)</f>
        <v>2</v>
      </c>
      <c r="R174">
        <v>4</v>
      </c>
      <c r="X174" t="s">
        <v>284</v>
      </c>
      <c r="Y174" t="s">
        <v>280</v>
      </c>
      <c r="AT174">
        <f>(($AO$149-$AN$149)/($AN$150-$AN$149))</f>
        <v>0.27272727272727271</v>
      </c>
      <c r="AU174">
        <f>(($AP$150-$AN$149)/($AN$150-$AN$149))</f>
        <v>0.68181818181818177</v>
      </c>
      <c r="AV174">
        <f>(($AQ$149-$AN$149)/($AN$150-$AN$149))</f>
        <v>0.68181818181818177</v>
      </c>
      <c r="AW174">
        <f>(($AN$150-$AO$149)/($AO$150-$AO$149))</f>
        <v>0.69565217391304346</v>
      </c>
      <c r="AX174">
        <f>(($AP$150-$AO$149)/($AO$150-$AO$149))</f>
        <v>0.39130434782608697</v>
      </c>
      <c r="AY174">
        <f>(($AQ$149-$AO$149)/($AO$150-$AO$149))</f>
        <v>0.39130434782608697</v>
      </c>
      <c r="AZ174">
        <f>(($AN$150-$AP$150)/($AP$151-$AP$150))</f>
        <v>0.31818181818181818</v>
      </c>
      <c r="BA174">
        <f>(($AO$150-$AP$150)/($AP$151-$AP$150))</f>
        <v>0.63636363636363635</v>
      </c>
      <c r="BB174">
        <f>(($AQ$149-$AP$150)/($AP$151-$AP$150))</f>
        <v>0</v>
      </c>
      <c r="BC174">
        <f>(($AN$150-$AQ$149)/($AQ$150-$AQ$149))</f>
        <v>0.28000000000000003</v>
      </c>
      <c r="BD174">
        <f>(($AO$150-$AQ$149)/($AQ$150-$AQ$149))</f>
        <v>0.56000000000000005</v>
      </c>
      <c r="BE174">
        <f>(($AP$151-$AQ$149)/($AQ$150-$AQ$149))</f>
        <v>0.88</v>
      </c>
      <c r="BG174">
        <v>4</v>
      </c>
      <c r="BH174">
        <v>1071</v>
      </c>
      <c r="BI174">
        <f>($BH$203-$BH$200)/200</f>
        <v>0.1</v>
      </c>
      <c r="BQ174">
        <f>(($AO$149-$AN$149)/($AN$150-$AN$149))</f>
        <v>0.27272727272727271</v>
      </c>
      <c r="BR174">
        <f>1-(($AP$150-$AN$149)/($AN$150-$AN$149))</f>
        <v>0.31818181818181823</v>
      </c>
      <c r="BS174">
        <f>1-(($AQ$149-$AN$149)/($AN$150-$AN$149))</f>
        <v>0.31818181818181823</v>
      </c>
      <c r="BT174">
        <f>1-(($AN$150-$AO$149)/($AO$150-$AO$149))</f>
        <v>0.30434782608695654</v>
      </c>
      <c r="BU174">
        <f>(($AP$150-$AO$149)/($AO$150-$AO$149))</f>
        <v>0.39130434782608697</v>
      </c>
      <c r="BV174">
        <f>(($AQ$149-$AO$149)/($AO$150-$AO$149))</f>
        <v>0.39130434782608697</v>
      </c>
      <c r="BW174">
        <f>(($AN$150-$AP$150)/($AP$151-$AP$150))</f>
        <v>0.31818181818181818</v>
      </c>
      <c r="BX174">
        <f>1-(($AO$150-$AP$150)/($AP$151-$AP$150))</f>
        <v>0.36363636363636365</v>
      </c>
      <c r="BY174">
        <f>(($AQ$149-$AP$150)/($AP$151-$AP$150))</f>
        <v>0</v>
      </c>
      <c r="BZ174">
        <f>(($AN$150-$AQ$149)/($AQ$150-$AQ$149))</f>
        <v>0.28000000000000003</v>
      </c>
      <c r="CA174">
        <f>1-(($AO$150-$AQ$149)/($AQ$150-$AQ$149))</f>
        <v>0.43999999999999995</v>
      </c>
      <c r="CB174">
        <f>1-(($AP$151-$AQ$149)/($AQ$150-$AQ$149))</f>
        <v>0.12</v>
      </c>
    </row>
    <row r="175" spans="1:80" x14ac:dyDescent="0.25">
      <c r="A175">
        <v>174</v>
      </c>
      <c r="D175">
        <v>79.195101000000008</v>
      </c>
      <c r="E175" s="4">
        <v>2</v>
      </c>
      <c r="P175">
        <v>1</v>
      </c>
      <c r="Q175" t="str">
        <f>CONCATENATE(C175,E175,G175,I175)</f>
        <v>2</v>
      </c>
      <c r="R175">
        <v>3</v>
      </c>
      <c r="X175" t="s">
        <v>286</v>
      </c>
      <c r="Y175" t="s">
        <v>266</v>
      </c>
      <c r="BG175">
        <v>3</v>
      </c>
      <c r="BH175">
        <v>1072</v>
      </c>
      <c r="BI175">
        <f>($BH$204-$BH$201)/200</f>
        <v>5.5E-2</v>
      </c>
    </row>
    <row r="176" spans="1:80" x14ac:dyDescent="0.25">
      <c r="A176">
        <v>175</v>
      </c>
      <c r="D176">
        <v>79.223030000000008</v>
      </c>
      <c r="E176" s="4">
        <v>2</v>
      </c>
      <c r="P176">
        <v>1</v>
      </c>
      <c r="Q176" t="str">
        <f>CONCATENATE(C176,E176,G176,I176)</f>
        <v>2</v>
      </c>
      <c r="R176">
        <v>2</v>
      </c>
      <c r="X176" t="s">
        <v>286</v>
      </c>
      <c r="Y176" t="s">
        <v>263</v>
      </c>
      <c r="BG176">
        <v>2</v>
      </c>
      <c r="BH176">
        <v>1084</v>
      </c>
      <c r="BI176">
        <f>($BH$205-$BH$202)/200</f>
        <v>0.09</v>
      </c>
      <c r="BQ176">
        <f>1-(($AO$152-$AN$151)/($AN$152-$AN$151))</f>
        <v>0.4375</v>
      </c>
      <c r="BR176">
        <f>1-(($AP$153-$AN$151)/($AN$152-$AN$151))</f>
        <v>0.4375</v>
      </c>
      <c r="BS176">
        <f>(($AQ$151-$AN$151)/($AN$152-$AN$151))</f>
        <v>9.375E-2</v>
      </c>
      <c r="BT176">
        <f>(($AN$151-$AO$151)/($AO$152-$AO$151))</f>
        <v>0.48571428571428571</v>
      </c>
      <c r="BU176">
        <f>(($AP$152-$AO$151)/($AO$152-$AO$151))</f>
        <v>5.7142857142857141E-2</v>
      </c>
      <c r="BV176">
        <f>1-(($AQ$151-$AO$151)/($AO$152-$AO$151))</f>
        <v>0.4285714285714286</v>
      </c>
      <c r="BW176">
        <f>(($AN$151-$AP$152)/($AP$153-$AP$152))</f>
        <v>0.45454545454545453</v>
      </c>
      <c r="BX176">
        <f>(($AO$152-$AP$153)/($AP$154-$AP$153))</f>
        <v>0</v>
      </c>
      <c r="BY176">
        <f>1-(($AQ$151-$AP$152)/($AP$153-$AP$152))</f>
        <v>0.45454545454545459</v>
      </c>
      <c r="BZ176">
        <f>1-(($AN$152-$AQ$151)/($AQ$152-$AQ$151))</f>
        <v>0.1470588235294118</v>
      </c>
      <c r="CA176">
        <f>(($AO$152-$AQ$151)/($AQ$152-$AQ$151))</f>
        <v>0.44117647058823528</v>
      </c>
      <c r="CB176">
        <f>(($AP$153-$AQ$151)/($AQ$152-$AQ$151))</f>
        <v>0.44117647058823528</v>
      </c>
    </row>
    <row r="177" spans="1:80" x14ac:dyDescent="0.25">
      <c r="A177">
        <v>176</v>
      </c>
      <c r="D177">
        <v>79.189242000000007</v>
      </c>
      <c r="E177" s="4">
        <v>2</v>
      </c>
      <c r="P177">
        <v>1</v>
      </c>
      <c r="Q177" t="str">
        <f>CONCATENATE(C177,E177,G177,I177)</f>
        <v>2</v>
      </c>
      <c r="R177">
        <v>1</v>
      </c>
      <c r="X177" t="s">
        <v>286</v>
      </c>
      <c r="Y177" t="s">
        <v>264</v>
      </c>
      <c r="AB177" t="s">
        <v>286</v>
      </c>
      <c r="AC177" t="str">
        <f>CONCATENATE($R177,$R178,$R179,$R180)</f>
        <v>1432</v>
      </c>
      <c r="AT177">
        <f>(($AO$152-$AN$151)/($AN$152-$AN$151))</f>
        <v>0.5625</v>
      </c>
      <c r="AU177">
        <f>(($AP$153-$AN$151)/($AN$152-$AN$151))</f>
        <v>0.5625</v>
      </c>
      <c r="AV177">
        <f>(($AQ$151-$AN$151)/($AN$152-$AN$151))</f>
        <v>9.375E-2</v>
      </c>
      <c r="AW177">
        <f>(($AN$151-$AO$151)/($AO$152-$AO$151))</f>
        <v>0.48571428571428571</v>
      </c>
      <c r="AX177">
        <f>(($AP$152-$AO$151)/($AO$152-$AO$151))</f>
        <v>5.7142857142857141E-2</v>
      </c>
      <c r="AY177">
        <f>(($AQ$151-$AO$151)/($AO$152-$AO$151))</f>
        <v>0.5714285714285714</v>
      </c>
      <c r="AZ177">
        <f>(($AN$151-$AP$152)/($AP$153-$AP$152))</f>
        <v>0.45454545454545453</v>
      </c>
      <c r="BA177">
        <f>(($AO$152-$AP$153)/($AP$154-$AP$153))</f>
        <v>0</v>
      </c>
      <c r="BB177">
        <f>(($AQ$151-$AP$152)/($AP$153-$AP$152))</f>
        <v>0.54545454545454541</v>
      </c>
      <c r="BC177">
        <f>(($AN$152-$AQ$151)/($AQ$152-$AQ$151))</f>
        <v>0.8529411764705882</v>
      </c>
      <c r="BD177">
        <f>(($AO$152-$AQ$151)/($AQ$152-$AQ$151))</f>
        <v>0.44117647058823528</v>
      </c>
      <c r="BE177">
        <f>(($AP$153-$AQ$151)/($AQ$152-$AQ$151))</f>
        <v>0.44117647058823528</v>
      </c>
      <c r="BG177">
        <v>1</v>
      </c>
      <c r="BH177">
        <v>1088</v>
      </c>
      <c r="BI177">
        <f>($BH$206-$BH$203)/200</f>
        <v>0.08</v>
      </c>
      <c r="BQ177">
        <f>1-(($AO$153-$AN$152)/($AN$153-$AN$152))</f>
        <v>0.37037037037037035</v>
      </c>
      <c r="BR177">
        <f>(($AP$154-$AN$152)/($AN$153-$AN$152))</f>
        <v>0.48148148148148145</v>
      </c>
      <c r="BS177">
        <f>(($AQ$152-$AN$152)/($AN$153-$AN$152))</f>
        <v>0.18518518518518517</v>
      </c>
      <c r="BT177">
        <f>(($AN$152-$AO$152)/($AO$153-$AO$152))</f>
        <v>0.45161290322580644</v>
      </c>
      <c r="BU177">
        <f>(($AP$153-$AO$152)/($AO$153-$AO$152))</f>
        <v>0</v>
      </c>
      <c r="BV177">
        <f>1-(($AQ$152-$AO$152)/($AO$153-$AO$152))</f>
        <v>0.38709677419354838</v>
      </c>
      <c r="BW177">
        <f>1-(($AN$152-$AP$153)/($AP$154-$AP$153))</f>
        <v>0.48148148148148151</v>
      </c>
      <c r="BX177">
        <f>(($AO$153-$AP$154)/($AP$155-$AP$154))</f>
        <v>0.17391304347826086</v>
      </c>
      <c r="BY177">
        <f>1-(($AQ$152-$AP$153)/($AP$154-$AP$153))</f>
        <v>0.29629629629629628</v>
      </c>
      <c r="BZ177">
        <f>1-(($AN$153-$AQ$152)/($AQ$153-$AQ$152))</f>
        <v>0.2142857142857143</v>
      </c>
      <c r="CA177">
        <f>(($AO$153-$AQ$152)/($AQ$153-$AQ$152))</f>
        <v>0.42857142857142855</v>
      </c>
      <c r="CB177">
        <f>(($AP$154-$AQ$152)/($AQ$153-$AQ$152))</f>
        <v>0.2857142857142857</v>
      </c>
    </row>
    <row r="178" spans="1:80" x14ac:dyDescent="0.25">
      <c r="A178">
        <v>177</v>
      </c>
      <c r="B178">
        <v>73.821060000000003</v>
      </c>
      <c r="C178" s="3">
        <v>1</v>
      </c>
      <c r="D178">
        <v>79.166514000000006</v>
      </c>
      <c r="E178" s="4">
        <v>2</v>
      </c>
      <c r="P178">
        <v>2</v>
      </c>
      <c r="Q178" t="str">
        <f>CONCATENATE(C178,E178,G178,I178)</f>
        <v>12</v>
      </c>
      <c r="R178">
        <v>4</v>
      </c>
      <c r="X178" t="s">
        <v>284</v>
      </c>
      <c r="Y178" t="s">
        <v>275</v>
      </c>
      <c r="AT178">
        <f>(($AO$153-$AN$152)/($AN$153-$AN$152))</f>
        <v>0.62962962962962965</v>
      </c>
      <c r="AU178">
        <f>(($AP$154-$AN$152)/($AN$153-$AN$152))</f>
        <v>0.48148148148148145</v>
      </c>
      <c r="AV178">
        <f>(($AQ$152-$AN$152)/($AN$153-$AN$152))</f>
        <v>0.18518518518518517</v>
      </c>
      <c r="AW178">
        <f>(($AN$152-$AO$152)/($AO$153-$AO$152))</f>
        <v>0.45161290322580644</v>
      </c>
      <c r="AX178">
        <f>(($AP$153-$AO$152)/($AO$153-$AO$152))</f>
        <v>0</v>
      </c>
      <c r="AY178">
        <f>(($AQ$152-$AO$152)/($AO$153-$AO$152))</f>
        <v>0.61290322580645162</v>
      </c>
      <c r="AZ178">
        <f>(($AN$152-$AP$153)/($AP$154-$AP$153))</f>
        <v>0.51851851851851849</v>
      </c>
      <c r="BA178">
        <f>(($AO$153-$AP$154)/($AP$155-$AP$154))</f>
        <v>0.17391304347826086</v>
      </c>
      <c r="BB178">
        <f>(($AQ$152-$AP$153)/($AP$154-$AP$153))</f>
        <v>0.70370370370370372</v>
      </c>
      <c r="BC178">
        <f>(($AN$153-$AQ$152)/($AQ$153-$AQ$152))</f>
        <v>0.7857142857142857</v>
      </c>
      <c r="BD178">
        <f>(($AO$153-$AQ$152)/($AQ$153-$AQ$152))</f>
        <v>0.42857142857142855</v>
      </c>
      <c r="BE178">
        <f>(($AP$154-$AQ$152)/($AQ$153-$AQ$152))</f>
        <v>0.2857142857142857</v>
      </c>
      <c r="BG178">
        <v>4</v>
      </c>
      <c r="BH178">
        <v>1094</v>
      </c>
      <c r="BI178">
        <f>($BH$207-$BH$204)/200</f>
        <v>0.115</v>
      </c>
      <c r="BQ178">
        <f>1-(($AO$154-$AN$153)/($AN$154-$AN$153))</f>
        <v>0.24</v>
      </c>
      <c r="BR178">
        <f>(($AP$155-$AN$153)/($AN$154-$AN$153))</f>
        <v>0.36</v>
      </c>
      <c r="BS178">
        <f>(($AQ$153-$AN$153)/($AN$154-$AN$153))</f>
        <v>0.24</v>
      </c>
      <c r="BT178">
        <f>(($AN$153-$AO$153)/($AO$154-$AO$153))</f>
        <v>0.34482758620689657</v>
      </c>
      <c r="BU178">
        <f>1-(($AP$154-$AO$152)/($AO$153-$AO$152))</f>
        <v>0.12903225806451613</v>
      </c>
      <c r="BV178">
        <f>1-(($AQ$153-$AO$153)/($AO$154-$AO$153))</f>
        <v>0.44827586206896552</v>
      </c>
      <c r="BW178">
        <f>1-(($AN$153-$AP$154)/($AP$155-$AP$154))</f>
        <v>0.39130434782608692</v>
      </c>
      <c r="BX178">
        <f>(($AO$154-$AP$155)/($AP$156-$AP$155))</f>
        <v>0.4</v>
      </c>
      <c r="BY178">
        <f>1-(($AQ$153-$AP$154)/($AP$155-$AP$154))</f>
        <v>0.13043478260869568</v>
      </c>
      <c r="BZ178">
        <f>1-(($AN$154-$AQ$153)/($AQ$154-$AQ$153))</f>
        <v>0.26923076923076927</v>
      </c>
      <c r="CA178">
        <f>(($AO$154-$AQ$153)/($AQ$154-$AQ$153))</f>
        <v>0.5</v>
      </c>
      <c r="CB178">
        <f>(($AP$155-$AQ$153)/($AQ$154-$AQ$153))</f>
        <v>0.11538461538461539</v>
      </c>
    </row>
    <row r="179" spans="1:80" x14ac:dyDescent="0.25">
      <c r="A179">
        <v>178</v>
      </c>
      <c r="B179">
        <v>73.812474000000009</v>
      </c>
      <c r="C179" s="3">
        <v>1</v>
      </c>
      <c r="D179">
        <v>79.148030000000006</v>
      </c>
      <c r="E179" s="4">
        <v>2</v>
      </c>
      <c r="P179">
        <v>2</v>
      </c>
      <c r="Q179" t="str">
        <f>CONCATENATE(C179,E179,G179,I179)</f>
        <v>12</v>
      </c>
      <c r="R179">
        <v>3</v>
      </c>
      <c r="X179" t="s">
        <v>288</v>
      </c>
      <c r="Y179" t="s">
        <v>276</v>
      </c>
      <c r="AT179">
        <f>(($AO$154-$AN$153)/($AN$154-$AN$153))</f>
        <v>0.76</v>
      </c>
      <c r="AU179">
        <f>(($AP$155-$AN$153)/($AN$154-$AN$153))</f>
        <v>0.36</v>
      </c>
      <c r="AV179">
        <f>(($AQ$153-$AN$153)/($AN$154-$AN$153))</f>
        <v>0.24</v>
      </c>
      <c r="AW179">
        <f>(($AN$153-$AO$153)/($AO$154-$AO$153))</f>
        <v>0.34482758620689657</v>
      </c>
      <c r="AX179">
        <f>(($AP$154-$AO$152)/($AO$153-$AO$152))</f>
        <v>0.87096774193548387</v>
      </c>
      <c r="AY179">
        <f>(($AQ$153-$AO$153)/($AO$154-$AO$153))</f>
        <v>0.55172413793103448</v>
      </c>
      <c r="AZ179">
        <f>(($AN$153-$AP$154)/($AP$155-$AP$154))</f>
        <v>0.60869565217391308</v>
      </c>
      <c r="BA179">
        <f>(($AO$154-$AP$155)/($AP$156-$AP$155))</f>
        <v>0.4</v>
      </c>
      <c r="BB179">
        <f>(($AQ$153-$AP$154)/($AP$155-$AP$154))</f>
        <v>0.86956521739130432</v>
      </c>
      <c r="BC179">
        <f>(($AN$154-$AQ$153)/($AQ$154-$AQ$153))</f>
        <v>0.73076923076923073</v>
      </c>
      <c r="BD179">
        <f>(($AO$154-$AQ$153)/($AQ$154-$AQ$153))</f>
        <v>0.5</v>
      </c>
      <c r="BE179">
        <f>(($AP$155-$AQ$153)/($AQ$154-$AQ$153))</f>
        <v>0.11538461538461539</v>
      </c>
      <c r="BG179">
        <v>3</v>
      </c>
      <c r="BH179">
        <v>1095</v>
      </c>
      <c r="BI179">
        <f>($BH$208-$BH$205)/200</f>
        <v>5.5E-2</v>
      </c>
      <c r="BQ179">
        <f>1-(($AO$155-$AN$154)/($AN$155-$AN$154))</f>
        <v>0.21739130434782605</v>
      </c>
      <c r="BR179">
        <f>(($AP$156-$AN$154)/($AN$155-$AN$154))</f>
        <v>0.39130434782608697</v>
      </c>
      <c r="BS179">
        <f>(($AQ$154-$AN$154)/($AN$155-$AN$154))</f>
        <v>0.30434782608695654</v>
      </c>
      <c r="BT179">
        <f>(($AN$154-$AO$154)/($AO$155-$AO$154))</f>
        <v>0.25</v>
      </c>
      <c r="BU179">
        <f>1-(($AP$155-$AO$153)/($AO$154-$AO$153))</f>
        <v>0.34482758620689657</v>
      </c>
      <c r="BV179">
        <f>1-(($AQ$154-$AO$154)/($AO$155-$AO$154))</f>
        <v>0.45833333333333337</v>
      </c>
      <c r="BW179">
        <f>1-(($AN$154-$AP$155)/($AP$156-$AP$155))</f>
        <v>0.36</v>
      </c>
      <c r="BX179">
        <f>(($AO$155-$AP$156)/($AP$157-$AP$156))</f>
        <v>0.39130434782608697</v>
      </c>
      <c r="BY179">
        <f>1-(($AQ$154-$AP$155)/($AP$156-$AP$155))</f>
        <v>7.999999999999996E-2</v>
      </c>
      <c r="BZ179">
        <f>1-(($AN$155-$AQ$154)/($AQ$155-$AQ$154))</f>
        <v>0.33333333333333337</v>
      </c>
      <c r="CA179">
        <f>(($AO$155-$AQ$154)/($AQ$155-$AQ$154))</f>
        <v>0.45833333333333331</v>
      </c>
      <c r="CB179">
        <f>(($AP$156-$AQ$154)/($AQ$155-$AQ$154))</f>
        <v>8.3333333333333329E-2</v>
      </c>
    </row>
    <row r="180" spans="1:80" x14ac:dyDescent="0.25">
      <c r="A180">
        <v>179</v>
      </c>
      <c r="B180">
        <v>73.76984800000001</v>
      </c>
      <c r="C180" s="3">
        <v>1</v>
      </c>
      <c r="P180">
        <v>1</v>
      </c>
      <c r="Q180" t="str">
        <f>CONCATENATE(C180,E180,G180,I180)</f>
        <v>1</v>
      </c>
      <c r="R180">
        <v>2</v>
      </c>
      <c r="X180" t="s">
        <v>288</v>
      </c>
      <c r="Y180" t="s">
        <v>277</v>
      </c>
      <c r="AT180">
        <f>(($AO$155-$AN$154)/($AN$155-$AN$154))</f>
        <v>0.78260869565217395</v>
      </c>
      <c r="AU180">
        <f>(($AP$156-$AN$154)/($AN$155-$AN$154))</f>
        <v>0.39130434782608697</v>
      </c>
      <c r="AV180">
        <f>(($AQ$154-$AN$154)/($AN$155-$AN$154))</f>
        <v>0.30434782608695654</v>
      </c>
      <c r="AW180">
        <f>(($AN$154-$AO$154)/($AO$155-$AO$154))</f>
        <v>0.25</v>
      </c>
      <c r="AX180">
        <f>(($AP$155-$AO$153)/($AO$154-$AO$153))</f>
        <v>0.65517241379310343</v>
      </c>
      <c r="AY180">
        <f>(($AQ$154-$AO$154)/($AO$155-$AO$154))</f>
        <v>0.54166666666666663</v>
      </c>
      <c r="AZ180">
        <f>(($AN$154-$AP$155)/($AP$156-$AP$155))</f>
        <v>0.64</v>
      </c>
      <c r="BA180">
        <f>(($AO$155-$AP$156)/($AP$157-$AP$156))</f>
        <v>0.39130434782608697</v>
      </c>
      <c r="BB180">
        <f>(($AQ$154-$AP$155)/($AP$156-$AP$155))</f>
        <v>0.92</v>
      </c>
      <c r="BC180">
        <f>(($AN$155-$AQ$154)/($AQ$155-$AQ$154))</f>
        <v>0.66666666666666663</v>
      </c>
      <c r="BD180">
        <f>(($AO$155-$AQ$154)/($AQ$155-$AQ$154))</f>
        <v>0.45833333333333331</v>
      </c>
      <c r="BE180">
        <f>(($AP$156-$AQ$154)/($AQ$155-$AQ$154))</f>
        <v>8.3333333333333329E-2</v>
      </c>
      <c r="BG180">
        <v>2</v>
      </c>
      <c r="BH180">
        <v>1107</v>
      </c>
      <c r="BI180">
        <f>($BH$209-$BH$206)/200</f>
        <v>0.1</v>
      </c>
      <c r="BQ180">
        <f>1-(($AO$156-$AN$155)/($AN$156-$AN$155))</f>
        <v>0.20833333333333337</v>
      </c>
      <c r="BR180">
        <f>(($AP$157-$AN$155)/($AN$156-$AN$155))</f>
        <v>0.375</v>
      </c>
      <c r="BS180">
        <f>(($AQ$155-$AN$155)/($AN$156-$AN$155))</f>
        <v>0.33333333333333331</v>
      </c>
      <c r="BT180">
        <f>(($AN$155-$AO$155)/($AO$156-$AO$155))</f>
        <v>0.20833333333333334</v>
      </c>
      <c r="BU180">
        <f>1-(($AP$156-$AO$154)/($AO$155-$AO$154))</f>
        <v>0.375</v>
      </c>
      <c r="BV180">
        <f>1-(($AQ$155-$AO$155)/($AO$156-$AO$155))</f>
        <v>0.45833333333333337</v>
      </c>
      <c r="BW180">
        <f>1-(($AN$155-$AP$156)/($AP$157-$AP$156))</f>
        <v>0.39130434782608692</v>
      </c>
      <c r="BX180">
        <f>(($AO$156-$AP$157)/($AP$158-$AP$157))</f>
        <v>0.41666666666666669</v>
      </c>
      <c r="BY180">
        <f>1-(($AQ$155-$AP$156)/($AP$157-$AP$156))</f>
        <v>4.3478260869565188E-2</v>
      </c>
      <c r="BZ180">
        <f>1-(($AN$156-$AQ$155)/($AQ$156-$AQ$155))</f>
        <v>0.33333333333333337</v>
      </c>
      <c r="CA180">
        <f>(($AO$156-$AQ$155)/($AQ$156-$AQ$155))</f>
        <v>0.45833333333333331</v>
      </c>
      <c r="CB180">
        <f>(($AP$157-$AQ$155)/($AQ$156-$AQ$155))</f>
        <v>4.1666666666666664E-2</v>
      </c>
    </row>
    <row r="181" spans="1:80" x14ac:dyDescent="0.25">
      <c r="A181">
        <v>180</v>
      </c>
      <c r="B181">
        <v>73.761010000000013</v>
      </c>
      <c r="C181" s="3">
        <v>1</v>
      </c>
      <c r="P181">
        <v>1</v>
      </c>
      <c r="Q181" t="str">
        <f>CONCATENATE(C181,E181,G181,I181)</f>
        <v>1</v>
      </c>
      <c r="R181">
        <v>1</v>
      </c>
      <c r="X181" t="s">
        <v>288</v>
      </c>
      <c r="Y181" t="s">
        <v>278</v>
      </c>
      <c r="AB181" t="s">
        <v>286</v>
      </c>
      <c r="AC181" t="str">
        <f>CONCATENATE($R181,$R182,$R183,$R184)</f>
        <v>1432</v>
      </c>
      <c r="AT181">
        <f>(($AO$156-$AN$155)/($AN$156-$AN$155))</f>
        <v>0.79166666666666663</v>
      </c>
      <c r="AU181">
        <f>(($AP$157-$AN$155)/($AN$156-$AN$155))</f>
        <v>0.375</v>
      </c>
      <c r="AV181">
        <f>(($AQ$155-$AN$155)/($AN$156-$AN$155))</f>
        <v>0.33333333333333331</v>
      </c>
      <c r="AW181">
        <f>(($AN$155-$AO$155)/($AO$156-$AO$155))</f>
        <v>0.20833333333333334</v>
      </c>
      <c r="AX181">
        <f>(($AP$156-$AO$154)/($AO$155-$AO$154))</f>
        <v>0.625</v>
      </c>
      <c r="AY181">
        <f>(($AQ$155-$AO$155)/($AO$156-$AO$155))</f>
        <v>0.54166666666666663</v>
      </c>
      <c r="AZ181">
        <f>(($AN$155-$AP$156)/($AP$157-$AP$156))</f>
        <v>0.60869565217391308</v>
      </c>
      <c r="BA181">
        <f>(($AO$156-$AP$157)/($AP$158-$AP$157))</f>
        <v>0.41666666666666669</v>
      </c>
      <c r="BB181">
        <f>(($AQ$155-$AP$156)/($AP$157-$AP$156))</f>
        <v>0.95652173913043481</v>
      </c>
      <c r="BC181">
        <f>(($AN$156-$AQ$155)/($AQ$156-$AQ$155))</f>
        <v>0.66666666666666663</v>
      </c>
      <c r="BD181">
        <f>(($AO$156-$AQ$155)/($AQ$156-$AQ$155))</f>
        <v>0.45833333333333331</v>
      </c>
      <c r="BE181">
        <f>(($AP$157-$AQ$155)/($AQ$156-$AQ$155))</f>
        <v>4.1666666666666664E-2</v>
      </c>
      <c r="BG181">
        <v>1</v>
      </c>
      <c r="BH181">
        <v>1112</v>
      </c>
      <c r="BI181">
        <f>($BH$210-$BH$207)/200</f>
        <v>7.4999999999999997E-2</v>
      </c>
      <c r="BQ181">
        <f>1-(($AO$157-$AN$156)/($AN$157-$AN$156))</f>
        <v>0.24</v>
      </c>
      <c r="BR181">
        <f>(($AP$158-$AN$156)/($AN$157-$AN$156))</f>
        <v>0.36</v>
      </c>
      <c r="BS181">
        <f>(($AQ$156-$AN$156)/($AN$157-$AN$156))</f>
        <v>0.32</v>
      </c>
      <c r="BT181">
        <f>(($AN$156-$AO$156)/($AO$157-$AO$156))</f>
        <v>0.20833333333333334</v>
      </c>
      <c r="BU181">
        <f>1-(($AP$157-$AO$155)/($AO$156-$AO$155))</f>
        <v>0.41666666666666663</v>
      </c>
      <c r="BV181">
        <f>1-(($AQ$156-$AO$156)/($AO$157-$AO$156))</f>
        <v>0.45833333333333337</v>
      </c>
      <c r="BW181">
        <f>1-(($AN$156-$AP$157)/($AP$158-$AP$157))</f>
        <v>0.375</v>
      </c>
      <c r="BX181">
        <f>(($AO$157-$AP$158)/($AP$159-$AP$158))</f>
        <v>0.4</v>
      </c>
      <c r="BY181">
        <f>1-(($AQ$156-$AP$157)/($AP$158-$AP$157))</f>
        <v>4.166666666666663E-2</v>
      </c>
      <c r="BZ181">
        <f>1-(($AN$157-$AQ$156)/($AQ$157-$AQ$156))</f>
        <v>0.29166666666666663</v>
      </c>
      <c r="CA181">
        <f>(($AO$157-$AQ$156)/($AQ$157-$AQ$156))</f>
        <v>0.45833333333333331</v>
      </c>
      <c r="CB181">
        <f>(($AP$158-$AQ$156)/($AQ$157-$AQ$156))</f>
        <v>4.1666666666666664E-2</v>
      </c>
    </row>
    <row r="182" spans="1:80" x14ac:dyDescent="0.25">
      <c r="A182">
        <v>181</v>
      </c>
      <c r="B182">
        <v>73.783737000000002</v>
      </c>
      <c r="C182" s="3">
        <v>1</v>
      </c>
      <c r="P182">
        <v>1</v>
      </c>
      <c r="Q182" t="str">
        <f>CONCATENATE(C182,E182,G182,I182)</f>
        <v>1</v>
      </c>
      <c r="R182">
        <v>4</v>
      </c>
      <c r="X182" t="s">
        <v>284</v>
      </c>
      <c r="Y182" t="s">
        <v>280</v>
      </c>
      <c r="AT182">
        <f>(($AO$157-$AN$156)/($AN$157-$AN$156))</f>
        <v>0.76</v>
      </c>
      <c r="AU182">
        <f>(($AP$158-$AN$156)/($AN$157-$AN$156))</f>
        <v>0.36</v>
      </c>
      <c r="AV182">
        <f>(($AQ$156-$AN$156)/($AN$157-$AN$156))</f>
        <v>0.32</v>
      </c>
      <c r="AW182">
        <f>(($AN$156-$AO$156)/($AO$157-$AO$156))</f>
        <v>0.20833333333333334</v>
      </c>
      <c r="AX182">
        <f>(($AP$157-$AO$155)/($AO$156-$AO$155))</f>
        <v>0.58333333333333337</v>
      </c>
      <c r="AY182">
        <f>(($AQ$156-$AO$156)/($AO$157-$AO$156))</f>
        <v>0.54166666666666663</v>
      </c>
      <c r="AZ182">
        <f>(($AN$156-$AP$157)/($AP$158-$AP$157))</f>
        <v>0.625</v>
      </c>
      <c r="BA182">
        <f>(($AO$157-$AP$158)/($AP$159-$AP$158))</f>
        <v>0.4</v>
      </c>
      <c r="BB182">
        <f>(($AQ$156-$AP$157)/($AP$158-$AP$157))</f>
        <v>0.95833333333333337</v>
      </c>
      <c r="BC182">
        <f>(($AN$157-$AQ$156)/($AQ$157-$AQ$156))</f>
        <v>0.70833333333333337</v>
      </c>
      <c r="BD182">
        <f>(($AO$157-$AQ$156)/($AQ$157-$AQ$156))</f>
        <v>0.45833333333333331</v>
      </c>
      <c r="BE182">
        <f>(($AP$158-$AQ$156)/($AQ$157-$AQ$156))</f>
        <v>4.1666666666666664E-2</v>
      </c>
      <c r="BG182">
        <v>4</v>
      </c>
      <c r="BH182">
        <v>1118</v>
      </c>
      <c r="BI182">
        <f>($BH$211-$BH$208)/200</f>
        <v>0.11</v>
      </c>
      <c r="BQ182">
        <f>1-(($AO$158-$AN$157)/($AN$158-$AN$157))</f>
        <v>0.29166666666666663</v>
      </c>
      <c r="BR182">
        <f>(($AP$159-$AN$157)/($AN$158-$AN$157))</f>
        <v>0.375</v>
      </c>
      <c r="BS182">
        <f>(($AQ$157-$AN$157)/($AN$158-$AN$157))</f>
        <v>0.29166666666666669</v>
      </c>
      <c r="BT182">
        <f>(($AN$157-$AO$157)/($AO$158-$AO$157))</f>
        <v>0.2608695652173913</v>
      </c>
      <c r="BU182">
        <f>1-(($AP$158-$AO$156)/($AO$157-$AO$156))</f>
        <v>0.41666666666666663</v>
      </c>
      <c r="BV182">
        <f>1-(($AQ$157-$AO$157)/($AO$158-$AO$157))</f>
        <v>0.43478260869565222</v>
      </c>
      <c r="BW182">
        <f>1-(($AN$157-$AP$158)/($AP$159-$AP$158))</f>
        <v>0.36</v>
      </c>
      <c r="BX182">
        <f>(($AO$158-$AP$159)/($AP$160-$AP$159))</f>
        <v>0.33333333333333331</v>
      </c>
      <c r="BY182">
        <f>1-(($AQ$157-$AP$158)/($AP$159-$AP$158))</f>
        <v>7.999999999999996E-2</v>
      </c>
      <c r="BZ182">
        <f>1-(($AN$158-$AQ$157)/($AQ$158-$AQ$157))</f>
        <v>0.26086956521739135</v>
      </c>
      <c r="CA182">
        <f>(($AO$158-$AQ$157)/($AQ$158-$AQ$157))</f>
        <v>0.43478260869565216</v>
      </c>
      <c r="CB182">
        <f>(($AP$159-$AQ$157)/($AQ$158-$AQ$157))</f>
        <v>8.6956521739130432E-2</v>
      </c>
    </row>
    <row r="183" spans="1:80" x14ac:dyDescent="0.25">
      <c r="A183">
        <v>182</v>
      </c>
      <c r="B183">
        <v>73.812474000000009</v>
      </c>
      <c r="C183" s="3">
        <v>1</v>
      </c>
      <c r="P183">
        <v>1</v>
      </c>
      <c r="Q183" t="str">
        <f>CONCATENATE(C183,E183,G183,I183)</f>
        <v>1</v>
      </c>
      <c r="R183">
        <v>3</v>
      </c>
      <c r="X183" t="s">
        <v>286</v>
      </c>
      <c r="Y183" t="s">
        <v>266</v>
      </c>
      <c r="AT183">
        <f>(($AO$158-$AN$157)/($AN$158-$AN$157))</f>
        <v>0.70833333333333337</v>
      </c>
      <c r="AU183">
        <f>(($AP$159-$AN$157)/($AN$158-$AN$157))</f>
        <v>0.375</v>
      </c>
      <c r="AV183">
        <f>(($AQ$157-$AN$157)/($AN$158-$AN$157))</f>
        <v>0.29166666666666669</v>
      </c>
      <c r="AW183">
        <f>(($AN$157-$AO$157)/($AO$158-$AO$157))</f>
        <v>0.2608695652173913</v>
      </c>
      <c r="AX183">
        <f>(($AP$158-$AO$156)/($AO$157-$AO$156))</f>
        <v>0.58333333333333337</v>
      </c>
      <c r="AY183">
        <f>(($AQ$157-$AO$157)/($AO$158-$AO$157))</f>
        <v>0.56521739130434778</v>
      </c>
      <c r="AZ183">
        <f>(($AN$157-$AP$158)/($AP$159-$AP$158))</f>
        <v>0.64</v>
      </c>
      <c r="BA183">
        <f>(($AO$158-$AP$159)/($AP$160-$AP$159))</f>
        <v>0.33333333333333331</v>
      </c>
      <c r="BB183">
        <f>(($AQ$157-$AP$158)/($AP$159-$AP$158))</f>
        <v>0.92</v>
      </c>
      <c r="BC183">
        <f>(($AN$158-$AQ$157)/($AQ$158-$AQ$157))</f>
        <v>0.73913043478260865</v>
      </c>
      <c r="BD183">
        <f>(($AO$158-$AQ$157)/($AQ$158-$AQ$157))</f>
        <v>0.43478260869565216</v>
      </c>
      <c r="BE183">
        <f>(($AP$159-$AQ$157)/($AQ$158-$AQ$157))</f>
        <v>8.6956521739130432E-2</v>
      </c>
      <c r="BG183">
        <v>3</v>
      </c>
      <c r="BH183">
        <v>1119</v>
      </c>
      <c r="BI183">
        <f>($BH$212-$BH$209)/200</f>
        <v>5.5E-2</v>
      </c>
      <c r="BQ183">
        <f>1-(($AO$159-$AN$158)/($AN$159-$AN$158))</f>
        <v>0.31999999999999995</v>
      </c>
      <c r="BR183">
        <f>(($AP$160-$AN$158)/($AN$159-$AN$158))</f>
        <v>0.36</v>
      </c>
      <c r="BS183">
        <f>(($AQ$158-$AN$158)/($AN$159-$AN$158))</f>
        <v>0.24</v>
      </c>
      <c r="BT183">
        <f>(($AN$158-$AO$158)/($AO$159-$AO$158))</f>
        <v>0.29166666666666669</v>
      </c>
      <c r="BU183">
        <f>1-(($AP$159-$AO$157)/($AO$158-$AO$157))</f>
        <v>0.34782608695652173</v>
      </c>
      <c r="BV183">
        <f>1-(($AQ$158-$AO$158)/($AO$159-$AO$158))</f>
        <v>0.45833333333333337</v>
      </c>
      <c r="BW183">
        <f>1-(($AN$158-$AP$159)/($AP$160-$AP$159))</f>
        <v>0.375</v>
      </c>
      <c r="BX183">
        <f>(($AO$159-$AP$160)/($AP$161-$AP$160))</f>
        <v>0.29629629629629628</v>
      </c>
      <c r="BY183">
        <f>1-(($AQ$158-$AP$159)/($AP$160-$AP$159))</f>
        <v>0.125</v>
      </c>
      <c r="BZ183">
        <f>1-(($AN$159-$AQ$158)/($AQ$159-$AQ$158))</f>
        <v>0.26923076923076927</v>
      </c>
      <c r="CA183">
        <f>(($AO$159-$AQ$158)/($AQ$159-$AQ$158))</f>
        <v>0.42307692307692307</v>
      </c>
      <c r="CB183">
        <f>(($AP$160-$AQ$158)/($AQ$159-$AQ$158))</f>
        <v>0.11538461538461539</v>
      </c>
    </row>
    <row r="184" spans="1:80" x14ac:dyDescent="0.25">
      <c r="A184">
        <v>183</v>
      </c>
      <c r="B184">
        <v>73.856010000000012</v>
      </c>
      <c r="C184" s="3">
        <v>1</v>
      </c>
      <c r="P184">
        <v>1</v>
      </c>
      <c r="Q184" t="str">
        <f>CONCATENATE(C184,E184,G184,I184)</f>
        <v>1</v>
      </c>
      <c r="R184">
        <v>2</v>
      </c>
      <c r="X184" t="s">
        <v>286</v>
      </c>
      <c r="Y184" t="s">
        <v>263</v>
      </c>
      <c r="AT184">
        <f>(($AO$159-$AN$158)/($AN$159-$AN$158))</f>
        <v>0.68</v>
      </c>
      <c r="AU184">
        <f>(($AP$160-$AN$158)/($AN$159-$AN$158))</f>
        <v>0.36</v>
      </c>
      <c r="AV184">
        <f>(($AQ$158-$AN$158)/($AN$159-$AN$158))</f>
        <v>0.24</v>
      </c>
      <c r="AW184">
        <f>(($AN$158-$AO$158)/($AO$159-$AO$158))</f>
        <v>0.29166666666666669</v>
      </c>
      <c r="AX184">
        <f>(($AP$159-$AO$157)/($AO$158-$AO$157))</f>
        <v>0.65217391304347827</v>
      </c>
      <c r="AY184">
        <f>(($AQ$158-$AO$158)/($AO$159-$AO$158))</f>
        <v>0.54166666666666663</v>
      </c>
      <c r="AZ184">
        <f>(($AN$158-$AP$159)/($AP$160-$AP$159))</f>
        <v>0.625</v>
      </c>
      <c r="BA184">
        <f>(($AO$159-$AP$160)/($AP$161-$AP$160))</f>
        <v>0.29629629629629628</v>
      </c>
      <c r="BB184">
        <f>(($AQ$158-$AP$159)/($AP$160-$AP$159))</f>
        <v>0.875</v>
      </c>
      <c r="BC184">
        <f>(($AN$159-$AQ$158)/($AQ$159-$AQ$158))</f>
        <v>0.73076923076923073</v>
      </c>
      <c r="BD184">
        <f>(($AO$159-$AQ$158)/($AQ$159-$AQ$158))</f>
        <v>0.42307692307692307</v>
      </c>
      <c r="BE184">
        <f>(($AP$160-$AQ$158)/($AQ$159-$AQ$158))</f>
        <v>0.11538461538461539</v>
      </c>
      <c r="BG184">
        <v>2</v>
      </c>
      <c r="BH184">
        <v>1128</v>
      </c>
      <c r="BI184">
        <f>($BH$213-$BH$210)/200</f>
        <v>9.5000000000000001E-2</v>
      </c>
      <c r="BT184">
        <f>(($AN$159-$AO$159)/($AO$160-$AO$159))</f>
        <v>0.30769230769230771</v>
      </c>
      <c r="BU184">
        <f>1-(($AP$160-$AO$158)/($AO$159-$AO$158))</f>
        <v>0.33333333333333337</v>
      </c>
      <c r="BV184">
        <f>1-(($AQ$159-$AO$159)/($AO$160-$AO$159))</f>
        <v>0.42307692307692313</v>
      </c>
      <c r="BW184">
        <f>1-(($AN$159-$AP$160)/($AP$161-$AP$160))</f>
        <v>0.40740740740740744</v>
      </c>
      <c r="BY184">
        <f>1-(($AQ$159-$AP$160)/($AP$161-$AP$160))</f>
        <v>0.14814814814814814</v>
      </c>
    </row>
    <row r="185" spans="1:80" x14ac:dyDescent="0.25">
      <c r="A185">
        <v>184</v>
      </c>
      <c r="B185">
        <v>73.821060000000003</v>
      </c>
      <c r="C185" s="3">
        <v>1</v>
      </c>
      <c r="H185">
        <v>74.575959000000012</v>
      </c>
      <c r="I185" s="2">
        <v>4</v>
      </c>
      <c r="P185">
        <v>2</v>
      </c>
      <c r="Q185" t="str">
        <f>CONCATENATE(C185,E185,G185,I185)</f>
        <v>14</v>
      </c>
      <c r="R185">
        <v>1</v>
      </c>
      <c r="X185" t="s">
        <v>286</v>
      </c>
      <c r="Y185" t="s">
        <v>264</v>
      </c>
      <c r="AW185">
        <f>(($AN$159-$AO$159)/($AO$160-$AO$159))</f>
        <v>0.30769230769230771</v>
      </c>
      <c r="AX185">
        <f>(($AP$160-$AO$158)/($AO$159-$AO$158))</f>
        <v>0.66666666666666663</v>
      </c>
      <c r="AY185">
        <f>(($AQ$159-$AO$159)/($AO$160-$AO$159))</f>
        <v>0.57692307692307687</v>
      </c>
      <c r="AZ185">
        <f>(($AN$159-$AP$160)/($AP$161-$AP$160))</f>
        <v>0.59259259259259256</v>
      </c>
      <c r="BB185">
        <f>(($AQ$159-$AP$160)/($AP$161-$AP$160))</f>
        <v>0.85185185185185186</v>
      </c>
      <c r="BG185">
        <v>1</v>
      </c>
      <c r="BH185">
        <v>1134</v>
      </c>
      <c r="BI185">
        <f>($BH$214-$BH$211)/200</f>
        <v>8.5000000000000006E-2</v>
      </c>
      <c r="BU185">
        <f>1-(($AP$161-$AO$159)/($AO$160-$AO$159))</f>
        <v>0.26923076923076927</v>
      </c>
    </row>
    <row r="186" spans="1:80" x14ac:dyDescent="0.25">
      <c r="A186">
        <v>185</v>
      </c>
      <c r="H186">
        <v>74.485252000000003</v>
      </c>
      <c r="I186" s="2">
        <v>4</v>
      </c>
      <c r="P186">
        <v>1</v>
      </c>
      <c r="Q186" t="str">
        <f>CONCATENATE(C186,E186,G186,I186)</f>
        <v>4</v>
      </c>
      <c r="R186">
        <v>4</v>
      </c>
      <c r="X186" t="s">
        <v>286</v>
      </c>
      <c r="Y186" t="s">
        <v>265</v>
      </c>
      <c r="AX186">
        <f>(($AP$161-$AO$159)/($AO$160-$AO$159))</f>
        <v>0.73076923076923073</v>
      </c>
      <c r="BG186">
        <v>4</v>
      </c>
      <c r="BH186">
        <v>1141</v>
      </c>
      <c r="BI186">
        <f>($BH$215-$BH$212)/200</f>
        <v>0.115</v>
      </c>
    </row>
    <row r="187" spans="1:80" x14ac:dyDescent="0.25">
      <c r="A187">
        <v>186</v>
      </c>
      <c r="F187">
        <v>72.67858600000001</v>
      </c>
      <c r="G187" s="5">
        <v>3</v>
      </c>
      <c r="H187">
        <v>73.864333000000002</v>
      </c>
      <c r="I187" s="2">
        <v>4</v>
      </c>
      <c r="P187">
        <v>2</v>
      </c>
      <c r="Q187" t="str">
        <f>CONCATENATE(C187,E187,G187,I187)</f>
        <v>34</v>
      </c>
      <c r="R187">
        <v>3</v>
      </c>
      <c r="X187" t="s">
        <v>286</v>
      </c>
      <c r="Y187" t="s">
        <v>266</v>
      </c>
      <c r="BG187">
        <v>3</v>
      </c>
      <c r="BH187">
        <v>1144</v>
      </c>
      <c r="BI187">
        <f>($BH$216-$BH$213)/200</f>
        <v>6.5000000000000002E-2</v>
      </c>
    </row>
    <row r="188" spans="1:80" x14ac:dyDescent="0.25">
      <c r="A188">
        <v>187</v>
      </c>
      <c r="F188">
        <v>72.657171000000005</v>
      </c>
      <c r="G188" s="5">
        <v>3</v>
      </c>
      <c r="H188">
        <v>74.575959000000012</v>
      </c>
      <c r="I188" s="2">
        <v>4</v>
      </c>
      <c r="P188">
        <v>2</v>
      </c>
      <c r="Q188" t="str">
        <f>CONCATENATE(C188,E188,G188,I188)</f>
        <v>34</v>
      </c>
      <c r="R188" t="s">
        <v>22</v>
      </c>
      <c r="X188" t="s">
        <v>286</v>
      </c>
      <c r="Y188" t="s">
        <v>263</v>
      </c>
      <c r="BG188" t="s">
        <v>22</v>
      </c>
      <c r="BH188">
        <v>1145</v>
      </c>
      <c r="BI188">
        <f>($BH$217-$BH$214)/200</f>
        <v>0.09</v>
      </c>
    </row>
    <row r="189" spans="1:80" x14ac:dyDescent="0.25">
      <c r="A189">
        <v>188</v>
      </c>
      <c r="F189">
        <v>72.673384000000013</v>
      </c>
      <c r="G189" s="5">
        <v>3</v>
      </c>
      <c r="H189">
        <v>74.575959000000012</v>
      </c>
      <c r="I189" s="2">
        <v>4</v>
      </c>
      <c r="P189">
        <v>2</v>
      </c>
      <c r="Q189" t="str">
        <f>CONCATENATE(C189,E189,G189,I189)</f>
        <v>34</v>
      </c>
      <c r="R189" t="s">
        <v>22</v>
      </c>
      <c r="X189" t="s">
        <v>286</v>
      </c>
      <c r="Y189" t="s">
        <v>264</v>
      </c>
      <c r="BG189" t="s">
        <v>22</v>
      </c>
      <c r="BH189">
        <v>1177</v>
      </c>
      <c r="BI189">
        <f>($BH$218-$BH$215)/200</f>
        <v>8.5000000000000006E-2</v>
      </c>
    </row>
    <row r="190" spans="1:80" x14ac:dyDescent="0.25">
      <c r="A190">
        <v>189</v>
      </c>
      <c r="F190">
        <v>72.636515000000003</v>
      </c>
      <c r="G190" s="5">
        <v>3</v>
      </c>
      <c r="H190">
        <v>74.507171</v>
      </c>
      <c r="I190" s="2">
        <v>4</v>
      </c>
      <c r="P190">
        <v>2</v>
      </c>
      <c r="Q190" t="str">
        <f>CONCATENATE(C190,E190,G190,I190)</f>
        <v>34</v>
      </c>
      <c r="R190">
        <v>1</v>
      </c>
      <c r="X190" t="s">
        <v>286</v>
      </c>
      <c r="Y190" t="s">
        <v>265</v>
      </c>
      <c r="AB190" t="s">
        <v>286</v>
      </c>
      <c r="AC190" t="str">
        <f>CONCATENATE($R190,$R191,$R192,$R193)</f>
        <v>1432</v>
      </c>
      <c r="BG190">
        <v>1</v>
      </c>
      <c r="BH190">
        <v>1178</v>
      </c>
      <c r="BI190">
        <f>($BH$219-$BH$216)/200</f>
        <v>0.115</v>
      </c>
    </row>
    <row r="191" spans="1:80" x14ac:dyDescent="0.25">
      <c r="A191">
        <v>190</v>
      </c>
      <c r="F191">
        <v>72.631767000000011</v>
      </c>
      <c r="G191" s="5">
        <v>3</v>
      </c>
      <c r="H191">
        <v>74.528535000000005</v>
      </c>
      <c r="I191" s="2">
        <v>4</v>
      </c>
      <c r="P191">
        <v>2</v>
      </c>
      <c r="Q191" t="str">
        <f>CONCATENATE(C191,E191,G191,I191)</f>
        <v>34</v>
      </c>
      <c r="R191">
        <v>4</v>
      </c>
      <c r="X191" t="s">
        <v>286</v>
      </c>
      <c r="Y191" t="s">
        <v>266</v>
      </c>
      <c r="BG191">
        <v>4</v>
      </c>
      <c r="BH191">
        <v>1185</v>
      </c>
      <c r="BI191">
        <f>($BH$220-$BH$217)/200</f>
        <v>0.08</v>
      </c>
    </row>
    <row r="192" spans="1:80" x14ac:dyDescent="0.25">
      <c r="A192">
        <v>191</v>
      </c>
      <c r="F192">
        <v>72.615353000000013</v>
      </c>
      <c r="G192" s="5">
        <v>3</v>
      </c>
      <c r="H192">
        <v>74.575959000000012</v>
      </c>
      <c r="I192" s="2">
        <v>4</v>
      </c>
      <c r="P192">
        <v>2</v>
      </c>
      <c r="Q192" t="str">
        <f>CONCATENATE(C192,E192,G192,I192)</f>
        <v>34</v>
      </c>
      <c r="R192">
        <v>3</v>
      </c>
      <c r="X192" t="s">
        <v>286</v>
      </c>
      <c r="Y192" t="s">
        <v>263</v>
      </c>
      <c r="BG192">
        <v>3</v>
      </c>
      <c r="BH192">
        <v>1186</v>
      </c>
      <c r="BI192">
        <f>($BH$221-$BH$218)/200</f>
        <v>6.5000000000000002E-2</v>
      </c>
    </row>
    <row r="193" spans="1:61" x14ac:dyDescent="0.25">
      <c r="A193">
        <v>192</v>
      </c>
      <c r="F193">
        <v>72.604242000000013</v>
      </c>
      <c r="G193" s="5">
        <v>3</v>
      </c>
      <c r="H193">
        <v>74.575959000000012</v>
      </c>
      <c r="I193" s="2">
        <v>4</v>
      </c>
      <c r="P193">
        <v>2</v>
      </c>
      <c r="Q193" t="str">
        <f>CONCATENATE(C193,E193,G193,I193)</f>
        <v>34</v>
      </c>
      <c r="R193">
        <v>2</v>
      </c>
      <c r="X193" t="s">
        <v>286</v>
      </c>
      <c r="Y193" t="s">
        <v>263</v>
      </c>
      <c r="BG193">
        <v>2</v>
      </c>
      <c r="BH193">
        <v>1198</v>
      </c>
      <c r="BI193">
        <f>($BH$227-$BH$224)/200</f>
        <v>8.5000000000000006E-2</v>
      </c>
    </row>
    <row r="194" spans="1:61" x14ac:dyDescent="0.25">
      <c r="A194">
        <v>193</v>
      </c>
      <c r="F194">
        <v>72.571566000000004</v>
      </c>
      <c r="G194" s="5">
        <v>3</v>
      </c>
      <c r="P194">
        <v>1</v>
      </c>
      <c r="Q194" t="str">
        <f>CONCATENATE(C194,E194,G194,I194)</f>
        <v>3</v>
      </c>
      <c r="R194">
        <v>1</v>
      </c>
      <c r="X194" t="s">
        <v>286</v>
      </c>
      <c r="Y194" t="s">
        <v>264</v>
      </c>
      <c r="AB194" t="s">
        <v>288</v>
      </c>
      <c r="AC194" t="str">
        <f>CONCATENATE($R194,$R195,$R196,$R197)</f>
        <v>1342</v>
      </c>
      <c r="BG194">
        <v>1</v>
      </c>
      <c r="BH194">
        <v>1203</v>
      </c>
      <c r="BI194">
        <f>($BH$228-$BH$225)/200</f>
        <v>0.1</v>
      </c>
    </row>
    <row r="195" spans="1:61" x14ac:dyDescent="0.25">
      <c r="A195">
        <v>194</v>
      </c>
      <c r="D195">
        <v>54.605434000000002</v>
      </c>
      <c r="E195" s="4">
        <v>2</v>
      </c>
      <c r="F195">
        <v>72.67858600000001</v>
      </c>
      <c r="G195" s="5">
        <v>3</v>
      </c>
      <c r="P195">
        <v>2</v>
      </c>
      <c r="Q195" t="str">
        <f>CONCATENATE(C195,E195,G195,I195)</f>
        <v>23</v>
      </c>
      <c r="R195">
        <v>3</v>
      </c>
      <c r="X195" t="s">
        <v>286</v>
      </c>
      <c r="Y195" t="s">
        <v>265</v>
      </c>
      <c r="BG195">
        <v>3</v>
      </c>
      <c r="BH195">
        <v>1211</v>
      </c>
      <c r="BI195">
        <f>($BH$229-$BH$226)/200</f>
        <v>0.09</v>
      </c>
    </row>
    <row r="196" spans="1:61" x14ac:dyDescent="0.25">
      <c r="A196">
        <v>195</v>
      </c>
      <c r="D196">
        <v>54.606788000000002</v>
      </c>
      <c r="E196" s="4">
        <v>2</v>
      </c>
      <c r="F196">
        <v>72.67858600000001</v>
      </c>
      <c r="G196" s="5">
        <v>3</v>
      </c>
      <c r="P196">
        <v>2</v>
      </c>
      <c r="Q196" t="str">
        <f>CONCATENATE(C196,E196,G196,I196)</f>
        <v>23</v>
      </c>
      <c r="R196">
        <v>4</v>
      </c>
      <c r="X196" t="s">
        <v>286</v>
      </c>
      <c r="Y196" t="s">
        <v>266</v>
      </c>
      <c r="BG196">
        <v>4</v>
      </c>
      <c r="BH196">
        <v>1211</v>
      </c>
      <c r="BI196">
        <f>($BH$230-$BH$227)/200</f>
        <v>7.4999999999999997E-2</v>
      </c>
    </row>
    <row r="197" spans="1:61" x14ac:dyDescent="0.25">
      <c r="A197">
        <v>196</v>
      </c>
      <c r="D197">
        <v>54.619235000000003</v>
      </c>
      <c r="E197" s="4">
        <v>2</v>
      </c>
      <c r="P197">
        <v>1</v>
      </c>
      <c r="Q197" t="str">
        <f>CONCATENATE(C197,E197,G197,I197)</f>
        <v>2</v>
      </c>
      <c r="R197">
        <v>2</v>
      </c>
      <c r="X197" t="s">
        <v>286</v>
      </c>
      <c r="Y197" t="s">
        <v>263</v>
      </c>
      <c r="BG197">
        <v>2</v>
      </c>
      <c r="BH197">
        <v>1220</v>
      </c>
      <c r="BI197">
        <f>($BH$231-$BH$228)/200</f>
        <v>0.08</v>
      </c>
    </row>
    <row r="198" spans="1:61" x14ac:dyDescent="0.25">
      <c r="A198">
        <v>197</v>
      </c>
      <c r="D198">
        <v>54.578613000000004</v>
      </c>
      <c r="E198" s="4">
        <v>2</v>
      </c>
      <c r="P198">
        <v>1</v>
      </c>
      <c r="Q198" t="str">
        <f>CONCATENATE(C198,E198,G198,I198)</f>
        <v>2</v>
      </c>
      <c r="R198">
        <v>1</v>
      </c>
      <c r="X198" t="s">
        <v>286</v>
      </c>
      <c r="Y198" t="s">
        <v>264</v>
      </c>
      <c r="AB198" t="s">
        <v>288</v>
      </c>
      <c r="AC198" t="str">
        <f>CONCATENATE($R198,$R199,$R200,$R201)</f>
        <v>1342</v>
      </c>
      <c r="BG198">
        <v>1</v>
      </c>
      <c r="BH198">
        <v>1226</v>
      </c>
      <c r="BI198">
        <f>($BH$232-$BH$229)/200</f>
        <v>0.09</v>
      </c>
    </row>
    <row r="199" spans="1:61" x14ac:dyDescent="0.25">
      <c r="A199">
        <v>198</v>
      </c>
      <c r="D199">
        <v>54.582519000000005</v>
      </c>
      <c r="E199" s="4">
        <v>2</v>
      </c>
      <c r="P199">
        <v>1</v>
      </c>
      <c r="Q199" t="str">
        <f>CONCATENATE(C199,E199,G199,I199)</f>
        <v>2</v>
      </c>
      <c r="R199">
        <v>3</v>
      </c>
      <c r="X199" t="s">
        <v>286</v>
      </c>
      <c r="Y199" t="s">
        <v>265</v>
      </c>
      <c r="BG199">
        <v>3</v>
      </c>
      <c r="BH199">
        <v>1233</v>
      </c>
      <c r="BI199">
        <f>($BH$233-$BH$230)/200</f>
        <v>0.105</v>
      </c>
    </row>
    <row r="200" spans="1:61" x14ac:dyDescent="0.25">
      <c r="A200">
        <v>199</v>
      </c>
      <c r="D200">
        <v>54.574237000000004</v>
      </c>
      <c r="E200" s="4">
        <v>2</v>
      </c>
      <c r="P200">
        <v>1</v>
      </c>
      <c r="Q200" t="str">
        <f>CONCATENATE(C200,E200,G200,I200)</f>
        <v>2</v>
      </c>
      <c r="R200">
        <v>4</v>
      </c>
      <c r="X200" t="s">
        <v>286</v>
      </c>
      <c r="Y200" t="s">
        <v>266</v>
      </c>
      <c r="BG200">
        <v>4</v>
      </c>
      <c r="BH200">
        <v>1233</v>
      </c>
      <c r="BI200">
        <f>($BH$234-$BH$231)/200</f>
        <v>7.0000000000000007E-2</v>
      </c>
    </row>
    <row r="201" spans="1:61" x14ac:dyDescent="0.25">
      <c r="A201">
        <v>200</v>
      </c>
      <c r="D201">
        <v>54.563300000000005</v>
      </c>
      <c r="E201" s="4">
        <v>2</v>
      </c>
      <c r="P201">
        <v>1</v>
      </c>
      <c r="Q201" t="str">
        <f>CONCATENATE(C201,E201,G201,I201)</f>
        <v>2</v>
      </c>
      <c r="R201">
        <v>2</v>
      </c>
      <c r="X201" t="s">
        <v>286</v>
      </c>
      <c r="Y201" t="s">
        <v>263</v>
      </c>
      <c r="BG201">
        <v>2</v>
      </c>
      <c r="BH201">
        <v>1243</v>
      </c>
      <c r="BI201">
        <f>($BH$235-$BH$232)/200</f>
        <v>7.4999999999999997E-2</v>
      </c>
    </row>
    <row r="202" spans="1:61" x14ac:dyDescent="0.25">
      <c r="A202">
        <v>201</v>
      </c>
      <c r="B202">
        <v>46.057093999999999</v>
      </c>
      <c r="C202" s="3">
        <v>1</v>
      </c>
      <c r="D202">
        <v>54.605434000000002</v>
      </c>
      <c r="E202" s="4">
        <v>2</v>
      </c>
      <c r="P202">
        <v>2</v>
      </c>
      <c r="Q202" t="str">
        <f>CONCATENATE(C202,E202,G202,I202)</f>
        <v>12</v>
      </c>
      <c r="R202">
        <v>1</v>
      </c>
      <c r="X202" t="s">
        <v>286</v>
      </c>
      <c r="Y202" t="s">
        <v>264</v>
      </c>
      <c r="AB202" t="s">
        <v>286</v>
      </c>
      <c r="AC202" t="str">
        <f>CONCATENATE($R202,$R203,$R204,$R205)</f>
        <v>1432</v>
      </c>
      <c r="BG202">
        <v>1</v>
      </c>
      <c r="BH202">
        <v>1248</v>
      </c>
      <c r="BI202">
        <f>($BH$236-$BH$233)/200</f>
        <v>8.5000000000000006E-2</v>
      </c>
    </row>
    <row r="203" spans="1:61" x14ac:dyDescent="0.25">
      <c r="A203">
        <v>202</v>
      </c>
      <c r="B203">
        <v>46.063033000000004</v>
      </c>
      <c r="C203" s="3">
        <v>1</v>
      </c>
      <c r="P203">
        <v>1</v>
      </c>
      <c r="Q203" t="str">
        <f>CONCATENATE(C203,E203,G203,I203)</f>
        <v>1</v>
      </c>
      <c r="R203">
        <v>4</v>
      </c>
      <c r="X203" t="s">
        <v>286</v>
      </c>
      <c r="Y203" t="s">
        <v>265</v>
      </c>
      <c r="BG203">
        <v>4</v>
      </c>
      <c r="BH203">
        <v>1253</v>
      </c>
      <c r="BI203">
        <f>($BH$237-$BH$234)/200</f>
        <v>0.105</v>
      </c>
    </row>
    <row r="204" spans="1:61" x14ac:dyDescent="0.25">
      <c r="A204">
        <v>203</v>
      </c>
      <c r="B204">
        <v>46.065635</v>
      </c>
      <c r="C204" s="3">
        <v>1</v>
      </c>
      <c r="P204">
        <v>1</v>
      </c>
      <c r="Q204" t="str">
        <f>CONCATENATE(C204,E204,G204,I204)</f>
        <v>1</v>
      </c>
      <c r="R204">
        <v>3</v>
      </c>
      <c r="X204" t="s">
        <v>286</v>
      </c>
      <c r="Y204" t="s">
        <v>266</v>
      </c>
      <c r="BG204">
        <v>3</v>
      </c>
      <c r="BH204">
        <v>1254</v>
      </c>
      <c r="BI204">
        <f>($BH$238-$BH$235)/200</f>
        <v>7.4999999999999997E-2</v>
      </c>
    </row>
    <row r="205" spans="1:61" x14ac:dyDescent="0.25">
      <c r="A205">
        <v>204</v>
      </c>
      <c r="B205">
        <v>46.066261000000004</v>
      </c>
      <c r="C205" s="3">
        <v>1</v>
      </c>
      <c r="P205">
        <v>1</v>
      </c>
      <c r="Q205" t="str">
        <f>CONCATENATE(C205,E205,G205,I205)</f>
        <v>1</v>
      </c>
      <c r="R205">
        <v>2</v>
      </c>
      <c r="X205" t="s">
        <v>286</v>
      </c>
      <c r="Y205" t="s">
        <v>263</v>
      </c>
      <c r="BG205">
        <v>2</v>
      </c>
      <c r="BH205">
        <v>1266</v>
      </c>
      <c r="BI205">
        <f>($BH$239-$BH$236)/200</f>
        <v>7.4999999999999997E-2</v>
      </c>
    </row>
    <row r="206" spans="1:61" x14ac:dyDescent="0.25">
      <c r="A206">
        <v>205</v>
      </c>
      <c r="B206">
        <v>46.051261000000004</v>
      </c>
      <c r="C206" s="3">
        <v>1</v>
      </c>
      <c r="P206">
        <v>1</v>
      </c>
      <c r="Q206" t="str">
        <f>CONCATENATE(C206,E206,G206,I206)</f>
        <v>1</v>
      </c>
      <c r="R206">
        <v>1</v>
      </c>
      <c r="X206" t="s">
        <v>286</v>
      </c>
      <c r="Y206" t="s">
        <v>264</v>
      </c>
      <c r="AB206" t="s">
        <v>288</v>
      </c>
      <c r="AC206" t="str">
        <f>CONCATENATE($R206,$R207,$R208,$R209)</f>
        <v>1342</v>
      </c>
      <c r="BG206">
        <v>1</v>
      </c>
      <c r="BH206">
        <v>1269</v>
      </c>
      <c r="BI206">
        <f>($BH$240-$BH$237)/200</f>
        <v>7.4999999999999997E-2</v>
      </c>
    </row>
    <row r="207" spans="1:61" x14ac:dyDescent="0.25">
      <c r="A207">
        <v>206</v>
      </c>
      <c r="B207">
        <v>46.120113000000003</v>
      </c>
      <c r="C207" s="3">
        <v>1</v>
      </c>
      <c r="P207">
        <v>1</v>
      </c>
      <c r="Q207" t="str">
        <f>CONCATENATE(C207,E207,G207,I207)</f>
        <v>1</v>
      </c>
      <c r="R207">
        <v>3</v>
      </c>
      <c r="X207" t="s">
        <v>286</v>
      </c>
      <c r="Y207" t="s">
        <v>265</v>
      </c>
      <c r="BG207">
        <v>3</v>
      </c>
      <c r="BH207">
        <v>1277</v>
      </c>
      <c r="BI207">
        <f>($BH$241-$BH$238)/200</f>
        <v>0.1</v>
      </c>
    </row>
    <row r="208" spans="1:61" x14ac:dyDescent="0.25">
      <c r="A208">
        <v>207</v>
      </c>
      <c r="B208">
        <v>46.102874</v>
      </c>
      <c r="C208" s="3">
        <v>1</v>
      </c>
      <c r="H208">
        <v>47.948554000000001</v>
      </c>
      <c r="I208" s="2">
        <v>4</v>
      </c>
      <c r="P208">
        <v>2</v>
      </c>
      <c r="Q208" t="str">
        <f>CONCATENATE(C208,E208,G208,I208)</f>
        <v>14</v>
      </c>
      <c r="R208">
        <v>4</v>
      </c>
      <c r="X208" t="s">
        <v>286</v>
      </c>
      <c r="Y208" t="s">
        <v>266</v>
      </c>
      <c r="BG208">
        <v>4</v>
      </c>
      <c r="BH208">
        <v>1277</v>
      </c>
      <c r="BI208">
        <f>($BH$242-$BH$239)/200</f>
        <v>7.4999999999999997E-2</v>
      </c>
    </row>
    <row r="209" spans="1:61" x14ac:dyDescent="0.25">
      <c r="A209">
        <v>208</v>
      </c>
      <c r="B209">
        <v>46.057093999999999</v>
      </c>
      <c r="C209" s="3">
        <v>1</v>
      </c>
      <c r="H209">
        <v>47.948554000000001</v>
      </c>
      <c r="I209" s="2">
        <v>4</v>
      </c>
      <c r="P209">
        <v>2</v>
      </c>
      <c r="Q209" t="str">
        <f>CONCATENATE(C209,E209,G209,I209)</f>
        <v>14</v>
      </c>
      <c r="R209">
        <v>2</v>
      </c>
      <c r="X209" t="s">
        <v>286</v>
      </c>
      <c r="Y209" t="s">
        <v>263</v>
      </c>
      <c r="BG209">
        <v>2</v>
      </c>
      <c r="BH209">
        <v>1289</v>
      </c>
      <c r="BI209">
        <f>($BH$243-$BH$240)/200</f>
        <v>8.5000000000000006E-2</v>
      </c>
    </row>
    <row r="210" spans="1:61" x14ac:dyDescent="0.25">
      <c r="A210">
        <v>209</v>
      </c>
      <c r="B210">
        <v>46.057093999999999</v>
      </c>
      <c r="C210" s="3">
        <v>1</v>
      </c>
      <c r="H210">
        <v>47.948291000000005</v>
      </c>
      <c r="I210" s="2">
        <v>4</v>
      </c>
      <c r="P210">
        <v>2</v>
      </c>
      <c r="Q210" t="str">
        <f>CONCATENATE(C210,E210,G210,I210)</f>
        <v>14</v>
      </c>
      <c r="R210">
        <v>1</v>
      </c>
      <c r="X210" t="s">
        <v>286</v>
      </c>
      <c r="Y210" t="s">
        <v>264</v>
      </c>
      <c r="AB210" t="s">
        <v>286</v>
      </c>
      <c r="AC210" t="str">
        <f>CONCATENATE($R210,$R211,$R212,$R213)</f>
        <v>1432</v>
      </c>
      <c r="BG210">
        <v>1</v>
      </c>
      <c r="BH210">
        <v>1292</v>
      </c>
      <c r="BI210">
        <f>($BH$244-$BH$241)/200</f>
        <v>0.08</v>
      </c>
    </row>
    <row r="211" spans="1:61" x14ac:dyDescent="0.25">
      <c r="A211">
        <v>210</v>
      </c>
      <c r="F211">
        <v>45.234743999999999</v>
      </c>
      <c r="G211" s="5">
        <v>3</v>
      </c>
      <c r="H211">
        <v>47.935638000000004</v>
      </c>
      <c r="I211" s="2">
        <v>4</v>
      </c>
      <c r="P211">
        <v>2</v>
      </c>
      <c r="Q211" t="str">
        <f>CONCATENATE(C211,E211,G211,I211)</f>
        <v>34</v>
      </c>
      <c r="R211">
        <v>4</v>
      </c>
      <c r="X211" t="s">
        <v>286</v>
      </c>
      <c r="Y211" t="s">
        <v>265</v>
      </c>
      <c r="BG211">
        <v>4</v>
      </c>
      <c r="BH211">
        <v>1299</v>
      </c>
      <c r="BI211">
        <f>($BH$245-$BH$242)/200</f>
        <v>0.115</v>
      </c>
    </row>
    <row r="212" spans="1:61" x14ac:dyDescent="0.25">
      <c r="A212">
        <v>211</v>
      </c>
      <c r="F212">
        <v>45.196411000000005</v>
      </c>
      <c r="G212" s="5">
        <v>3</v>
      </c>
      <c r="H212">
        <v>47.934284000000005</v>
      </c>
      <c r="I212" s="2">
        <v>4</v>
      </c>
      <c r="P212">
        <v>2</v>
      </c>
      <c r="Q212" t="str">
        <f>CONCATENATE(C212,E212,G212,I212)</f>
        <v>34</v>
      </c>
      <c r="R212">
        <v>3</v>
      </c>
      <c r="X212" t="s">
        <v>286</v>
      </c>
      <c r="Y212" t="s">
        <v>266</v>
      </c>
      <c r="BG212">
        <v>3</v>
      </c>
      <c r="BH212">
        <v>1300</v>
      </c>
      <c r="BI212">
        <f>($BH$246-$BH$243)/200</f>
        <v>0.08</v>
      </c>
    </row>
    <row r="213" spans="1:61" x14ac:dyDescent="0.25">
      <c r="A213">
        <v>212</v>
      </c>
      <c r="F213">
        <v>45.209277</v>
      </c>
      <c r="G213" s="5">
        <v>3</v>
      </c>
      <c r="H213">
        <v>47.920432000000005</v>
      </c>
      <c r="I213" s="2">
        <v>4</v>
      </c>
      <c r="P213">
        <v>2</v>
      </c>
      <c r="Q213" t="str">
        <f>CONCATENATE(C213,E213,G213,I213)</f>
        <v>34</v>
      </c>
      <c r="R213">
        <v>2</v>
      </c>
      <c r="X213" t="s">
        <v>286</v>
      </c>
      <c r="Y213" t="s">
        <v>263</v>
      </c>
      <c r="BG213">
        <v>2</v>
      </c>
      <c r="BH213">
        <v>1311</v>
      </c>
      <c r="BI213">
        <f>($BH$247-$BH$244)/200</f>
        <v>0.12</v>
      </c>
    </row>
    <row r="214" spans="1:61" x14ac:dyDescent="0.25">
      <c r="A214">
        <v>213</v>
      </c>
      <c r="F214">
        <v>45.208442000000005</v>
      </c>
      <c r="G214" s="5">
        <v>3</v>
      </c>
      <c r="H214">
        <v>47.911994</v>
      </c>
      <c r="I214" s="2">
        <v>4</v>
      </c>
      <c r="P214">
        <v>2</v>
      </c>
      <c r="Q214" t="str">
        <f>CONCATENATE(C214,E214,G214,I214)</f>
        <v>34</v>
      </c>
      <c r="R214">
        <v>1</v>
      </c>
      <c r="X214" t="s">
        <v>286</v>
      </c>
      <c r="Y214" t="s">
        <v>264</v>
      </c>
      <c r="AB214" t="s">
        <v>286</v>
      </c>
      <c r="AC214" t="str">
        <f>CONCATENATE($R214,$R215,$R216,$R217)</f>
        <v>1432</v>
      </c>
      <c r="BG214">
        <v>1</v>
      </c>
      <c r="BH214">
        <v>1316</v>
      </c>
      <c r="BI214">
        <f>($BH$248-$BH$245)/200</f>
        <v>0.09</v>
      </c>
    </row>
    <row r="215" spans="1:61" x14ac:dyDescent="0.25">
      <c r="A215">
        <v>214</v>
      </c>
      <c r="F215">
        <v>45.196411000000005</v>
      </c>
      <c r="G215" s="5">
        <v>3</v>
      </c>
      <c r="H215">
        <v>47.923190000000005</v>
      </c>
      <c r="I215" s="2">
        <v>4</v>
      </c>
      <c r="P215">
        <v>2</v>
      </c>
      <c r="Q215" t="str">
        <f>CONCATENATE(C215,E215,G215,I215)</f>
        <v>34</v>
      </c>
      <c r="R215">
        <v>4</v>
      </c>
      <c r="X215" t="s">
        <v>284</v>
      </c>
      <c r="Y215" t="s">
        <v>275</v>
      </c>
      <c r="BG215">
        <v>4</v>
      </c>
      <c r="BH215">
        <v>1323</v>
      </c>
      <c r="BI215">
        <f>($BH$249-$BH$246)/200</f>
        <v>0.125</v>
      </c>
    </row>
    <row r="216" spans="1:61" x14ac:dyDescent="0.25">
      <c r="A216">
        <v>215</v>
      </c>
      <c r="F216">
        <v>45.178291000000002</v>
      </c>
      <c r="G216" s="5">
        <v>3</v>
      </c>
      <c r="H216">
        <v>47.911163000000002</v>
      </c>
      <c r="I216" s="2">
        <v>4</v>
      </c>
      <c r="P216">
        <v>2</v>
      </c>
      <c r="Q216" t="str">
        <f>CONCATENATE(C216,E216,G216,I216)</f>
        <v>34</v>
      </c>
      <c r="R216">
        <v>3</v>
      </c>
      <c r="X216" t="s">
        <v>288</v>
      </c>
      <c r="Y216" t="s">
        <v>276</v>
      </c>
      <c r="BG216">
        <v>3</v>
      </c>
      <c r="BH216">
        <v>1324</v>
      </c>
      <c r="BI216">
        <f>($BH$250-$BH$247)/200</f>
        <v>5.5E-2</v>
      </c>
    </row>
    <row r="217" spans="1:61" x14ac:dyDescent="0.25">
      <c r="A217">
        <v>216</v>
      </c>
      <c r="D217">
        <v>27.946826000000001</v>
      </c>
      <c r="E217" s="4">
        <v>2</v>
      </c>
      <c r="F217">
        <v>45.192298000000001</v>
      </c>
      <c r="G217" s="5">
        <v>3</v>
      </c>
      <c r="H217">
        <v>47.948554000000001</v>
      </c>
      <c r="I217" s="2">
        <v>4</v>
      </c>
      <c r="P217">
        <v>3</v>
      </c>
      <c r="Q217" t="str">
        <f>CONCATENATE(C217,E217,G217,I217)</f>
        <v>234</v>
      </c>
      <c r="R217">
        <v>2</v>
      </c>
      <c r="X217" t="s">
        <v>288</v>
      </c>
      <c r="Y217" t="s">
        <v>277</v>
      </c>
      <c r="BG217">
        <v>2</v>
      </c>
      <c r="BH217">
        <v>1334</v>
      </c>
      <c r="BI217">
        <f>($BH$251-$BH$248)/200</f>
        <v>9.5000000000000001E-2</v>
      </c>
    </row>
    <row r="218" spans="1:61" x14ac:dyDescent="0.25">
      <c r="A218">
        <v>217</v>
      </c>
      <c r="D218">
        <v>27.948337000000002</v>
      </c>
      <c r="E218" s="4">
        <v>2</v>
      </c>
      <c r="F218">
        <v>45.181049000000002</v>
      </c>
      <c r="G218" s="5">
        <v>3</v>
      </c>
      <c r="P218">
        <v>2</v>
      </c>
      <c r="Q218" t="str">
        <f>CONCATENATE(C218,E218,G218,I218)</f>
        <v>23</v>
      </c>
      <c r="R218">
        <v>1</v>
      </c>
      <c r="X218" t="s">
        <v>288</v>
      </c>
      <c r="Y218" t="s">
        <v>278</v>
      </c>
      <c r="AB218" t="s">
        <v>286</v>
      </c>
      <c r="AC218" t="str">
        <f>CONCATENATE($R218,$R219,$R220,$R221)</f>
        <v>1432</v>
      </c>
      <c r="BG218">
        <v>1</v>
      </c>
      <c r="BH218">
        <v>1340</v>
      </c>
      <c r="BI218">
        <f>($BH$252-$BH$249)/200</f>
        <v>0.09</v>
      </c>
    </row>
    <row r="219" spans="1:61" x14ac:dyDescent="0.25">
      <c r="A219">
        <v>218</v>
      </c>
      <c r="D219">
        <v>27.923650000000002</v>
      </c>
      <c r="E219" s="4">
        <v>2</v>
      </c>
      <c r="F219">
        <v>45.127403000000001</v>
      </c>
      <c r="G219" s="5">
        <v>3</v>
      </c>
      <c r="P219">
        <v>2</v>
      </c>
      <c r="Q219" t="str">
        <f>CONCATENATE(C219,E219,G219,I219)</f>
        <v>23</v>
      </c>
      <c r="R219">
        <v>4</v>
      </c>
      <c r="X219" t="s">
        <v>284</v>
      </c>
      <c r="Y219" t="s">
        <v>280</v>
      </c>
      <c r="BG219">
        <v>4</v>
      </c>
      <c r="BH219">
        <v>1347</v>
      </c>
      <c r="BI219">
        <f>($BH$253-$BH$250)/200</f>
        <v>0.115</v>
      </c>
    </row>
    <row r="220" spans="1:61" x14ac:dyDescent="0.25">
      <c r="A220">
        <v>219</v>
      </c>
      <c r="D220">
        <v>27.929588000000003</v>
      </c>
      <c r="E220" s="4">
        <v>2</v>
      </c>
      <c r="F220">
        <v>45.234743999999999</v>
      </c>
      <c r="G220" s="5">
        <v>3</v>
      </c>
      <c r="P220">
        <v>2</v>
      </c>
      <c r="Q220" t="str">
        <f>CONCATENATE(C220,E220,G220,I220)</f>
        <v>23</v>
      </c>
      <c r="R220">
        <v>3</v>
      </c>
      <c r="X220" t="s">
        <v>286</v>
      </c>
      <c r="Y220" t="s">
        <v>266</v>
      </c>
      <c r="BG220">
        <v>3</v>
      </c>
      <c r="BH220">
        <v>1350</v>
      </c>
      <c r="BI220">
        <f>($BH$254-$BH$251)/200</f>
        <v>7.4999999999999997E-2</v>
      </c>
    </row>
    <row r="221" spans="1:61" x14ac:dyDescent="0.25">
      <c r="A221">
        <v>220</v>
      </c>
      <c r="D221">
        <v>27.933702000000004</v>
      </c>
      <c r="E221" s="4">
        <v>2</v>
      </c>
      <c r="P221">
        <v>1</v>
      </c>
      <c r="Q221" t="str">
        <f>CONCATENATE(C221,E221,G221,I221)</f>
        <v>2</v>
      </c>
      <c r="R221">
        <v>2</v>
      </c>
      <c r="X221" t="s">
        <v>286</v>
      </c>
      <c r="Y221" t="s">
        <v>263</v>
      </c>
      <c r="BG221">
        <v>2</v>
      </c>
      <c r="BH221">
        <v>1353</v>
      </c>
      <c r="BI221">
        <f>($BH$255-$BH$252)/200</f>
        <v>0.08</v>
      </c>
    </row>
    <row r="222" spans="1:61" x14ac:dyDescent="0.25">
      <c r="A222">
        <v>221</v>
      </c>
      <c r="D222">
        <v>27.946357000000006</v>
      </c>
      <c r="E222" s="4">
        <v>2</v>
      </c>
      <c r="P222">
        <v>1</v>
      </c>
      <c r="Q222" t="str">
        <f>CONCATENATE(C222,E222,G222,I222)</f>
        <v>2</v>
      </c>
      <c r="R222" t="s">
        <v>22</v>
      </c>
      <c r="X222" t="s">
        <v>286</v>
      </c>
      <c r="Y222" t="s">
        <v>264</v>
      </c>
      <c r="BG222" t="s">
        <v>22</v>
      </c>
      <c r="BH222">
        <v>1354</v>
      </c>
      <c r="BI222">
        <f>($BH$256-$BH$253)/200</f>
        <v>0.1</v>
      </c>
    </row>
    <row r="223" spans="1:61" x14ac:dyDescent="0.25">
      <c r="A223">
        <v>222</v>
      </c>
      <c r="D223">
        <v>27.915578000000004</v>
      </c>
      <c r="E223" s="4">
        <v>2</v>
      </c>
      <c r="P223">
        <v>1</v>
      </c>
      <c r="Q223" t="str">
        <f>CONCATENATE(C223,E223,G223,I223)</f>
        <v>2</v>
      </c>
      <c r="R223" t="s">
        <v>22</v>
      </c>
      <c r="X223" t="s">
        <v>286</v>
      </c>
      <c r="Y223" t="s">
        <v>265</v>
      </c>
      <c r="BG223" t="s">
        <v>22</v>
      </c>
      <c r="BH223">
        <v>1390</v>
      </c>
      <c r="BI223">
        <f>($BH$257-$BH$254)/200</f>
        <v>0.11</v>
      </c>
    </row>
    <row r="224" spans="1:61" x14ac:dyDescent="0.25">
      <c r="A224">
        <v>223</v>
      </c>
      <c r="D224">
        <v>27.919380000000004</v>
      </c>
      <c r="E224" s="4">
        <v>2</v>
      </c>
      <c r="P224">
        <v>1</v>
      </c>
      <c r="Q224" t="str">
        <f>CONCATENATE(C224,E224,G224,I224)</f>
        <v>2</v>
      </c>
      <c r="R224">
        <v>1</v>
      </c>
      <c r="X224" t="s">
        <v>286</v>
      </c>
      <c r="Y224" t="s">
        <v>266</v>
      </c>
      <c r="AB224" t="s">
        <v>286</v>
      </c>
      <c r="AC224" t="str">
        <f>CONCATENATE($R224,$R225,$R226,$R227)</f>
        <v>1432</v>
      </c>
      <c r="BG224">
        <v>1</v>
      </c>
      <c r="BH224">
        <v>1391</v>
      </c>
      <c r="BI224">
        <f>($BH$258-$BH$255)/200</f>
        <v>0.09</v>
      </c>
    </row>
    <row r="225" spans="1:61" x14ac:dyDescent="0.25">
      <c r="A225">
        <v>224</v>
      </c>
      <c r="D225">
        <v>27.935993000000003</v>
      </c>
      <c r="E225" s="4">
        <v>2</v>
      </c>
      <c r="P225">
        <v>1</v>
      </c>
      <c r="Q225" t="str">
        <f>CONCATENATE(C225,E225,G225,I225)</f>
        <v>2</v>
      </c>
      <c r="R225">
        <v>4</v>
      </c>
      <c r="X225" t="s">
        <v>286</v>
      </c>
      <c r="Y225" t="s">
        <v>263</v>
      </c>
      <c r="BG225">
        <v>4</v>
      </c>
      <c r="BH225">
        <v>1396</v>
      </c>
      <c r="BI225">
        <f>($BH$259-$BH$256)/200</f>
        <v>7.0000000000000007E-2</v>
      </c>
    </row>
    <row r="226" spans="1:61" x14ac:dyDescent="0.25">
      <c r="A226">
        <v>225</v>
      </c>
      <c r="B226">
        <v>20.276356</v>
      </c>
      <c r="C226" s="3">
        <v>1</v>
      </c>
      <c r="D226">
        <v>27.898599000000004</v>
      </c>
      <c r="E226" s="4">
        <v>2</v>
      </c>
      <c r="P226">
        <v>2</v>
      </c>
      <c r="Q226" t="str">
        <f>CONCATENATE(C226,E226,G226,I226)</f>
        <v>12</v>
      </c>
      <c r="R226">
        <v>3</v>
      </c>
      <c r="X226" t="s">
        <v>283</v>
      </c>
      <c r="Y226" t="s">
        <v>269</v>
      </c>
      <c r="BG226">
        <v>3</v>
      </c>
      <c r="BH226">
        <v>1403</v>
      </c>
      <c r="BI226">
        <f>($BH$265-$BH$262)/200</f>
        <v>7.4999999999999997E-2</v>
      </c>
    </row>
    <row r="227" spans="1:61" x14ac:dyDescent="0.25">
      <c r="A227">
        <v>226</v>
      </c>
      <c r="B227">
        <v>20.274066000000005</v>
      </c>
      <c r="C227" s="3">
        <v>1</v>
      </c>
      <c r="D227">
        <v>27.946826000000001</v>
      </c>
      <c r="E227" s="4">
        <v>2</v>
      </c>
      <c r="P227">
        <v>2</v>
      </c>
      <c r="Q227" t="str">
        <f>CONCATENATE(C227,E227,G227,I227)</f>
        <v>12</v>
      </c>
      <c r="R227">
        <v>2</v>
      </c>
      <c r="X227" t="s">
        <v>283</v>
      </c>
      <c r="Y227" t="s">
        <v>267</v>
      </c>
      <c r="BG227">
        <v>2</v>
      </c>
      <c r="BH227">
        <v>1408</v>
      </c>
      <c r="BI227">
        <f>($BH$266-$BH$263)/200</f>
        <v>9.5000000000000001E-2</v>
      </c>
    </row>
    <row r="228" spans="1:61" x14ac:dyDescent="0.25">
      <c r="A228">
        <v>227</v>
      </c>
      <c r="B228">
        <v>20.268388999999999</v>
      </c>
      <c r="C228" s="3">
        <v>1</v>
      </c>
      <c r="P228">
        <v>1</v>
      </c>
      <c r="Q228" t="str">
        <f>CONCATENATE(C228,E228,G228,I228)</f>
        <v>1</v>
      </c>
      <c r="R228">
        <v>1</v>
      </c>
      <c r="X228" t="s">
        <v>283</v>
      </c>
      <c r="Y228" t="s">
        <v>268</v>
      </c>
      <c r="AB228" t="s">
        <v>286</v>
      </c>
      <c r="AC228" t="str">
        <f>CONCATENATE($R228,$R229,$R230,$R231)</f>
        <v>1432</v>
      </c>
      <c r="BG228">
        <v>1</v>
      </c>
      <c r="BH228">
        <v>1416</v>
      </c>
      <c r="BI228">
        <f>($BH$267-$BH$264)/200</f>
        <v>0.1</v>
      </c>
    </row>
    <row r="229" spans="1:61" x14ac:dyDescent="0.25">
      <c r="A229">
        <v>228</v>
      </c>
      <c r="B229">
        <v>20.242193</v>
      </c>
      <c r="C229" s="3">
        <v>1</v>
      </c>
      <c r="P229">
        <v>1</v>
      </c>
      <c r="Q229" t="str">
        <f>CONCATENATE(C229,E229,G229,I229)</f>
        <v>1</v>
      </c>
      <c r="R229">
        <v>4</v>
      </c>
      <c r="X229" t="s">
        <v>283</v>
      </c>
      <c r="Y229" t="s">
        <v>259</v>
      </c>
      <c r="BG229">
        <v>4</v>
      </c>
      <c r="BH229">
        <v>1421</v>
      </c>
      <c r="BI229">
        <f>($BH$268-$BH$265)/200</f>
        <v>0.12</v>
      </c>
    </row>
    <row r="230" spans="1:61" x14ac:dyDescent="0.25">
      <c r="A230">
        <v>229</v>
      </c>
      <c r="B230">
        <v>20.284117000000002</v>
      </c>
      <c r="C230" s="3">
        <v>1</v>
      </c>
      <c r="P230">
        <v>1</v>
      </c>
      <c r="Q230" t="str">
        <f>CONCATENATE(C230,E230,G230,I230)</f>
        <v>1</v>
      </c>
      <c r="R230">
        <v>3</v>
      </c>
      <c r="X230" t="s">
        <v>283</v>
      </c>
      <c r="Y230" t="s">
        <v>269</v>
      </c>
      <c r="BG230">
        <v>3</v>
      </c>
      <c r="BH230">
        <v>1423</v>
      </c>
      <c r="BI230">
        <f>($BH$269-$BH$266)/200</f>
        <v>5.5E-2</v>
      </c>
    </row>
    <row r="231" spans="1:61" x14ac:dyDescent="0.25">
      <c r="A231">
        <v>230</v>
      </c>
      <c r="B231">
        <v>20.294065000000003</v>
      </c>
      <c r="C231" s="3">
        <v>1</v>
      </c>
      <c r="P231">
        <v>1</v>
      </c>
      <c r="Q231" t="str">
        <f>CONCATENATE(C231,E231,G231,I231)</f>
        <v>1</v>
      </c>
      <c r="R231">
        <v>2</v>
      </c>
      <c r="X231" t="s">
        <v>283</v>
      </c>
      <c r="Y231" t="s">
        <v>267</v>
      </c>
      <c r="BG231">
        <v>2</v>
      </c>
      <c r="BH231">
        <v>1432</v>
      </c>
      <c r="BI231">
        <f>($BH$270-$BH$267)/200</f>
        <v>8.5000000000000006E-2</v>
      </c>
    </row>
    <row r="232" spans="1:61" x14ac:dyDescent="0.25">
      <c r="A232">
        <v>231</v>
      </c>
      <c r="B232">
        <v>20.317188999999999</v>
      </c>
      <c r="C232" s="3">
        <v>1</v>
      </c>
      <c r="H232">
        <v>24.358322999999999</v>
      </c>
      <c r="I232" s="2">
        <v>4</v>
      </c>
      <c r="P232">
        <v>2</v>
      </c>
      <c r="Q232" t="str">
        <f>CONCATENATE(C232,E232,G232,I232)</f>
        <v>14</v>
      </c>
      <c r="R232">
        <v>1</v>
      </c>
      <c r="X232" t="s">
        <v>283</v>
      </c>
      <c r="Y232" t="s">
        <v>268</v>
      </c>
      <c r="AB232" t="s">
        <v>286</v>
      </c>
      <c r="AC232" t="str">
        <f>CONCATENATE($R232,$R233,$R234,$R235)</f>
        <v>1432</v>
      </c>
      <c r="BG232">
        <v>1</v>
      </c>
      <c r="BH232">
        <v>1439</v>
      </c>
      <c r="BI232">
        <f>($BH$271-$BH$268)/200</f>
        <v>0.08</v>
      </c>
    </row>
    <row r="233" spans="1:61" x14ac:dyDescent="0.25">
      <c r="A233">
        <v>232</v>
      </c>
      <c r="B233">
        <v>20.317917000000001</v>
      </c>
      <c r="C233" s="3">
        <v>1</v>
      </c>
      <c r="H233">
        <v>24.313845999999998</v>
      </c>
      <c r="I233" s="2">
        <v>4</v>
      </c>
      <c r="P233">
        <v>2</v>
      </c>
      <c r="Q233" t="str">
        <f>CONCATENATE(C233,E233,G233,I233)</f>
        <v>14</v>
      </c>
      <c r="R233">
        <v>4</v>
      </c>
      <c r="X233" t="s">
        <v>283</v>
      </c>
      <c r="Y233" t="s">
        <v>259</v>
      </c>
      <c r="BG233">
        <v>4</v>
      </c>
      <c r="BH233">
        <v>1444</v>
      </c>
      <c r="BI233">
        <f>($BH$272-$BH$269)/200</f>
        <v>0.11</v>
      </c>
    </row>
    <row r="234" spans="1:61" x14ac:dyDescent="0.25">
      <c r="A234">
        <v>233</v>
      </c>
      <c r="B234">
        <v>20.264639000000003</v>
      </c>
      <c r="C234" s="3">
        <v>1</v>
      </c>
      <c r="H234">
        <v>24.334678000000004</v>
      </c>
      <c r="I234" s="2">
        <v>4</v>
      </c>
      <c r="P234">
        <v>2</v>
      </c>
      <c r="Q234" t="str">
        <f>CONCATENATE(C234,E234,G234,I234)</f>
        <v>14</v>
      </c>
      <c r="R234">
        <v>3</v>
      </c>
      <c r="X234" t="s">
        <v>283</v>
      </c>
      <c r="Y234" t="s">
        <v>269</v>
      </c>
      <c r="BG234">
        <v>3</v>
      </c>
      <c r="BH234">
        <v>1446</v>
      </c>
      <c r="BI234">
        <f>($BH$273-$BH$270)/200</f>
        <v>0.06</v>
      </c>
    </row>
    <row r="235" spans="1:61" x14ac:dyDescent="0.25">
      <c r="A235">
        <v>234</v>
      </c>
      <c r="B235">
        <v>20.276356</v>
      </c>
      <c r="C235" s="3">
        <v>1</v>
      </c>
      <c r="H235">
        <v>24.325460000000007</v>
      </c>
      <c r="I235" s="2">
        <v>4</v>
      </c>
      <c r="P235">
        <v>2</v>
      </c>
      <c r="Q235" t="str">
        <f>CONCATENATE(C235,E235,G235,I235)</f>
        <v>14</v>
      </c>
      <c r="R235">
        <v>2</v>
      </c>
      <c r="X235" t="s">
        <v>283</v>
      </c>
      <c r="Y235" t="s">
        <v>267</v>
      </c>
      <c r="BG235">
        <v>2</v>
      </c>
      <c r="BH235">
        <v>1454</v>
      </c>
      <c r="BI235">
        <f>($BH$274-$BH$271)/200</f>
        <v>8.5000000000000006E-2</v>
      </c>
    </row>
    <row r="236" spans="1:61" x14ac:dyDescent="0.25">
      <c r="A236">
        <v>235</v>
      </c>
      <c r="H236">
        <v>24.306815</v>
      </c>
      <c r="I236" s="2">
        <v>4</v>
      </c>
      <c r="P236">
        <v>1</v>
      </c>
      <c r="Q236" t="str">
        <f>CONCATENATE(C236,E236,G236,I236)</f>
        <v>4</v>
      </c>
      <c r="R236">
        <v>1</v>
      </c>
      <c r="X236" t="s">
        <v>283</v>
      </c>
      <c r="Y236" t="s">
        <v>268</v>
      </c>
      <c r="AB236" t="s">
        <v>286</v>
      </c>
      <c r="AC236" t="str">
        <f>CONCATENATE($R236,$R237,$R238,$R239)</f>
        <v>1432</v>
      </c>
      <c r="BG236">
        <v>1</v>
      </c>
      <c r="BH236">
        <v>1461</v>
      </c>
      <c r="BI236">
        <f>($BH$275-$BH$272)/200</f>
        <v>8.5000000000000006E-2</v>
      </c>
    </row>
    <row r="237" spans="1:61" x14ac:dyDescent="0.25">
      <c r="A237">
        <v>236</v>
      </c>
      <c r="H237">
        <v>24.309732000000004</v>
      </c>
      <c r="I237" s="2">
        <v>4</v>
      </c>
      <c r="P237">
        <v>1</v>
      </c>
      <c r="Q237" t="str">
        <f>CONCATENATE(C237,E237,G237,I237)</f>
        <v>4</v>
      </c>
      <c r="R237">
        <v>4</v>
      </c>
      <c r="X237" t="s">
        <v>283</v>
      </c>
      <c r="Y237" t="s">
        <v>259</v>
      </c>
      <c r="BG237">
        <v>4</v>
      </c>
      <c r="BH237">
        <v>1467</v>
      </c>
      <c r="BI237">
        <f>($BH$276-$BH$273)/200</f>
        <v>0.11</v>
      </c>
    </row>
    <row r="238" spans="1:61" x14ac:dyDescent="0.25">
      <c r="A238">
        <v>237</v>
      </c>
      <c r="F238">
        <v>19.647172000000005</v>
      </c>
      <c r="G238" s="5">
        <v>3</v>
      </c>
      <c r="H238">
        <v>24.265777</v>
      </c>
      <c r="I238" s="2">
        <v>4</v>
      </c>
      <c r="P238">
        <v>2</v>
      </c>
      <c r="Q238" t="str">
        <f>CONCATENATE(C238,E238,G238,I238)</f>
        <v>34</v>
      </c>
      <c r="R238">
        <v>3</v>
      </c>
      <c r="X238" t="s">
        <v>283</v>
      </c>
      <c r="Y238" t="s">
        <v>269</v>
      </c>
      <c r="BG238">
        <v>3</v>
      </c>
      <c r="BH238">
        <v>1469</v>
      </c>
      <c r="BI238">
        <f>($BH$277-$BH$274)/200</f>
        <v>0.06</v>
      </c>
    </row>
    <row r="239" spans="1:61" x14ac:dyDescent="0.25">
      <c r="A239">
        <v>238</v>
      </c>
      <c r="F239">
        <v>19.659047000000001</v>
      </c>
      <c r="G239" s="5">
        <v>3</v>
      </c>
      <c r="H239">
        <v>24.268640000000005</v>
      </c>
      <c r="I239" s="2">
        <v>4</v>
      </c>
      <c r="P239">
        <v>2</v>
      </c>
      <c r="Q239" t="str">
        <f>CONCATENATE(C239,E239,G239,I239)</f>
        <v>34</v>
      </c>
      <c r="R239">
        <v>2</v>
      </c>
      <c r="X239" t="s">
        <v>283</v>
      </c>
      <c r="Y239" t="s">
        <v>267</v>
      </c>
      <c r="BG239">
        <v>2</v>
      </c>
      <c r="BH239">
        <v>1476</v>
      </c>
      <c r="BI239">
        <f>($BH$278-$BH$275)/200</f>
        <v>7.4999999999999997E-2</v>
      </c>
    </row>
    <row r="240" spans="1:61" x14ac:dyDescent="0.25">
      <c r="A240">
        <v>239</v>
      </c>
      <c r="F240">
        <v>19.587436000000004</v>
      </c>
      <c r="G240" s="5">
        <v>3</v>
      </c>
      <c r="H240">
        <v>24.303691000000001</v>
      </c>
      <c r="I240" s="2">
        <v>4</v>
      </c>
      <c r="P240">
        <v>2</v>
      </c>
      <c r="Q240" t="str">
        <f>CONCATENATE(C240,E240,G240,I240)</f>
        <v>34</v>
      </c>
      <c r="R240">
        <v>1</v>
      </c>
      <c r="X240" t="s">
        <v>283</v>
      </c>
      <c r="Y240" t="s">
        <v>268</v>
      </c>
      <c r="AB240" t="s">
        <v>286</v>
      </c>
      <c r="AC240" t="str">
        <f>CONCATENATE($R240,$R241,$R242,$R243)</f>
        <v>1432</v>
      </c>
      <c r="BG240">
        <v>1</v>
      </c>
      <c r="BH240">
        <v>1482</v>
      </c>
      <c r="BI240">
        <f>($BH$279-$BH$276)/200</f>
        <v>7.0000000000000007E-2</v>
      </c>
    </row>
    <row r="241" spans="1:61" x14ac:dyDescent="0.25">
      <c r="A241">
        <v>240</v>
      </c>
      <c r="D241">
        <v>8.7219840000000062</v>
      </c>
      <c r="E241" s="4">
        <v>2</v>
      </c>
      <c r="F241">
        <v>19.640351000000003</v>
      </c>
      <c r="G241" s="5">
        <v>3</v>
      </c>
      <c r="H241">
        <v>24.358322999999999</v>
      </c>
      <c r="I241" s="2">
        <v>4</v>
      </c>
      <c r="P241">
        <v>3</v>
      </c>
      <c r="Q241" t="str">
        <f>CONCATENATE(C241,E241,G241,I241)</f>
        <v>234</v>
      </c>
      <c r="R241">
        <v>4</v>
      </c>
      <c r="X241" t="s">
        <v>283</v>
      </c>
      <c r="Y241" t="s">
        <v>259</v>
      </c>
      <c r="BG241">
        <v>4</v>
      </c>
      <c r="BH241">
        <v>1489</v>
      </c>
      <c r="BI241">
        <f>($BH$280-$BH$277)/200</f>
        <v>0.105</v>
      </c>
    </row>
    <row r="242" spans="1:61" x14ac:dyDescent="0.25">
      <c r="A242">
        <v>241</v>
      </c>
      <c r="D242">
        <v>8.7219840000000062</v>
      </c>
      <c r="E242" s="4">
        <v>2</v>
      </c>
      <c r="F242">
        <v>19.640038000000004</v>
      </c>
      <c r="G242" s="5">
        <v>3</v>
      </c>
      <c r="P242">
        <v>2</v>
      </c>
      <c r="Q242" t="str">
        <f>CONCATENATE(C242,E242,G242,I242)</f>
        <v>23</v>
      </c>
      <c r="R242">
        <v>3</v>
      </c>
      <c r="X242" t="s">
        <v>283</v>
      </c>
      <c r="Y242" t="s">
        <v>269</v>
      </c>
      <c r="BG242">
        <v>3</v>
      </c>
      <c r="BH242">
        <v>1491</v>
      </c>
      <c r="BI242">
        <f>($BH$281-$BH$278)/200</f>
        <v>6.5000000000000002E-2</v>
      </c>
    </row>
    <row r="243" spans="1:61" x14ac:dyDescent="0.25">
      <c r="A243">
        <v>242</v>
      </c>
      <c r="D243">
        <v>8.7219840000000062</v>
      </c>
      <c r="E243" s="4">
        <v>2</v>
      </c>
      <c r="F243">
        <v>19.647172000000005</v>
      </c>
      <c r="G243" s="5">
        <v>3</v>
      </c>
      <c r="J243">
        <v>38.066593000000005</v>
      </c>
      <c r="K243" t="s">
        <v>22</v>
      </c>
      <c r="Q243" t="str">
        <f>CONCATENATE(C243,E243,G243,I243)</f>
        <v>23</v>
      </c>
      <c r="R243">
        <v>2</v>
      </c>
      <c r="X243" t="s">
        <v>283</v>
      </c>
      <c r="Y243" t="s">
        <v>267</v>
      </c>
      <c r="BG243">
        <v>2</v>
      </c>
      <c r="BH243">
        <v>1499</v>
      </c>
      <c r="BI243">
        <f>($BH$282-$BH$279)/200</f>
        <v>0.09</v>
      </c>
    </row>
    <row r="244" spans="1:61" x14ac:dyDescent="0.25">
      <c r="A244">
        <v>273</v>
      </c>
      <c r="Q244" t="str">
        <f>CONCATENATE(C244,E244,G244,I244)</f>
        <v/>
      </c>
      <c r="R244">
        <v>1</v>
      </c>
      <c r="X244" t="s">
        <v>283</v>
      </c>
      <c r="Y244" t="s">
        <v>268</v>
      </c>
      <c r="AB244" t="s">
        <v>286</v>
      </c>
      <c r="AC244" t="str">
        <f>CONCATENATE($R244,$R245,$R246,$R247)</f>
        <v>1432</v>
      </c>
      <c r="BG244">
        <v>1</v>
      </c>
      <c r="BH244">
        <v>1505</v>
      </c>
      <c r="BI244">
        <f>($BH$283-$BH$280)/200</f>
        <v>8.5000000000000006E-2</v>
      </c>
    </row>
    <row r="245" spans="1:61" x14ac:dyDescent="0.25">
      <c r="A245">
        <v>274</v>
      </c>
      <c r="Q245" t="str">
        <f>CONCATENATE(C245,E245,G245,I245)</f>
        <v/>
      </c>
      <c r="R245">
        <v>4</v>
      </c>
      <c r="X245" t="s">
        <v>283</v>
      </c>
      <c r="Y245" t="s">
        <v>259</v>
      </c>
      <c r="BG245">
        <v>4</v>
      </c>
      <c r="BH245">
        <v>1514</v>
      </c>
      <c r="BI245">
        <f>($BH$284-$BH$281)/200</f>
        <v>0.11</v>
      </c>
    </row>
    <row r="246" spans="1:61" x14ac:dyDescent="0.25">
      <c r="A246">
        <v>275</v>
      </c>
      <c r="J246">
        <v>38.240591999999999</v>
      </c>
      <c r="K246" t="s">
        <v>22</v>
      </c>
      <c r="Q246" t="str">
        <f>CONCATENATE(C246,E246,G246,I246)</f>
        <v/>
      </c>
      <c r="R246">
        <v>3</v>
      </c>
      <c r="X246" t="s">
        <v>283</v>
      </c>
      <c r="Y246" t="s">
        <v>269</v>
      </c>
      <c r="BG246">
        <v>3</v>
      </c>
      <c r="BH246">
        <v>1515</v>
      </c>
      <c r="BI246">
        <f>($BH$285-$BH$282)/200</f>
        <v>6.5000000000000002E-2</v>
      </c>
    </row>
    <row r="247" spans="1:61" x14ac:dyDescent="0.25">
      <c r="A247">
        <v>276</v>
      </c>
      <c r="D247">
        <v>28.508931000000004</v>
      </c>
      <c r="E247" s="4">
        <v>2</v>
      </c>
      <c r="P247">
        <v>1</v>
      </c>
      <c r="Q247" t="str">
        <f>CONCATENATE(C247,E247,G247,I247)</f>
        <v>2</v>
      </c>
      <c r="R247">
        <v>2</v>
      </c>
      <c r="X247" t="s">
        <v>283</v>
      </c>
      <c r="Y247" t="s">
        <v>267</v>
      </c>
      <c r="BG247">
        <v>2</v>
      </c>
      <c r="BH247">
        <v>1529</v>
      </c>
      <c r="BI247">
        <f>($BH$286-$BH$283)/200</f>
        <v>8.5000000000000006E-2</v>
      </c>
    </row>
    <row r="248" spans="1:61" x14ac:dyDescent="0.25">
      <c r="A248">
        <v>277</v>
      </c>
      <c r="D248">
        <v>28.488256000000007</v>
      </c>
      <c r="E248" s="4">
        <v>2</v>
      </c>
      <c r="P248">
        <v>1</v>
      </c>
      <c r="Q248" t="str">
        <f>CONCATENATE(C248,E248,G248,I248)</f>
        <v>2</v>
      </c>
      <c r="R248">
        <v>1</v>
      </c>
      <c r="X248" t="s">
        <v>283</v>
      </c>
      <c r="Y248" t="s">
        <v>268</v>
      </c>
      <c r="AB248" t="s">
        <v>288</v>
      </c>
      <c r="AC248" t="str">
        <f>CONCATENATE($R248,$R249,$R250,$R251)</f>
        <v>1342</v>
      </c>
      <c r="BG248">
        <v>1</v>
      </c>
      <c r="BH248">
        <v>1532</v>
      </c>
      <c r="BI248">
        <f>($BH$287-$BH$284)/200</f>
        <v>8.5000000000000006E-2</v>
      </c>
    </row>
    <row r="249" spans="1:61" x14ac:dyDescent="0.25">
      <c r="A249">
        <v>278</v>
      </c>
      <c r="D249">
        <v>28.464454000000003</v>
      </c>
      <c r="E249" s="4">
        <v>2</v>
      </c>
      <c r="F249">
        <v>20.007309000000006</v>
      </c>
      <c r="G249" s="5">
        <v>3</v>
      </c>
      <c r="P249">
        <v>2</v>
      </c>
      <c r="Q249" t="str">
        <f>CONCATENATE(C249,E249,G249,I249)</f>
        <v>23</v>
      </c>
      <c r="R249">
        <v>3</v>
      </c>
      <c r="X249" t="s">
        <v>283</v>
      </c>
      <c r="Y249" t="s">
        <v>259</v>
      </c>
      <c r="BG249">
        <v>3</v>
      </c>
      <c r="BH249">
        <v>1540</v>
      </c>
      <c r="BI249">
        <f>($BH$288-$BH$285)/200</f>
        <v>0.115</v>
      </c>
    </row>
    <row r="250" spans="1:61" x14ac:dyDescent="0.25">
      <c r="A250">
        <v>279</v>
      </c>
      <c r="D250">
        <v>28.476381000000003</v>
      </c>
      <c r="E250" s="4">
        <v>2</v>
      </c>
      <c r="F250">
        <v>20.021944000000005</v>
      </c>
      <c r="G250" s="5">
        <v>3</v>
      </c>
      <c r="P250">
        <v>2</v>
      </c>
      <c r="Q250" t="str">
        <f>CONCATENATE(C250,E250,G250,I250)</f>
        <v>23</v>
      </c>
      <c r="R250">
        <v>4</v>
      </c>
      <c r="X250" t="s">
        <v>283</v>
      </c>
      <c r="Y250" t="s">
        <v>269</v>
      </c>
      <c r="BG250">
        <v>4</v>
      </c>
      <c r="BH250">
        <v>1540</v>
      </c>
      <c r="BI250">
        <f>($BH$289-$BH$286)/200</f>
        <v>6.5000000000000002E-2</v>
      </c>
    </row>
    <row r="251" spans="1:61" x14ac:dyDescent="0.25">
      <c r="A251">
        <v>280</v>
      </c>
      <c r="D251">
        <v>28.513463000000002</v>
      </c>
      <c r="E251" s="4">
        <v>2</v>
      </c>
      <c r="F251">
        <v>19.979030000000002</v>
      </c>
      <c r="G251" s="5">
        <v>3</v>
      </c>
      <c r="P251">
        <v>2</v>
      </c>
      <c r="Q251" t="str">
        <f>CONCATENATE(C251,E251,G251,I251)</f>
        <v>23</v>
      </c>
      <c r="R251">
        <v>2</v>
      </c>
      <c r="X251" t="s">
        <v>283</v>
      </c>
      <c r="Y251" t="s">
        <v>267</v>
      </c>
      <c r="BG251">
        <v>2</v>
      </c>
      <c r="BH251">
        <v>1551</v>
      </c>
      <c r="BI251">
        <f>($BH$290-$BH$287)/200</f>
        <v>9.5000000000000001E-2</v>
      </c>
    </row>
    <row r="252" spans="1:61" x14ac:dyDescent="0.25">
      <c r="A252">
        <v>281</v>
      </c>
      <c r="D252">
        <v>28.512214</v>
      </c>
      <c r="E252" s="4">
        <v>2</v>
      </c>
      <c r="F252">
        <v>20.002154000000004</v>
      </c>
      <c r="G252" s="5">
        <v>3</v>
      </c>
      <c r="P252">
        <v>2</v>
      </c>
      <c r="Q252" t="str">
        <f>CONCATENATE(C252,E252,G252,I252)</f>
        <v>23</v>
      </c>
      <c r="R252">
        <v>1</v>
      </c>
      <c r="X252" t="s">
        <v>283</v>
      </c>
      <c r="Y252" t="s">
        <v>268</v>
      </c>
      <c r="AB252" t="s">
        <v>286</v>
      </c>
      <c r="AC252" t="str">
        <f>CONCATENATE($R252,$R253,$R254,$R255)</f>
        <v>1432</v>
      </c>
      <c r="BG252">
        <v>1</v>
      </c>
      <c r="BH252">
        <v>1558</v>
      </c>
      <c r="BI252">
        <f>($BH$291-$BH$288)/200</f>
        <v>8.5000000000000006E-2</v>
      </c>
    </row>
    <row r="253" spans="1:61" x14ac:dyDescent="0.25">
      <c r="A253">
        <v>282</v>
      </c>
      <c r="D253">
        <v>28.508358999999999</v>
      </c>
      <c r="E253" s="4">
        <v>2</v>
      </c>
      <c r="F253">
        <v>19.988092000000002</v>
      </c>
      <c r="G253" s="5">
        <v>3</v>
      </c>
      <c r="P253">
        <v>2</v>
      </c>
      <c r="Q253" t="str">
        <f>CONCATENATE(C253,E253,G253,I253)</f>
        <v>23</v>
      </c>
      <c r="R253">
        <v>4</v>
      </c>
      <c r="X253" t="s">
        <v>283</v>
      </c>
      <c r="Y253" t="s">
        <v>259</v>
      </c>
      <c r="BG253">
        <v>4</v>
      </c>
      <c r="BH253">
        <v>1563</v>
      </c>
      <c r="BI253">
        <f>($BH$292-$BH$289)/200</f>
        <v>0.125</v>
      </c>
    </row>
    <row r="254" spans="1:61" x14ac:dyDescent="0.25">
      <c r="A254">
        <v>283</v>
      </c>
      <c r="D254">
        <v>28.508514000000005</v>
      </c>
      <c r="E254" s="4">
        <v>2</v>
      </c>
      <c r="F254">
        <v>19.992986999999999</v>
      </c>
      <c r="G254" s="5">
        <v>3</v>
      </c>
      <c r="P254">
        <v>2</v>
      </c>
      <c r="Q254" t="str">
        <f>CONCATENATE(C254,E254,G254,I254)</f>
        <v>23</v>
      </c>
      <c r="R254">
        <v>3</v>
      </c>
      <c r="X254" t="s">
        <v>283</v>
      </c>
      <c r="Y254" t="s">
        <v>269</v>
      </c>
      <c r="BG254">
        <v>3</v>
      </c>
      <c r="BH254">
        <v>1566</v>
      </c>
      <c r="BI254">
        <f>($BH$293-$BH$290)/200</f>
        <v>6.5000000000000002E-2</v>
      </c>
    </row>
    <row r="255" spans="1:61" x14ac:dyDescent="0.25">
      <c r="A255">
        <v>284</v>
      </c>
      <c r="D255">
        <v>28.515077000000005</v>
      </c>
      <c r="E255" s="4">
        <v>2</v>
      </c>
      <c r="F255">
        <v>20.015121000000001</v>
      </c>
      <c r="G255" s="5">
        <v>3</v>
      </c>
      <c r="P255">
        <v>2</v>
      </c>
      <c r="Q255" t="str">
        <f>CONCATENATE(C255,E255,G255,I255)</f>
        <v>23</v>
      </c>
      <c r="R255">
        <v>2</v>
      </c>
      <c r="X255" t="s">
        <v>283</v>
      </c>
      <c r="Y255" t="s">
        <v>267</v>
      </c>
      <c r="BG255">
        <v>2</v>
      </c>
      <c r="BH255">
        <v>1574</v>
      </c>
      <c r="BI255">
        <f>($BH$294-$BH$291)/200</f>
        <v>0.09</v>
      </c>
    </row>
    <row r="256" spans="1:61" x14ac:dyDescent="0.25">
      <c r="A256">
        <v>285</v>
      </c>
      <c r="D256">
        <v>28.508931000000004</v>
      </c>
      <c r="E256" s="4">
        <v>2</v>
      </c>
      <c r="F256">
        <v>19.967364000000003</v>
      </c>
      <c r="G256" s="5">
        <v>3</v>
      </c>
      <c r="P256">
        <v>2</v>
      </c>
      <c r="Q256" t="str">
        <f>CONCATENATE(C256,E256,G256,I256)</f>
        <v>23</v>
      </c>
      <c r="R256">
        <v>1</v>
      </c>
      <c r="X256" t="s">
        <v>283</v>
      </c>
      <c r="Y256" t="s">
        <v>268</v>
      </c>
      <c r="AB256" t="s">
        <v>286</v>
      </c>
      <c r="AC256" t="str">
        <f>CONCATENATE($R256,$R257,$R258,$R259)</f>
        <v>1432</v>
      </c>
      <c r="BG256">
        <v>1</v>
      </c>
      <c r="BH256">
        <v>1583</v>
      </c>
      <c r="BI256">
        <f>($BH$295-$BH$292)/200</f>
        <v>0.08</v>
      </c>
    </row>
    <row r="257" spans="1:61" x14ac:dyDescent="0.25">
      <c r="A257">
        <v>286</v>
      </c>
      <c r="F257">
        <v>19.928251000000003</v>
      </c>
      <c r="G257" s="5">
        <v>3</v>
      </c>
      <c r="P257">
        <v>1</v>
      </c>
      <c r="Q257" t="str">
        <f>CONCATENATE(C257,E257,G257,I257)</f>
        <v>3</v>
      </c>
      <c r="R257">
        <v>4</v>
      </c>
      <c r="X257" t="s">
        <v>283</v>
      </c>
      <c r="Y257" t="s">
        <v>259</v>
      </c>
      <c r="BG257">
        <v>4</v>
      </c>
      <c r="BH257">
        <v>1588</v>
      </c>
      <c r="BI257">
        <f>($BH$296-$BH$293)/200</f>
        <v>0.125</v>
      </c>
    </row>
    <row r="258" spans="1:61" x14ac:dyDescent="0.25">
      <c r="A258">
        <v>287</v>
      </c>
      <c r="F258">
        <v>19.935074</v>
      </c>
      <c r="G258" s="5">
        <v>3</v>
      </c>
      <c r="P258">
        <v>1</v>
      </c>
      <c r="Q258" t="str">
        <f>CONCATENATE(C258,E258,G258,I258)</f>
        <v>3</v>
      </c>
      <c r="R258">
        <v>3</v>
      </c>
      <c r="X258" t="s">
        <v>283</v>
      </c>
      <c r="Y258" t="s">
        <v>269</v>
      </c>
      <c r="BG258">
        <v>3</v>
      </c>
      <c r="BH258">
        <v>1592</v>
      </c>
      <c r="BI258">
        <f>($BH$297-$BH$294)/200</f>
        <v>0.09</v>
      </c>
    </row>
    <row r="259" spans="1:61" x14ac:dyDescent="0.25">
      <c r="A259">
        <v>288</v>
      </c>
      <c r="F259">
        <v>20.007309000000006</v>
      </c>
      <c r="G259" s="5">
        <v>3</v>
      </c>
      <c r="P259">
        <v>1</v>
      </c>
      <c r="Q259" t="str">
        <f>CONCATENATE(C259,E259,G259,I259)</f>
        <v>3</v>
      </c>
      <c r="R259">
        <v>2</v>
      </c>
      <c r="X259" t="s">
        <v>283</v>
      </c>
      <c r="Y259" t="s">
        <v>269</v>
      </c>
      <c r="BG259">
        <v>2</v>
      </c>
      <c r="BH259">
        <v>1597</v>
      </c>
      <c r="BI259">
        <f>($BH$303-$BH$300)/200</f>
        <v>7.0000000000000007E-2</v>
      </c>
    </row>
    <row r="260" spans="1:61" x14ac:dyDescent="0.25">
      <c r="A260">
        <v>289</v>
      </c>
      <c r="F260">
        <v>20.007309000000006</v>
      </c>
      <c r="G260" s="5">
        <v>3</v>
      </c>
      <c r="H260">
        <v>29.104993000000007</v>
      </c>
      <c r="I260" s="2">
        <v>4</v>
      </c>
      <c r="P260">
        <v>2</v>
      </c>
      <c r="Q260" t="str">
        <f>CONCATENATE(C260,E260,G260,I260)</f>
        <v>34</v>
      </c>
      <c r="R260" t="s">
        <v>22</v>
      </c>
      <c r="X260" t="s">
        <v>283</v>
      </c>
      <c r="Y260" t="s">
        <v>267</v>
      </c>
      <c r="BG260" t="s">
        <v>22</v>
      </c>
      <c r="BH260">
        <v>1600</v>
      </c>
      <c r="BI260">
        <f>($BH$304-$BH$301)/200</f>
        <v>0.1</v>
      </c>
    </row>
    <row r="261" spans="1:61" x14ac:dyDescent="0.25">
      <c r="A261">
        <v>290</v>
      </c>
      <c r="H261">
        <v>29.104368000000001</v>
      </c>
      <c r="I261" s="2">
        <v>4</v>
      </c>
      <c r="P261">
        <v>1</v>
      </c>
      <c r="Q261" t="str">
        <f>CONCATENATE(C261,E261,G261,I261)</f>
        <v>4</v>
      </c>
      <c r="R261" t="s">
        <v>22</v>
      </c>
      <c r="X261" t="s">
        <v>283</v>
      </c>
      <c r="Y261" t="s">
        <v>268</v>
      </c>
      <c r="BG261" t="s">
        <v>22</v>
      </c>
      <c r="BH261">
        <v>1633</v>
      </c>
      <c r="BI261">
        <f>($BH$305-$BH$302)/200</f>
        <v>7.0000000000000007E-2</v>
      </c>
    </row>
    <row r="262" spans="1:61" x14ac:dyDescent="0.25">
      <c r="A262">
        <v>291</v>
      </c>
      <c r="B262">
        <v>43.215221</v>
      </c>
      <c r="C262" s="3">
        <v>1</v>
      </c>
      <c r="H262">
        <v>29.081506000000005</v>
      </c>
      <c r="I262" s="2">
        <v>4</v>
      </c>
      <c r="P262">
        <v>2</v>
      </c>
      <c r="Q262" t="str">
        <f>CONCATENATE(C262,E262,G262,I262)</f>
        <v>14</v>
      </c>
      <c r="R262">
        <v>1</v>
      </c>
      <c r="X262" t="s">
        <v>283</v>
      </c>
      <c r="Y262" t="s">
        <v>259</v>
      </c>
      <c r="AB262" t="s">
        <v>283</v>
      </c>
      <c r="AC262" t="str">
        <f>CONCATENATE($R262,$R263,$R264,$R265)</f>
        <v>1234</v>
      </c>
      <c r="BG262">
        <v>1</v>
      </c>
      <c r="BH262">
        <v>1634</v>
      </c>
      <c r="BI262">
        <f>($BH$306-$BH$303)/200</f>
        <v>0.105</v>
      </c>
    </row>
    <row r="263" spans="1:61" x14ac:dyDescent="0.25">
      <c r="A263">
        <v>292</v>
      </c>
      <c r="B263">
        <v>43.269275</v>
      </c>
      <c r="C263" s="3">
        <v>1</v>
      </c>
      <c r="H263">
        <v>29.052965</v>
      </c>
      <c r="I263" s="2">
        <v>4</v>
      </c>
      <c r="P263">
        <v>2</v>
      </c>
      <c r="Q263" t="str">
        <f>CONCATENATE(C263,E263,G263,I263)</f>
        <v>14</v>
      </c>
      <c r="R263">
        <v>2</v>
      </c>
      <c r="X263" t="s">
        <v>283</v>
      </c>
      <c r="Y263" t="s">
        <v>269</v>
      </c>
      <c r="BG263">
        <v>2</v>
      </c>
      <c r="BH263">
        <v>1643</v>
      </c>
      <c r="BI263">
        <f>($BH$307-$BH$304)/200</f>
        <v>0.05</v>
      </c>
    </row>
    <row r="264" spans="1:61" x14ac:dyDescent="0.25">
      <c r="A264">
        <v>293</v>
      </c>
      <c r="B264">
        <v>43.262351000000002</v>
      </c>
      <c r="C264" s="3">
        <v>1</v>
      </c>
      <c r="H264">
        <v>29.065412000000002</v>
      </c>
      <c r="I264" s="2">
        <v>4</v>
      </c>
      <c r="P264">
        <v>2</v>
      </c>
      <c r="Q264" t="str">
        <f>CONCATENATE(C264,E264,G264,I264)</f>
        <v>14</v>
      </c>
      <c r="R264">
        <v>3</v>
      </c>
      <c r="X264" t="s">
        <v>283</v>
      </c>
      <c r="Y264" t="s">
        <v>267</v>
      </c>
      <c r="BG264">
        <v>3</v>
      </c>
      <c r="BH264">
        <v>1647</v>
      </c>
      <c r="BI264">
        <f>($BH$308-$BH$305)/200</f>
        <v>0.09</v>
      </c>
    </row>
    <row r="265" spans="1:61" x14ac:dyDescent="0.25">
      <c r="A265">
        <v>294</v>
      </c>
      <c r="B265">
        <v>43.258082999999999</v>
      </c>
      <c r="C265" s="3">
        <v>1</v>
      </c>
      <c r="H265">
        <v>29.112493000000001</v>
      </c>
      <c r="I265" s="2">
        <v>4</v>
      </c>
      <c r="P265">
        <v>2</v>
      </c>
      <c r="Q265" t="str">
        <f>CONCATENATE(C265,E265,G265,I265)</f>
        <v>14</v>
      </c>
      <c r="R265">
        <v>4</v>
      </c>
      <c r="X265" t="s">
        <v>283</v>
      </c>
      <c r="Y265" t="s">
        <v>268</v>
      </c>
      <c r="BG265">
        <v>4</v>
      </c>
      <c r="BH265">
        <v>1649</v>
      </c>
      <c r="BI265">
        <f>($BH$309-$BH$306)/200</f>
        <v>7.4999999999999997E-2</v>
      </c>
    </row>
    <row r="266" spans="1:61" x14ac:dyDescent="0.25">
      <c r="A266">
        <v>295</v>
      </c>
      <c r="B266">
        <v>43.296672000000001</v>
      </c>
      <c r="C266" s="3">
        <v>1</v>
      </c>
      <c r="H266">
        <v>29.058954</v>
      </c>
      <c r="I266" s="2">
        <v>4</v>
      </c>
      <c r="P266">
        <v>2</v>
      </c>
      <c r="Q266" t="str">
        <f>CONCATENATE(C266,E266,G266,I266)</f>
        <v>14</v>
      </c>
      <c r="R266">
        <v>1</v>
      </c>
      <c r="X266" t="s">
        <v>283</v>
      </c>
      <c r="Y266" t="s">
        <v>259</v>
      </c>
      <c r="AB266" t="s">
        <v>283</v>
      </c>
      <c r="AC266" t="str">
        <f>CONCATENATE($R266,$R267,$R268,$R269)</f>
        <v>1234</v>
      </c>
      <c r="BG266">
        <v>1</v>
      </c>
      <c r="BH266">
        <v>1662</v>
      </c>
      <c r="BI266">
        <f>($BH$310-$BH$307)/200</f>
        <v>0.115</v>
      </c>
    </row>
    <row r="267" spans="1:61" x14ac:dyDescent="0.25">
      <c r="A267">
        <v>296</v>
      </c>
      <c r="B267">
        <v>43.248187000000001</v>
      </c>
      <c r="C267" s="3">
        <v>1</v>
      </c>
      <c r="H267">
        <v>29.117805000000004</v>
      </c>
      <c r="I267" s="2">
        <v>4</v>
      </c>
      <c r="P267">
        <v>2</v>
      </c>
      <c r="Q267" t="str">
        <f>CONCATENATE(C267,E267,G267,I267)</f>
        <v>14</v>
      </c>
      <c r="R267">
        <v>2</v>
      </c>
      <c r="X267" t="s">
        <v>283</v>
      </c>
      <c r="Y267" t="s">
        <v>269</v>
      </c>
      <c r="BG267">
        <v>2</v>
      </c>
      <c r="BH267">
        <v>1667</v>
      </c>
      <c r="BI267">
        <f>($BH$311-$BH$308)/200</f>
        <v>0.06</v>
      </c>
    </row>
    <row r="268" spans="1:61" x14ac:dyDescent="0.25">
      <c r="A268">
        <v>297</v>
      </c>
      <c r="B268">
        <v>43.309169000000004</v>
      </c>
      <c r="C268" s="3">
        <v>1</v>
      </c>
      <c r="H268">
        <v>29.104993000000007</v>
      </c>
      <c r="I268" s="2">
        <v>4</v>
      </c>
      <c r="P268">
        <v>2</v>
      </c>
      <c r="Q268" t="str">
        <f>CONCATENATE(C268,E268,G268,I268)</f>
        <v>14</v>
      </c>
      <c r="R268">
        <v>3</v>
      </c>
      <c r="X268" t="s">
        <v>283</v>
      </c>
      <c r="Y268" t="s">
        <v>267</v>
      </c>
      <c r="BG268">
        <v>3</v>
      </c>
      <c r="BH268">
        <v>1673</v>
      </c>
      <c r="BI268">
        <f>($BH$312-$BH$309)/200</f>
        <v>0.08</v>
      </c>
    </row>
    <row r="269" spans="1:61" x14ac:dyDescent="0.25">
      <c r="A269">
        <v>298</v>
      </c>
      <c r="B269">
        <v>43.328128</v>
      </c>
      <c r="C269" s="3">
        <v>1</v>
      </c>
      <c r="P269">
        <v>1</v>
      </c>
      <c r="Q269" t="str">
        <f>CONCATENATE(C269,E269,G269,I269)</f>
        <v>1</v>
      </c>
      <c r="R269">
        <v>4</v>
      </c>
      <c r="X269" t="s">
        <v>283</v>
      </c>
      <c r="Y269" t="s">
        <v>268</v>
      </c>
      <c r="BG269">
        <v>4</v>
      </c>
      <c r="BH269">
        <v>1673</v>
      </c>
      <c r="BI269">
        <f>($BH$313-$BH$310)/200</f>
        <v>6.5000000000000002E-2</v>
      </c>
    </row>
    <row r="270" spans="1:61" x14ac:dyDescent="0.25">
      <c r="A270">
        <v>299</v>
      </c>
      <c r="B270">
        <v>43.334068000000002</v>
      </c>
      <c r="C270" s="3">
        <v>1</v>
      </c>
      <c r="P270">
        <v>1</v>
      </c>
      <c r="Q270" t="str">
        <f>CONCATENATE(C270,E270,G270,I270)</f>
        <v>1</v>
      </c>
      <c r="R270">
        <v>1</v>
      </c>
      <c r="X270" t="s">
        <v>283</v>
      </c>
      <c r="Y270" t="s">
        <v>259</v>
      </c>
      <c r="AB270" t="s">
        <v>283</v>
      </c>
      <c r="AC270" t="str">
        <f>CONCATENATE($R270,$R271,$R272,$R273)</f>
        <v>1234</v>
      </c>
      <c r="BG270">
        <v>1</v>
      </c>
      <c r="BH270">
        <v>1684</v>
      </c>
      <c r="BI270">
        <f>($BH$314-$BH$311)/200</f>
        <v>0.1</v>
      </c>
    </row>
    <row r="271" spans="1:61" x14ac:dyDescent="0.25">
      <c r="A271">
        <v>300</v>
      </c>
      <c r="B271">
        <v>43.333911000000001</v>
      </c>
      <c r="C271" s="3">
        <v>1</v>
      </c>
      <c r="P271">
        <v>1</v>
      </c>
      <c r="Q271" t="str">
        <f>CONCATENATE(C271,E271,G271,I271)</f>
        <v>1</v>
      </c>
      <c r="R271">
        <v>2</v>
      </c>
      <c r="X271" t="s">
        <v>283</v>
      </c>
      <c r="Y271" t="s">
        <v>269</v>
      </c>
      <c r="BG271">
        <v>2</v>
      </c>
      <c r="BH271">
        <v>1689</v>
      </c>
      <c r="BI271">
        <f>($BH$315-$BH$312)/200</f>
        <v>0.06</v>
      </c>
    </row>
    <row r="272" spans="1:61" x14ac:dyDescent="0.25">
      <c r="A272">
        <v>301</v>
      </c>
      <c r="B272">
        <v>43.215221</v>
      </c>
      <c r="C272" s="3">
        <v>1</v>
      </c>
      <c r="P272">
        <v>1</v>
      </c>
      <c r="Q272" t="str">
        <f>CONCATENATE(C272,E272,G272,I272)</f>
        <v>1</v>
      </c>
      <c r="R272">
        <v>3</v>
      </c>
      <c r="X272" t="s">
        <v>283</v>
      </c>
      <c r="Y272" t="s">
        <v>267</v>
      </c>
      <c r="BG272">
        <v>3</v>
      </c>
      <c r="BH272">
        <v>1695</v>
      </c>
      <c r="BI272">
        <f>($BH$316-$BH$313)/200</f>
        <v>8.5000000000000006E-2</v>
      </c>
    </row>
    <row r="273" spans="1:61" x14ac:dyDescent="0.25">
      <c r="A273">
        <v>302</v>
      </c>
      <c r="D273">
        <v>53.441177000000003</v>
      </c>
      <c r="E273" s="4">
        <v>2</v>
      </c>
      <c r="P273">
        <v>1</v>
      </c>
      <c r="Q273" t="str">
        <f>CONCATENATE(C273,E273,G273,I273)</f>
        <v>2</v>
      </c>
      <c r="R273">
        <v>4</v>
      </c>
      <c r="X273" t="s">
        <v>283</v>
      </c>
      <c r="Y273" t="s">
        <v>268</v>
      </c>
      <c r="BG273">
        <v>4</v>
      </c>
      <c r="BH273">
        <v>1696</v>
      </c>
      <c r="BI273">
        <f>($BH$317-$BH$314)/200</f>
        <v>7.0000000000000007E-2</v>
      </c>
    </row>
    <row r="274" spans="1:61" x14ac:dyDescent="0.25">
      <c r="A274">
        <v>303</v>
      </c>
      <c r="D274">
        <v>53.464038000000002</v>
      </c>
      <c r="E274" s="4">
        <v>2</v>
      </c>
      <c r="P274">
        <v>1</v>
      </c>
      <c r="Q274" t="str">
        <f>CONCATENATE(C274,E274,G274,I274)</f>
        <v>2</v>
      </c>
      <c r="R274">
        <v>1</v>
      </c>
      <c r="X274" t="s">
        <v>283</v>
      </c>
      <c r="Y274" t="s">
        <v>259</v>
      </c>
      <c r="AB274" t="s">
        <v>283</v>
      </c>
      <c r="AC274" t="str">
        <f>CONCATENATE($R274,$R275,$R276,$R277)</f>
        <v>1234</v>
      </c>
      <c r="BG274">
        <v>1</v>
      </c>
      <c r="BH274">
        <v>1706</v>
      </c>
      <c r="BI274">
        <f>($BH$318-$BH$315)/200</f>
        <v>0.105</v>
      </c>
    </row>
    <row r="275" spans="1:61" x14ac:dyDescent="0.25">
      <c r="A275">
        <v>304</v>
      </c>
      <c r="D275">
        <v>53.459037000000002</v>
      </c>
      <c r="E275" s="4">
        <v>2</v>
      </c>
      <c r="F275">
        <v>45.090118000000004</v>
      </c>
      <c r="G275" s="5">
        <v>3</v>
      </c>
      <c r="P275">
        <v>2</v>
      </c>
      <c r="Q275" t="str">
        <f>CONCATENATE(C275,E275,G275,I275)</f>
        <v>23</v>
      </c>
      <c r="R275">
        <v>2</v>
      </c>
      <c r="X275" t="s">
        <v>283</v>
      </c>
      <c r="Y275" t="s">
        <v>269</v>
      </c>
      <c r="BG275">
        <v>2</v>
      </c>
      <c r="BH275">
        <v>1712</v>
      </c>
      <c r="BI275">
        <f>($BH$319-$BH$316)/200</f>
        <v>5.5E-2</v>
      </c>
    </row>
    <row r="276" spans="1:61" x14ac:dyDescent="0.25">
      <c r="A276">
        <v>305</v>
      </c>
      <c r="D276">
        <v>53.478931000000003</v>
      </c>
      <c r="E276" s="4">
        <v>2</v>
      </c>
      <c r="F276">
        <v>45.105792000000001</v>
      </c>
      <c r="G276" s="5">
        <v>3</v>
      </c>
      <c r="P276">
        <v>2</v>
      </c>
      <c r="Q276" t="str">
        <f>CONCATENATE(C276,E276,G276,I276)</f>
        <v>23</v>
      </c>
      <c r="R276">
        <v>3</v>
      </c>
      <c r="X276" t="s">
        <v>283</v>
      </c>
      <c r="Y276" t="s">
        <v>267</v>
      </c>
      <c r="BG276">
        <v>3</v>
      </c>
      <c r="BH276">
        <v>1718</v>
      </c>
      <c r="BI276">
        <f>($BH$320-$BH$317)/200</f>
        <v>0.1</v>
      </c>
    </row>
    <row r="277" spans="1:61" x14ac:dyDescent="0.25">
      <c r="A277">
        <v>306</v>
      </c>
      <c r="D277">
        <v>53.502628000000001</v>
      </c>
      <c r="E277" s="4">
        <v>2</v>
      </c>
      <c r="F277">
        <v>45.088447000000002</v>
      </c>
      <c r="G277" s="5">
        <v>3</v>
      </c>
      <c r="P277">
        <v>2</v>
      </c>
      <c r="Q277" t="str">
        <f>CONCATENATE(C277,E277,G277,I277)</f>
        <v>23</v>
      </c>
      <c r="R277">
        <v>4</v>
      </c>
      <c r="X277" t="s">
        <v>283</v>
      </c>
      <c r="Y277" t="s">
        <v>268</v>
      </c>
      <c r="BG277">
        <v>4</v>
      </c>
      <c r="BH277">
        <v>1718</v>
      </c>
      <c r="BI277">
        <f>($BH$321-$BH$318)/200</f>
        <v>7.4999999999999997E-2</v>
      </c>
    </row>
    <row r="278" spans="1:61" x14ac:dyDescent="0.25">
      <c r="A278">
        <v>307</v>
      </c>
      <c r="D278">
        <v>53.502315000000003</v>
      </c>
      <c r="E278" s="4">
        <v>2</v>
      </c>
      <c r="F278">
        <v>45.096107000000003</v>
      </c>
      <c r="G278" s="5">
        <v>3</v>
      </c>
      <c r="P278">
        <v>2</v>
      </c>
      <c r="Q278" t="str">
        <f>CONCATENATE(C278,E278,G278,I278)</f>
        <v>23</v>
      </c>
      <c r="R278">
        <v>1</v>
      </c>
      <c r="X278" t="s">
        <v>283</v>
      </c>
      <c r="Y278" t="s">
        <v>259</v>
      </c>
      <c r="AB278" t="s">
        <v>283</v>
      </c>
      <c r="AC278" t="str">
        <f>CONCATENATE($R278,$R279,$R280,$R281)</f>
        <v>1234</v>
      </c>
      <c r="BG278">
        <v>1</v>
      </c>
      <c r="BH278">
        <v>1727</v>
      </c>
      <c r="BI278">
        <f>($BH$322-$BH$319)/200</f>
        <v>0.12</v>
      </c>
    </row>
    <row r="279" spans="1:61" x14ac:dyDescent="0.25">
      <c r="A279">
        <v>308</v>
      </c>
      <c r="D279">
        <v>53.516013000000001</v>
      </c>
      <c r="E279" s="4">
        <v>2</v>
      </c>
      <c r="F279">
        <v>45.108550000000001</v>
      </c>
      <c r="G279" s="5">
        <v>3</v>
      </c>
      <c r="P279">
        <v>2</v>
      </c>
      <c r="Q279" t="str">
        <f>CONCATENATE(C279,E279,G279,I279)</f>
        <v>23</v>
      </c>
      <c r="R279">
        <v>2</v>
      </c>
      <c r="X279" t="s">
        <v>283</v>
      </c>
      <c r="Y279" t="s">
        <v>269</v>
      </c>
      <c r="BG279">
        <v>2</v>
      </c>
      <c r="BH279">
        <v>1732</v>
      </c>
      <c r="BI279">
        <f>($BH$323-$BH$320)/200</f>
        <v>5.5E-2</v>
      </c>
    </row>
    <row r="280" spans="1:61" x14ac:dyDescent="0.25">
      <c r="A280">
        <v>309</v>
      </c>
      <c r="D280">
        <v>53.441177000000003</v>
      </c>
      <c r="E280" s="4">
        <v>2</v>
      </c>
      <c r="F280">
        <v>45.093032000000001</v>
      </c>
      <c r="G280" s="5">
        <v>3</v>
      </c>
      <c r="P280">
        <v>2</v>
      </c>
      <c r="Q280" t="str">
        <f>CONCATENATE(C280,E280,G280,I280)</f>
        <v>23</v>
      </c>
      <c r="R280">
        <v>3</v>
      </c>
      <c r="X280" t="s">
        <v>283</v>
      </c>
      <c r="Y280" t="s">
        <v>267</v>
      </c>
      <c r="BG280">
        <v>3</v>
      </c>
      <c r="BH280">
        <v>1739</v>
      </c>
      <c r="BI280">
        <f>($BH$324-$BH$321)/200</f>
        <v>0.09</v>
      </c>
    </row>
    <row r="281" spans="1:61" x14ac:dyDescent="0.25">
      <c r="A281">
        <v>310</v>
      </c>
      <c r="F281">
        <v>45.091003000000001</v>
      </c>
      <c r="G281" s="5">
        <v>3</v>
      </c>
      <c r="P281">
        <v>1</v>
      </c>
      <c r="Q281" t="str">
        <f>CONCATENATE(C281,E281,G281,I281)</f>
        <v>3</v>
      </c>
      <c r="R281">
        <v>4</v>
      </c>
      <c r="X281" t="s">
        <v>283</v>
      </c>
      <c r="Y281" t="s">
        <v>268</v>
      </c>
      <c r="BG281">
        <v>4</v>
      </c>
      <c r="BH281">
        <v>1740</v>
      </c>
      <c r="BI281">
        <f>($BH$325-$BH$322)/200</f>
        <v>7.0000000000000007E-2</v>
      </c>
    </row>
    <row r="282" spans="1:61" x14ac:dyDescent="0.25">
      <c r="A282">
        <v>311</v>
      </c>
      <c r="F282">
        <v>45.090740000000004</v>
      </c>
      <c r="G282" s="5">
        <v>3</v>
      </c>
      <c r="H282">
        <v>53.183738000000005</v>
      </c>
      <c r="I282" s="2">
        <v>4</v>
      </c>
      <c r="P282">
        <v>2</v>
      </c>
      <c r="Q282" t="str">
        <f>CONCATENATE(C282,E282,G282,I282)</f>
        <v>34</v>
      </c>
      <c r="R282">
        <v>1</v>
      </c>
      <c r="X282" t="s">
        <v>283</v>
      </c>
      <c r="Y282" t="s">
        <v>259</v>
      </c>
      <c r="AB282" t="s">
        <v>283</v>
      </c>
      <c r="AC282" t="str">
        <f>CONCATENATE($R282,$R283,$R284,$R285)</f>
        <v>1234</v>
      </c>
      <c r="BG282">
        <v>1</v>
      </c>
      <c r="BH282">
        <v>1750</v>
      </c>
      <c r="BI282">
        <f>($BH$326-$BH$323)/200</f>
        <v>0.115</v>
      </c>
    </row>
    <row r="283" spans="1:61" x14ac:dyDescent="0.25">
      <c r="A283">
        <v>312</v>
      </c>
      <c r="F283">
        <v>45.090118000000004</v>
      </c>
      <c r="G283" s="5">
        <v>3</v>
      </c>
      <c r="H283">
        <v>53.199935000000004</v>
      </c>
      <c r="I283" s="2">
        <v>4</v>
      </c>
      <c r="P283">
        <v>2</v>
      </c>
      <c r="Q283" t="str">
        <f>CONCATENATE(C283,E283,G283,I283)</f>
        <v>34</v>
      </c>
      <c r="R283">
        <v>2</v>
      </c>
      <c r="X283" t="s">
        <v>283</v>
      </c>
      <c r="Y283" t="s">
        <v>269</v>
      </c>
      <c r="BG283">
        <v>2</v>
      </c>
      <c r="BH283">
        <v>1756</v>
      </c>
      <c r="BI283">
        <f>($BH$327-$BH$324)/200</f>
        <v>7.4999999999999997E-2</v>
      </c>
    </row>
    <row r="284" spans="1:61" x14ac:dyDescent="0.25">
      <c r="A284">
        <v>313</v>
      </c>
      <c r="F284">
        <v>45.090118000000004</v>
      </c>
      <c r="G284" s="5">
        <v>3</v>
      </c>
      <c r="H284">
        <v>53.165252000000002</v>
      </c>
      <c r="I284" s="2">
        <v>4</v>
      </c>
      <c r="P284">
        <v>2</v>
      </c>
      <c r="Q284" t="str">
        <f>CONCATENATE(C284,E284,G284,I284)</f>
        <v>34</v>
      </c>
      <c r="R284">
        <v>3</v>
      </c>
      <c r="X284" t="s">
        <v>283</v>
      </c>
      <c r="Y284" t="s">
        <v>267</v>
      </c>
      <c r="BG284">
        <v>3</v>
      </c>
      <c r="BH284">
        <v>1762</v>
      </c>
      <c r="BI284">
        <f>($BH$328-$BH$325)/200</f>
        <v>7.4999999999999997E-2</v>
      </c>
    </row>
    <row r="285" spans="1:61" x14ac:dyDescent="0.25">
      <c r="A285">
        <v>314</v>
      </c>
      <c r="H285">
        <v>53.174517999999999</v>
      </c>
      <c r="I285" s="2">
        <v>4</v>
      </c>
      <c r="P285">
        <v>1</v>
      </c>
      <c r="Q285" t="str">
        <f>CONCATENATE(C285,E285,G285,I285)</f>
        <v>4</v>
      </c>
      <c r="R285">
        <v>4</v>
      </c>
      <c r="X285" t="s">
        <v>283</v>
      </c>
      <c r="Y285" t="s">
        <v>268</v>
      </c>
      <c r="BG285">
        <v>4</v>
      </c>
      <c r="BH285">
        <v>1763</v>
      </c>
      <c r="BI285">
        <f>($BH$329-$BH$326)/200</f>
        <v>7.0000000000000007E-2</v>
      </c>
    </row>
    <row r="286" spans="1:61" x14ac:dyDescent="0.25">
      <c r="A286">
        <v>315</v>
      </c>
      <c r="H286">
        <v>53.188999000000003</v>
      </c>
      <c r="I286" s="2">
        <v>4</v>
      </c>
      <c r="P286">
        <v>1</v>
      </c>
      <c r="Q286" t="str">
        <f>CONCATENATE(C286,E286,G286,I286)</f>
        <v>4</v>
      </c>
      <c r="R286">
        <v>1</v>
      </c>
      <c r="X286" t="s">
        <v>283</v>
      </c>
      <c r="Y286" t="s">
        <v>259</v>
      </c>
      <c r="AB286" t="s">
        <v>283</v>
      </c>
      <c r="AC286" t="str">
        <f>CONCATENATE($R286,$R287,$R288,$R289)</f>
        <v>1234</v>
      </c>
      <c r="BG286">
        <v>1</v>
      </c>
      <c r="BH286">
        <v>1773</v>
      </c>
      <c r="BI286">
        <f>($BH$330-$BH$327)/200</f>
        <v>0.11</v>
      </c>
    </row>
    <row r="287" spans="1:61" x14ac:dyDescent="0.25">
      <c r="A287">
        <v>316</v>
      </c>
      <c r="B287">
        <v>71.423030000000011</v>
      </c>
      <c r="C287" s="3">
        <v>1</v>
      </c>
      <c r="H287">
        <v>53.128585000000001</v>
      </c>
      <c r="I287" s="2">
        <v>4</v>
      </c>
      <c r="P287">
        <v>2</v>
      </c>
      <c r="Q287" t="str">
        <f>CONCATENATE(C287,E287,G287,I287)</f>
        <v>14</v>
      </c>
      <c r="R287">
        <v>2</v>
      </c>
      <c r="X287" t="s">
        <v>283</v>
      </c>
      <c r="Y287" t="s">
        <v>269</v>
      </c>
      <c r="BG287">
        <v>2</v>
      </c>
      <c r="BH287">
        <v>1779</v>
      </c>
      <c r="BI287">
        <f>($BH$331-$BH$328)/200</f>
        <v>0.09</v>
      </c>
    </row>
    <row r="288" spans="1:61" x14ac:dyDescent="0.25">
      <c r="A288">
        <v>317</v>
      </c>
      <c r="B288">
        <v>71.378889000000001</v>
      </c>
      <c r="C288" s="3">
        <v>1</v>
      </c>
      <c r="H288">
        <v>53.183738000000005</v>
      </c>
      <c r="I288" s="2">
        <v>4</v>
      </c>
      <c r="P288">
        <v>2</v>
      </c>
      <c r="Q288" t="str">
        <f>CONCATENATE(C288,E288,G288,I288)</f>
        <v>14</v>
      </c>
      <c r="R288">
        <v>3</v>
      </c>
      <c r="X288" t="s">
        <v>283</v>
      </c>
      <c r="Y288" t="s">
        <v>267</v>
      </c>
      <c r="BG288">
        <v>3</v>
      </c>
      <c r="BH288">
        <v>1786</v>
      </c>
      <c r="BI288">
        <f>($BH$332-$BH$329)/200</f>
        <v>8.5000000000000006E-2</v>
      </c>
    </row>
    <row r="289" spans="1:61" x14ac:dyDescent="0.25">
      <c r="A289">
        <v>318</v>
      </c>
      <c r="B289">
        <v>71.380606</v>
      </c>
      <c r="C289" s="3">
        <v>1</v>
      </c>
      <c r="P289">
        <v>1</v>
      </c>
      <c r="Q289" t="str">
        <f>CONCATENATE(C289,E289,G289,I289)</f>
        <v>1</v>
      </c>
      <c r="R289">
        <v>4</v>
      </c>
      <c r="X289" t="s">
        <v>285</v>
      </c>
      <c r="Y289" t="s">
        <v>261</v>
      </c>
      <c r="BG289">
        <v>4</v>
      </c>
      <c r="BH289">
        <v>1786</v>
      </c>
      <c r="BI289">
        <f>($BH$338-$BH$335)/200</f>
        <v>0.09</v>
      </c>
    </row>
    <row r="290" spans="1:61" x14ac:dyDescent="0.25">
      <c r="A290">
        <v>319</v>
      </c>
      <c r="B290">
        <v>71.380505000000014</v>
      </c>
      <c r="C290" s="3">
        <v>1</v>
      </c>
      <c r="P290">
        <v>1</v>
      </c>
      <c r="Q290" t="str">
        <f>CONCATENATE(C290,E290,G290,I290)</f>
        <v>1</v>
      </c>
      <c r="R290">
        <v>1</v>
      </c>
      <c r="X290" t="s">
        <v>284</v>
      </c>
      <c r="Y290" t="s">
        <v>262</v>
      </c>
      <c r="AB290" t="s">
        <v>283</v>
      </c>
      <c r="AC290" t="str">
        <f>CONCATENATE($R290,$R291,$R292,$R293)</f>
        <v>1234</v>
      </c>
      <c r="BG290">
        <v>1</v>
      </c>
      <c r="BH290">
        <v>1798</v>
      </c>
      <c r="BI290">
        <f>($BH$339-$BH$336)/200</f>
        <v>0.13</v>
      </c>
    </row>
    <row r="291" spans="1:61" x14ac:dyDescent="0.25">
      <c r="A291">
        <v>320</v>
      </c>
      <c r="B291">
        <v>71.337222000000011</v>
      </c>
      <c r="C291" s="3">
        <v>1</v>
      </c>
      <c r="P291">
        <v>1</v>
      </c>
      <c r="Q291" t="str">
        <f>CONCATENATE(C291,E291,G291,I291)</f>
        <v>1</v>
      </c>
      <c r="R291">
        <v>2</v>
      </c>
      <c r="X291" t="s">
        <v>286</v>
      </c>
      <c r="Y291" t="s">
        <v>263</v>
      </c>
      <c r="BG291">
        <v>2</v>
      </c>
      <c r="BH291">
        <v>1803</v>
      </c>
      <c r="BI291">
        <f>($BH$340-$BH$337)/200</f>
        <v>0.11</v>
      </c>
    </row>
    <row r="292" spans="1:61" x14ac:dyDescent="0.25">
      <c r="A292">
        <v>321</v>
      </c>
      <c r="B292">
        <v>71.30737400000001</v>
      </c>
      <c r="C292" s="3">
        <v>1</v>
      </c>
      <c r="P292">
        <v>1</v>
      </c>
      <c r="Q292" t="str">
        <f>CONCATENATE(C292,E292,G292,I292)</f>
        <v>1</v>
      </c>
      <c r="R292">
        <v>3</v>
      </c>
      <c r="X292" t="s">
        <v>286</v>
      </c>
      <c r="Y292" t="s">
        <v>264</v>
      </c>
      <c r="BG292">
        <v>3</v>
      </c>
      <c r="BH292">
        <v>1811</v>
      </c>
      <c r="BI292">
        <f>($BH$341-$BH$338)/200</f>
        <v>0.11</v>
      </c>
    </row>
    <row r="293" spans="1:61" x14ac:dyDescent="0.25">
      <c r="A293">
        <v>322</v>
      </c>
      <c r="B293">
        <v>71.321313000000004</v>
      </c>
      <c r="C293" s="3">
        <v>1</v>
      </c>
      <c r="P293">
        <v>1</v>
      </c>
      <c r="Q293" t="str">
        <f>CONCATENATE(C293,E293,G293,I293)</f>
        <v>1</v>
      </c>
      <c r="R293">
        <v>4</v>
      </c>
      <c r="X293" t="s">
        <v>286</v>
      </c>
      <c r="Y293" t="s">
        <v>265</v>
      </c>
      <c r="BG293">
        <v>4</v>
      </c>
      <c r="BH293">
        <v>1811</v>
      </c>
      <c r="BI293">
        <f>($BH$342-$BH$339)/200</f>
        <v>0.11</v>
      </c>
    </row>
    <row r="294" spans="1:61" x14ac:dyDescent="0.25">
      <c r="A294">
        <v>323</v>
      </c>
      <c r="B294">
        <v>71.318283000000008</v>
      </c>
      <c r="C294" s="3">
        <v>1</v>
      </c>
      <c r="P294">
        <v>1</v>
      </c>
      <c r="Q294" t="str">
        <f>CONCATENATE(C294,E294,G294,I294)</f>
        <v>1</v>
      </c>
      <c r="R294">
        <v>1</v>
      </c>
      <c r="X294" t="s">
        <v>286</v>
      </c>
      <c r="Y294" t="s">
        <v>266</v>
      </c>
      <c r="AB294" t="s">
        <v>283</v>
      </c>
      <c r="AC294" t="str">
        <f>CONCATENATE($R294,$R295,$R296,$R297)</f>
        <v>1234</v>
      </c>
      <c r="BG294">
        <v>1</v>
      </c>
      <c r="BH294">
        <v>1821</v>
      </c>
      <c r="BI294">
        <f>($BH$343-$BH$340)/200</f>
        <v>0.06</v>
      </c>
    </row>
    <row r="295" spans="1:61" x14ac:dyDescent="0.25">
      <c r="A295">
        <v>324</v>
      </c>
      <c r="B295">
        <v>71.328030000000012</v>
      </c>
      <c r="C295" s="3">
        <v>1</v>
      </c>
      <c r="D295">
        <v>75.881313000000006</v>
      </c>
      <c r="E295" s="4">
        <v>2</v>
      </c>
      <c r="P295">
        <v>2</v>
      </c>
      <c r="Q295" t="str">
        <f>CONCATENATE(C295,E295,G295,I295)</f>
        <v>12</v>
      </c>
      <c r="R295">
        <v>2</v>
      </c>
      <c r="X295" t="s">
        <v>286</v>
      </c>
      <c r="Y295" t="s">
        <v>263</v>
      </c>
      <c r="BG295">
        <v>2</v>
      </c>
      <c r="BH295">
        <v>1827</v>
      </c>
      <c r="BI295">
        <f>($BH$344-$BH$341)/200</f>
        <v>0.09</v>
      </c>
    </row>
    <row r="296" spans="1:61" x14ac:dyDescent="0.25">
      <c r="A296">
        <v>325</v>
      </c>
      <c r="B296">
        <v>71.423030000000011</v>
      </c>
      <c r="C296" s="3">
        <v>1</v>
      </c>
      <c r="D296">
        <v>75.801414000000008</v>
      </c>
      <c r="E296" s="4">
        <v>2</v>
      </c>
      <c r="P296">
        <v>2</v>
      </c>
      <c r="Q296" t="str">
        <f>CONCATENATE(C296,E296,G296,I296)</f>
        <v>12</v>
      </c>
      <c r="R296">
        <v>3</v>
      </c>
      <c r="X296" t="s">
        <v>286</v>
      </c>
      <c r="Y296" t="s">
        <v>264</v>
      </c>
      <c r="BG296">
        <v>3</v>
      </c>
      <c r="BH296">
        <v>1836</v>
      </c>
      <c r="BI296">
        <f>($BH$345-$BH$342)/200</f>
        <v>7.0000000000000007E-2</v>
      </c>
    </row>
    <row r="297" spans="1:61" x14ac:dyDescent="0.25">
      <c r="A297">
        <v>326</v>
      </c>
      <c r="D297">
        <v>75.787980000000005</v>
      </c>
      <c r="E297" s="4">
        <v>2</v>
      </c>
      <c r="P297">
        <v>1</v>
      </c>
      <c r="Q297" t="str">
        <f>CONCATENATE(C297,E297,G297,I297)</f>
        <v>2</v>
      </c>
      <c r="R297">
        <v>4</v>
      </c>
      <c r="X297" t="s">
        <v>284</v>
      </c>
      <c r="Y297" t="s">
        <v>275</v>
      </c>
      <c r="BG297">
        <v>4</v>
      </c>
      <c r="BH297">
        <v>1839</v>
      </c>
      <c r="BI297">
        <f>($BH$346-$BH$343)/200</f>
        <v>0.105</v>
      </c>
    </row>
    <row r="298" spans="1:61" x14ac:dyDescent="0.25">
      <c r="A298">
        <v>327</v>
      </c>
      <c r="D298">
        <v>75.764848000000001</v>
      </c>
      <c r="E298" s="4">
        <v>2</v>
      </c>
      <c r="P298">
        <v>1</v>
      </c>
      <c r="Q298" t="str">
        <f>CONCATENATE(C298,E298,G298,I298)</f>
        <v>2</v>
      </c>
      <c r="R298" t="s">
        <v>22</v>
      </c>
      <c r="X298" t="s">
        <v>288</v>
      </c>
      <c r="Y298" t="s">
        <v>276</v>
      </c>
      <c r="BG298" t="s">
        <v>22</v>
      </c>
      <c r="BH298">
        <v>1840</v>
      </c>
      <c r="BI298">
        <f>($BH$347-$BH$344)/200</f>
        <v>0.06</v>
      </c>
    </row>
    <row r="299" spans="1:61" x14ac:dyDescent="0.25">
      <c r="A299">
        <v>328</v>
      </c>
      <c r="D299">
        <v>75.745808000000011</v>
      </c>
      <c r="E299" s="4">
        <v>2</v>
      </c>
      <c r="P299">
        <v>1</v>
      </c>
      <c r="Q299" t="str">
        <f>CONCATENATE(C299,E299,G299,I299)</f>
        <v>2</v>
      </c>
      <c r="R299" t="s">
        <v>22</v>
      </c>
      <c r="X299" t="s">
        <v>288</v>
      </c>
      <c r="Y299" t="s">
        <v>277</v>
      </c>
      <c r="BG299" t="s">
        <v>22</v>
      </c>
      <c r="BH299">
        <v>1873</v>
      </c>
      <c r="BI299">
        <f>($BH$348-$BH$345)/200</f>
        <v>9.5000000000000001E-2</v>
      </c>
    </row>
    <row r="300" spans="1:61" x14ac:dyDescent="0.25">
      <c r="A300">
        <v>329</v>
      </c>
      <c r="D300">
        <v>75.344367000000005</v>
      </c>
      <c r="E300" s="4">
        <v>2</v>
      </c>
      <c r="F300">
        <v>74.571313000000004</v>
      </c>
      <c r="G300" s="5">
        <v>3</v>
      </c>
      <c r="P300">
        <v>2</v>
      </c>
      <c r="Q300" t="str">
        <f>CONCATENATE(C300,E300,G300,I300)</f>
        <v>23</v>
      </c>
      <c r="R300">
        <v>1</v>
      </c>
      <c r="X300" t="s">
        <v>288</v>
      </c>
      <c r="Y300" t="s">
        <v>278</v>
      </c>
      <c r="AB300" t="s">
        <v>283</v>
      </c>
      <c r="AC300" t="str">
        <f>CONCATENATE($R300,$R301,$R302,$R303)</f>
        <v>1234</v>
      </c>
      <c r="BG300">
        <v>1</v>
      </c>
      <c r="BH300">
        <v>1874</v>
      </c>
      <c r="BI300">
        <f>($BH$349-$BH$346)/200</f>
        <v>0.08</v>
      </c>
    </row>
    <row r="301" spans="1:61" x14ac:dyDescent="0.25">
      <c r="A301">
        <v>330</v>
      </c>
      <c r="D301">
        <v>75.881313000000006</v>
      </c>
      <c r="E301" s="4">
        <v>2</v>
      </c>
      <c r="F301">
        <v>74.592424000000008</v>
      </c>
      <c r="G301" s="5">
        <v>3</v>
      </c>
      <c r="H301">
        <v>76.050757000000004</v>
      </c>
      <c r="I301" s="2">
        <v>4</v>
      </c>
      <c r="P301">
        <v>3</v>
      </c>
      <c r="Q301" t="str">
        <f>CONCATENATE(C301,E301,G301,I301)</f>
        <v>234</v>
      </c>
      <c r="R301">
        <v>2</v>
      </c>
      <c r="X301" t="s">
        <v>284</v>
      </c>
      <c r="Y301" t="s">
        <v>280</v>
      </c>
      <c r="BG301">
        <v>2</v>
      </c>
      <c r="BH301">
        <v>1879</v>
      </c>
      <c r="BI301">
        <f>($BH$350-$BH$347)/200</f>
        <v>0.11</v>
      </c>
    </row>
    <row r="302" spans="1:61" x14ac:dyDescent="0.25">
      <c r="A302">
        <v>331</v>
      </c>
      <c r="F302">
        <v>74.537475000000001</v>
      </c>
      <c r="G302" s="5">
        <v>3</v>
      </c>
      <c r="H302">
        <v>75.988081000000008</v>
      </c>
      <c r="I302" s="2">
        <v>4</v>
      </c>
      <c r="P302">
        <v>2</v>
      </c>
      <c r="Q302" t="str">
        <f>CONCATENATE(C302,E302,G302,I302)</f>
        <v>34</v>
      </c>
      <c r="R302">
        <v>3</v>
      </c>
      <c r="X302" t="s">
        <v>286</v>
      </c>
      <c r="Y302" t="s">
        <v>266</v>
      </c>
      <c r="BG302">
        <v>3</v>
      </c>
      <c r="BH302">
        <v>1888</v>
      </c>
      <c r="BI302">
        <f>($BH$351-$BH$348)/200</f>
        <v>0.06</v>
      </c>
    </row>
    <row r="303" spans="1:61" x14ac:dyDescent="0.25">
      <c r="A303">
        <v>332</v>
      </c>
      <c r="F303">
        <v>74.519495000000006</v>
      </c>
      <c r="G303" s="5">
        <v>3</v>
      </c>
      <c r="H303">
        <v>75.968232</v>
      </c>
      <c r="I303" s="2">
        <v>4</v>
      </c>
      <c r="P303">
        <v>2</v>
      </c>
      <c r="Q303" t="str">
        <f>CONCATENATE(C303,E303,G303,I303)</f>
        <v>34</v>
      </c>
      <c r="R303">
        <v>4</v>
      </c>
      <c r="X303" t="s">
        <v>286</v>
      </c>
      <c r="Y303" t="s">
        <v>263</v>
      </c>
      <c r="BG303">
        <v>4</v>
      </c>
      <c r="BH303">
        <v>1888</v>
      </c>
      <c r="BI303">
        <f>($BH$352-$BH$349)/200</f>
        <v>0.08</v>
      </c>
    </row>
    <row r="304" spans="1:61" x14ac:dyDescent="0.25">
      <c r="A304">
        <v>333</v>
      </c>
      <c r="F304">
        <v>74.505606</v>
      </c>
      <c r="G304" s="5">
        <v>3</v>
      </c>
      <c r="H304">
        <v>75.969697000000011</v>
      </c>
      <c r="I304" s="2">
        <v>4</v>
      </c>
      <c r="P304">
        <v>2</v>
      </c>
      <c r="Q304" t="str">
        <f>CONCATENATE(C304,E304,G304,I304)</f>
        <v>34</v>
      </c>
      <c r="R304">
        <v>1</v>
      </c>
      <c r="X304" t="s">
        <v>286</v>
      </c>
      <c r="Y304" t="s">
        <v>264</v>
      </c>
      <c r="AB304" t="s">
        <v>283</v>
      </c>
      <c r="AC304" t="str">
        <f>CONCATENATE($R304,$R305,$R306,$R307)</f>
        <v>1234</v>
      </c>
      <c r="BG304">
        <v>1</v>
      </c>
      <c r="BH304">
        <v>1899</v>
      </c>
      <c r="BI304">
        <f>($BH$353-$BH$350)/200</f>
        <v>7.4999999999999997E-2</v>
      </c>
    </row>
    <row r="305" spans="1:61" x14ac:dyDescent="0.25">
      <c r="A305">
        <v>334</v>
      </c>
      <c r="F305">
        <v>74.488788</v>
      </c>
      <c r="G305" s="5">
        <v>3</v>
      </c>
      <c r="H305">
        <v>75.99176700000001</v>
      </c>
      <c r="I305" s="2">
        <v>4</v>
      </c>
      <c r="P305">
        <v>2</v>
      </c>
      <c r="Q305" t="str">
        <f>CONCATENATE(C305,E305,G305,I305)</f>
        <v>34</v>
      </c>
      <c r="R305">
        <v>2</v>
      </c>
      <c r="X305" t="s">
        <v>284</v>
      </c>
      <c r="Y305" t="s">
        <v>275</v>
      </c>
      <c r="BG305">
        <v>2</v>
      </c>
      <c r="BH305">
        <v>1902</v>
      </c>
      <c r="BI305">
        <f>($BH$354-$BH$351)/200</f>
        <v>0.115</v>
      </c>
    </row>
    <row r="306" spans="1:61" x14ac:dyDescent="0.25">
      <c r="A306">
        <v>335</v>
      </c>
      <c r="F306">
        <v>74.545960000000008</v>
      </c>
      <c r="G306" s="5">
        <v>3</v>
      </c>
      <c r="H306">
        <v>75.954596000000009</v>
      </c>
      <c r="I306" s="2">
        <v>4</v>
      </c>
      <c r="P306">
        <v>2</v>
      </c>
      <c r="Q306" t="str">
        <f>CONCATENATE(C306,E306,G306,I306)</f>
        <v>34</v>
      </c>
      <c r="R306">
        <v>3</v>
      </c>
      <c r="X306" t="s">
        <v>288</v>
      </c>
      <c r="Y306" t="s">
        <v>276</v>
      </c>
      <c r="BG306">
        <v>3</v>
      </c>
      <c r="BH306">
        <v>1909</v>
      </c>
      <c r="BI306">
        <f>($BH$355-$BH$352)/200</f>
        <v>7.0000000000000007E-2</v>
      </c>
    </row>
    <row r="307" spans="1:61" x14ac:dyDescent="0.25">
      <c r="A307">
        <v>336</v>
      </c>
      <c r="F307">
        <v>74.571313000000004</v>
      </c>
      <c r="G307" s="5">
        <v>3</v>
      </c>
      <c r="H307">
        <v>76.001262000000011</v>
      </c>
      <c r="I307" s="2">
        <v>4</v>
      </c>
      <c r="P307">
        <v>2</v>
      </c>
      <c r="Q307" t="str">
        <f>CONCATENATE(C307,E307,G307,I307)</f>
        <v>34</v>
      </c>
      <c r="R307">
        <v>4</v>
      </c>
      <c r="X307" t="s">
        <v>288</v>
      </c>
      <c r="Y307" t="s">
        <v>277</v>
      </c>
      <c r="BG307">
        <v>4</v>
      </c>
      <c r="BH307">
        <v>1909</v>
      </c>
      <c r="BI307">
        <f>($BH$356-$BH$353)/200</f>
        <v>0.09</v>
      </c>
    </row>
    <row r="308" spans="1:61" x14ac:dyDescent="0.25">
      <c r="A308">
        <v>337</v>
      </c>
      <c r="H308">
        <v>76.050757000000004</v>
      </c>
      <c r="I308" s="2">
        <v>4</v>
      </c>
      <c r="P308">
        <v>1</v>
      </c>
      <c r="Q308" t="str">
        <f>CONCATENATE(C308,E308,G308,I308)</f>
        <v>4</v>
      </c>
      <c r="R308">
        <v>1</v>
      </c>
      <c r="X308" t="s">
        <v>288</v>
      </c>
      <c r="Y308" t="s">
        <v>278</v>
      </c>
      <c r="AB308" t="s">
        <v>283</v>
      </c>
      <c r="AC308" t="str">
        <f>CONCATENATE($R308,$R309,$R310,$R311)</f>
        <v>1234</v>
      </c>
      <c r="BG308">
        <v>1</v>
      </c>
      <c r="BH308">
        <v>1920</v>
      </c>
      <c r="BI308">
        <f>($BH$357-$BH$354)/200</f>
        <v>7.0000000000000007E-2</v>
      </c>
    </row>
    <row r="309" spans="1:61" x14ac:dyDescent="0.25">
      <c r="A309">
        <v>338</v>
      </c>
      <c r="P309">
        <v>0</v>
      </c>
      <c r="Q309" t="str">
        <f>CONCATENATE(C309,E309,G309,I309)</f>
        <v/>
      </c>
      <c r="R309">
        <v>2</v>
      </c>
      <c r="X309" t="s">
        <v>284</v>
      </c>
      <c r="Y309" t="s">
        <v>280</v>
      </c>
      <c r="BG309">
        <v>2</v>
      </c>
      <c r="BH309">
        <v>1924</v>
      </c>
      <c r="BI309">
        <f>($BH$358-$BH$355)/200</f>
        <v>0.11</v>
      </c>
    </row>
    <row r="310" spans="1:61" x14ac:dyDescent="0.25">
      <c r="A310">
        <v>339</v>
      </c>
      <c r="P310">
        <v>0</v>
      </c>
      <c r="Q310" t="str">
        <f>CONCATENATE(C310,E310,G310,I310)</f>
        <v/>
      </c>
      <c r="R310">
        <v>3</v>
      </c>
      <c r="X310" t="s">
        <v>286</v>
      </c>
      <c r="Y310" t="s">
        <v>266</v>
      </c>
      <c r="BG310">
        <v>3</v>
      </c>
      <c r="BH310">
        <v>1932</v>
      </c>
      <c r="BI310">
        <f>($BH$359-$BH$356)/200</f>
        <v>7.0000000000000007E-2</v>
      </c>
    </row>
    <row r="311" spans="1:61" x14ac:dyDescent="0.25">
      <c r="A311">
        <v>340</v>
      </c>
      <c r="P311">
        <v>0</v>
      </c>
      <c r="Q311" t="str">
        <f>CONCATENATE(C311,E311,G311,I311)</f>
        <v/>
      </c>
      <c r="R311">
        <v>4</v>
      </c>
      <c r="X311" t="s">
        <v>286</v>
      </c>
      <c r="Y311" t="s">
        <v>263</v>
      </c>
      <c r="BG311">
        <v>4</v>
      </c>
      <c r="BH311">
        <v>1932</v>
      </c>
      <c r="BI311">
        <f>($BH$360-$BH$357)/200</f>
        <v>9.5000000000000001E-2</v>
      </c>
    </row>
    <row r="312" spans="1:61" x14ac:dyDescent="0.25">
      <c r="A312">
        <v>341</v>
      </c>
      <c r="B312">
        <v>97.547879000000009</v>
      </c>
      <c r="C312" s="3">
        <v>1</v>
      </c>
      <c r="P312">
        <v>1</v>
      </c>
      <c r="Q312" t="str">
        <f>CONCATENATE(C312,E312,G312,I312)</f>
        <v>1</v>
      </c>
      <c r="R312">
        <v>1</v>
      </c>
      <c r="X312" t="s">
        <v>286</v>
      </c>
      <c r="Y312" t="s">
        <v>264</v>
      </c>
      <c r="AB312" t="s">
        <v>283</v>
      </c>
      <c r="AC312" t="str">
        <f>CONCATENATE($R312,$R313,$R314,$R315)</f>
        <v>1234</v>
      </c>
      <c r="BG312">
        <v>1</v>
      </c>
      <c r="BH312">
        <v>1940</v>
      </c>
      <c r="BI312">
        <f>($BH$361-$BH$358)/200</f>
        <v>0.08</v>
      </c>
    </row>
    <row r="313" spans="1:61" x14ac:dyDescent="0.25">
      <c r="A313">
        <v>342</v>
      </c>
      <c r="B313">
        <v>97.606011000000009</v>
      </c>
      <c r="C313" s="3">
        <v>1</v>
      </c>
      <c r="P313">
        <v>1</v>
      </c>
      <c r="Q313" t="str">
        <f>CONCATENATE(C313,E313,G313,I313)</f>
        <v>1</v>
      </c>
      <c r="R313">
        <v>2</v>
      </c>
      <c r="X313" t="s">
        <v>286</v>
      </c>
      <c r="Y313" t="s">
        <v>265</v>
      </c>
      <c r="BG313">
        <v>2</v>
      </c>
      <c r="BH313">
        <v>1945</v>
      </c>
      <c r="BI313">
        <f>($BH$362-$BH$359)/200</f>
        <v>0.11</v>
      </c>
    </row>
    <row r="314" spans="1:61" x14ac:dyDescent="0.25">
      <c r="A314">
        <v>343</v>
      </c>
      <c r="B314">
        <v>97.539544000000006</v>
      </c>
      <c r="C314" s="3">
        <v>1</v>
      </c>
      <c r="P314">
        <v>1</v>
      </c>
      <c r="Q314" t="str">
        <f>CONCATENATE(C314,E314,G314,I314)</f>
        <v>1</v>
      </c>
      <c r="R314">
        <v>3</v>
      </c>
      <c r="X314" t="s">
        <v>286</v>
      </c>
      <c r="Y314" t="s">
        <v>266</v>
      </c>
      <c r="BG314">
        <v>3</v>
      </c>
      <c r="BH314">
        <v>1952</v>
      </c>
      <c r="BI314">
        <f>($BH$363-$BH$360)/200</f>
        <v>7.0000000000000007E-2</v>
      </c>
    </row>
    <row r="315" spans="1:61" x14ac:dyDescent="0.25">
      <c r="A315">
        <v>344</v>
      </c>
      <c r="B315">
        <v>97.601869000000008</v>
      </c>
      <c r="C315" s="3">
        <v>1</v>
      </c>
      <c r="P315">
        <v>1</v>
      </c>
      <c r="Q315" t="str">
        <f>CONCATENATE(C315,E315,G315,I315)</f>
        <v>1</v>
      </c>
      <c r="R315">
        <v>4</v>
      </c>
      <c r="X315" t="s">
        <v>286</v>
      </c>
      <c r="Y315" t="s">
        <v>263</v>
      </c>
      <c r="BG315">
        <v>4</v>
      </c>
      <c r="BH315">
        <v>1952</v>
      </c>
      <c r="BI315">
        <f>($BH$364-$BH$361)/200</f>
        <v>0.09</v>
      </c>
    </row>
    <row r="316" spans="1:61" x14ac:dyDescent="0.25">
      <c r="A316">
        <v>345</v>
      </c>
      <c r="B316">
        <v>97.590657000000007</v>
      </c>
      <c r="C316" s="3">
        <v>1</v>
      </c>
      <c r="P316">
        <v>1</v>
      </c>
      <c r="Q316" t="str">
        <f>CONCATENATE(C316,E316,G316,I316)</f>
        <v>1</v>
      </c>
      <c r="R316">
        <v>1</v>
      </c>
      <c r="X316" t="s">
        <v>286</v>
      </c>
      <c r="Y316" t="s">
        <v>264</v>
      </c>
      <c r="AB316" t="s">
        <v>283</v>
      </c>
      <c r="AC316" t="str">
        <f>CONCATENATE($R316,$R317,$R318,$R319)</f>
        <v>1234</v>
      </c>
      <c r="BG316">
        <v>1</v>
      </c>
      <c r="BH316">
        <v>1962</v>
      </c>
      <c r="BI316">
        <f>($BH$365-$BH$362)/200</f>
        <v>8.5000000000000006E-2</v>
      </c>
    </row>
    <row r="317" spans="1:61" x14ac:dyDescent="0.25">
      <c r="A317">
        <v>346</v>
      </c>
      <c r="B317">
        <v>97.568635</v>
      </c>
      <c r="C317" s="3">
        <v>1</v>
      </c>
      <c r="D317">
        <v>102.46484900000002</v>
      </c>
      <c r="E317" s="4">
        <v>2</v>
      </c>
      <c r="P317">
        <v>2</v>
      </c>
      <c r="Q317" t="str">
        <f>CONCATENATE(C317,E317,G317,I317)</f>
        <v>12</v>
      </c>
      <c r="R317">
        <v>2</v>
      </c>
      <c r="X317" t="s">
        <v>286</v>
      </c>
      <c r="Y317" t="s">
        <v>265</v>
      </c>
      <c r="BG317">
        <v>2</v>
      </c>
      <c r="BH317">
        <v>1966</v>
      </c>
      <c r="BI317">
        <f>($BH$366-$BH$363)/200</f>
        <v>0.115</v>
      </c>
    </row>
    <row r="318" spans="1:61" x14ac:dyDescent="0.25">
      <c r="A318">
        <v>347</v>
      </c>
      <c r="B318">
        <v>97.613736000000003</v>
      </c>
      <c r="C318" s="3">
        <v>1</v>
      </c>
      <c r="D318">
        <v>102.50596000000002</v>
      </c>
      <c r="E318" s="4">
        <v>2</v>
      </c>
      <c r="P318">
        <v>2</v>
      </c>
      <c r="Q318" t="str">
        <f>CONCATENATE(C318,E318,G318,I318)</f>
        <v>12</v>
      </c>
      <c r="R318">
        <v>3</v>
      </c>
      <c r="X318" t="s">
        <v>286</v>
      </c>
      <c r="Y318" t="s">
        <v>266</v>
      </c>
      <c r="BG318">
        <v>3</v>
      </c>
      <c r="BH318">
        <v>1973</v>
      </c>
      <c r="BI318">
        <f>($BH$367-$BH$364)/200</f>
        <v>0.08</v>
      </c>
    </row>
    <row r="319" spans="1:61" x14ac:dyDescent="0.25">
      <c r="A319">
        <v>348</v>
      </c>
      <c r="B319">
        <v>97.547879000000009</v>
      </c>
      <c r="C319" s="3">
        <v>1</v>
      </c>
      <c r="D319">
        <v>102.47802800000001</v>
      </c>
      <c r="E319" s="4">
        <v>2</v>
      </c>
      <c r="P319">
        <v>2</v>
      </c>
      <c r="Q319" t="str">
        <f>CONCATENATE(C319,E319,G319,I319)</f>
        <v>12</v>
      </c>
      <c r="R319">
        <v>4</v>
      </c>
      <c r="X319" t="s">
        <v>286</v>
      </c>
      <c r="Y319" t="s">
        <v>263</v>
      </c>
      <c r="BG319">
        <v>4</v>
      </c>
      <c r="BH319">
        <v>1973</v>
      </c>
      <c r="BI319">
        <f>($BH$368-$BH$365)/200</f>
        <v>8.5000000000000006E-2</v>
      </c>
    </row>
    <row r="320" spans="1:61" x14ac:dyDescent="0.25">
      <c r="A320">
        <v>349</v>
      </c>
      <c r="D320">
        <v>102.45086000000001</v>
      </c>
      <c r="E320" s="4">
        <v>2</v>
      </c>
      <c r="P320">
        <v>1</v>
      </c>
      <c r="Q320" t="str">
        <f>CONCATENATE(C320,E320,G320,I320)</f>
        <v>2</v>
      </c>
      <c r="R320">
        <v>1</v>
      </c>
      <c r="X320" t="s">
        <v>286</v>
      </c>
      <c r="Y320" t="s">
        <v>264</v>
      </c>
      <c r="AB320" t="s">
        <v>283</v>
      </c>
      <c r="AC320" t="str">
        <f>CONCATENATE($R320,$R321,$R322,$R323)</f>
        <v>1234</v>
      </c>
      <c r="BG320">
        <v>1</v>
      </c>
      <c r="BH320">
        <v>1986</v>
      </c>
      <c r="BI320">
        <f>($BH$369-$BH$366)/200</f>
        <v>7.4999999999999997E-2</v>
      </c>
    </row>
    <row r="321" spans="1:61" x14ac:dyDescent="0.25">
      <c r="A321">
        <v>350</v>
      </c>
      <c r="D321">
        <v>102.46484900000002</v>
      </c>
      <c r="E321" s="4">
        <v>2</v>
      </c>
      <c r="P321">
        <v>1</v>
      </c>
      <c r="Q321" t="str">
        <f>CONCATENATE(C321,E321,G321,I321)</f>
        <v>2</v>
      </c>
      <c r="R321">
        <v>2</v>
      </c>
      <c r="X321" t="s">
        <v>286</v>
      </c>
      <c r="Y321" t="s">
        <v>265</v>
      </c>
      <c r="BG321">
        <v>2</v>
      </c>
      <c r="BH321">
        <v>1988</v>
      </c>
      <c r="BI321">
        <f>($BH$370-$BH$367)/200</f>
        <v>0.11</v>
      </c>
    </row>
    <row r="322" spans="1:61" x14ac:dyDescent="0.25">
      <c r="A322">
        <v>351</v>
      </c>
      <c r="D322">
        <v>102.46484900000002</v>
      </c>
      <c r="E322" s="4">
        <v>2</v>
      </c>
      <c r="P322">
        <v>1</v>
      </c>
      <c r="Q322" t="str">
        <f>CONCATENATE(C322,E322,G322,I322)</f>
        <v>2</v>
      </c>
      <c r="R322">
        <v>3</v>
      </c>
      <c r="X322" t="s">
        <v>286</v>
      </c>
      <c r="Y322" t="s">
        <v>266</v>
      </c>
      <c r="BG322">
        <v>3</v>
      </c>
      <c r="BH322">
        <v>1997</v>
      </c>
      <c r="BI322">
        <f>($BH$371-$BH$368)/200</f>
        <v>9.5000000000000001E-2</v>
      </c>
    </row>
    <row r="323" spans="1:61" x14ac:dyDescent="0.25">
      <c r="A323">
        <v>352</v>
      </c>
      <c r="F323">
        <v>102.482068</v>
      </c>
      <c r="G323" s="5">
        <v>3</v>
      </c>
      <c r="H323">
        <v>102.90141400000002</v>
      </c>
      <c r="I323" s="2">
        <v>4</v>
      </c>
      <c r="P323">
        <v>2</v>
      </c>
      <c r="Q323" t="str">
        <f>CONCATENATE(C323,E323,G323,I323)</f>
        <v>34</v>
      </c>
      <c r="R323">
        <v>4</v>
      </c>
      <c r="X323" t="s">
        <v>286</v>
      </c>
      <c r="Y323" t="s">
        <v>263</v>
      </c>
      <c r="BG323">
        <v>4</v>
      </c>
      <c r="BH323">
        <v>1997</v>
      </c>
      <c r="BI323">
        <f>($BH$372-$BH$369)/200</f>
        <v>0.09</v>
      </c>
    </row>
    <row r="324" spans="1:61" x14ac:dyDescent="0.25">
      <c r="A324">
        <v>353</v>
      </c>
      <c r="F324">
        <v>102.490251</v>
      </c>
      <c r="G324" s="5">
        <v>3</v>
      </c>
      <c r="H324">
        <v>102.85303200000001</v>
      </c>
      <c r="I324" s="2">
        <v>4</v>
      </c>
      <c r="P324">
        <v>2</v>
      </c>
      <c r="Q324" t="str">
        <f>CONCATENATE(C324,E324,G324,I324)</f>
        <v>34</v>
      </c>
      <c r="R324">
        <v>1</v>
      </c>
      <c r="X324" t="s">
        <v>285</v>
      </c>
      <c r="Y324" t="s">
        <v>261</v>
      </c>
      <c r="AB324" t="s">
        <v>283</v>
      </c>
      <c r="AC324" t="str">
        <f>CONCATENATE($R324,$R325,$R326,$R327)</f>
        <v>1234</v>
      </c>
      <c r="BG324">
        <v>1</v>
      </c>
      <c r="BH324">
        <v>2006</v>
      </c>
      <c r="BI324">
        <f>($BH$378-$BH$375)/200</f>
        <v>8.5000000000000006E-2</v>
      </c>
    </row>
    <row r="325" spans="1:61" x14ac:dyDescent="0.25">
      <c r="A325">
        <v>354</v>
      </c>
      <c r="F325">
        <v>102.45944300000001</v>
      </c>
      <c r="G325" s="5">
        <v>3</v>
      </c>
      <c r="H325">
        <v>102.896062</v>
      </c>
      <c r="I325" s="2">
        <v>4</v>
      </c>
      <c r="P325">
        <v>2</v>
      </c>
      <c r="Q325" t="str">
        <f>CONCATENATE(C325,E325,G325,I325)</f>
        <v>34</v>
      </c>
      <c r="R325">
        <v>2</v>
      </c>
      <c r="X325" t="s">
        <v>284</v>
      </c>
      <c r="Y325" t="s">
        <v>262</v>
      </c>
      <c r="BG325">
        <v>2</v>
      </c>
      <c r="BH325">
        <v>2011</v>
      </c>
      <c r="BI325">
        <f>($BH$379-$BH$376)/200</f>
        <v>0.16</v>
      </c>
    </row>
    <row r="326" spans="1:61" x14ac:dyDescent="0.25">
      <c r="A326">
        <v>355</v>
      </c>
      <c r="F326">
        <v>102.47707100000001</v>
      </c>
      <c r="G326" s="5">
        <v>3</v>
      </c>
      <c r="H326">
        <v>102.899495</v>
      </c>
      <c r="I326" s="2">
        <v>4</v>
      </c>
      <c r="P326">
        <v>2</v>
      </c>
      <c r="Q326" t="str">
        <f>CONCATENATE(C326,E326,G326,I326)</f>
        <v>34</v>
      </c>
      <c r="R326">
        <v>3</v>
      </c>
      <c r="X326" t="s">
        <v>286</v>
      </c>
      <c r="Y326" t="s">
        <v>263</v>
      </c>
      <c r="BG326">
        <v>3</v>
      </c>
      <c r="BH326">
        <v>2020</v>
      </c>
      <c r="BI326">
        <f>($BH$380-$BH$377)/200</f>
        <v>8.5000000000000006E-2</v>
      </c>
    </row>
    <row r="327" spans="1:61" x14ac:dyDescent="0.25">
      <c r="A327">
        <v>356</v>
      </c>
      <c r="F327">
        <v>102.472272</v>
      </c>
      <c r="G327" s="5">
        <v>3</v>
      </c>
      <c r="H327">
        <v>102.897424</v>
      </c>
      <c r="I327" s="2">
        <v>4</v>
      </c>
      <c r="P327">
        <v>2</v>
      </c>
      <c r="Q327" t="str">
        <f>CONCATENATE(C327,E327,G327,I327)</f>
        <v>34</v>
      </c>
      <c r="R327">
        <v>4</v>
      </c>
      <c r="X327" t="s">
        <v>286</v>
      </c>
      <c r="Y327" t="s">
        <v>264</v>
      </c>
      <c r="BG327">
        <v>4</v>
      </c>
      <c r="BH327">
        <v>2021</v>
      </c>
      <c r="BI327">
        <f>($BH$381-$BH$378)/200</f>
        <v>0.14499999999999999</v>
      </c>
    </row>
    <row r="328" spans="1:61" x14ac:dyDescent="0.25">
      <c r="A328">
        <v>357</v>
      </c>
      <c r="F328">
        <v>102.490758</v>
      </c>
      <c r="G328" s="5">
        <v>3</v>
      </c>
      <c r="H328">
        <v>102.87969700000001</v>
      </c>
      <c r="I328" s="2">
        <v>4</v>
      </c>
      <c r="P328">
        <v>2</v>
      </c>
      <c r="Q328" t="str">
        <f>CONCATENATE(C328,E328,G328,I328)</f>
        <v>34</v>
      </c>
      <c r="R328">
        <v>1</v>
      </c>
      <c r="X328" t="s">
        <v>286</v>
      </c>
      <c r="Y328" t="s">
        <v>265</v>
      </c>
      <c r="AB328" t="s">
        <v>283</v>
      </c>
      <c r="AC328" t="str">
        <f>CONCATENATE($R328,$R329,$R330,$R331)</f>
        <v>1234</v>
      </c>
      <c r="BG328">
        <v>1</v>
      </c>
      <c r="BH328">
        <v>2026</v>
      </c>
      <c r="BI328">
        <f>($BH$382-$BH$379)/200</f>
        <v>0.1</v>
      </c>
    </row>
    <row r="329" spans="1:61" x14ac:dyDescent="0.25">
      <c r="A329">
        <v>358</v>
      </c>
      <c r="F329">
        <v>102.482068</v>
      </c>
      <c r="G329" s="5">
        <v>3</v>
      </c>
      <c r="H329">
        <v>102.90141400000002</v>
      </c>
      <c r="I329" s="2">
        <v>4</v>
      </c>
      <c r="P329">
        <v>2</v>
      </c>
      <c r="Q329" t="str">
        <f>CONCATENATE(C329,E329,G329,I329)</f>
        <v>34</v>
      </c>
      <c r="R329">
        <v>2</v>
      </c>
      <c r="X329" t="s">
        <v>286</v>
      </c>
      <c r="Y329" t="s">
        <v>266</v>
      </c>
      <c r="BG329">
        <v>2</v>
      </c>
      <c r="BH329">
        <v>2034</v>
      </c>
      <c r="BI329">
        <f>($BH$383-$BH$380)/200</f>
        <v>0.115</v>
      </c>
    </row>
    <row r="330" spans="1:61" x14ac:dyDescent="0.25">
      <c r="A330">
        <v>359</v>
      </c>
      <c r="P330">
        <v>0</v>
      </c>
      <c r="Q330" t="str">
        <f>CONCATENATE(C330,E330,G330,I330)</f>
        <v/>
      </c>
      <c r="R330">
        <v>3</v>
      </c>
      <c r="X330" t="s">
        <v>286</v>
      </c>
      <c r="Y330" t="s">
        <v>263</v>
      </c>
      <c r="BG330">
        <v>3</v>
      </c>
      <c r="BH330">
        <v>2043</v>
      </c>
      <c r="BI330">
        <f>($BH$384-$BH$381)/200</f>
        <v>0.1</v>
      </c>
    </row>
    <row r="331" spans="1:61" x14ac:dyDescent="0.25">
      <c r="A331">
        <v>360</v>
      </c>
      <c r="P331">
        <v>0</v>
      </c>
      <c r="Q331" t="str">
        <f>CONCATENATE(C331,E331,G331,I331)</f>
        <v/>
      </c>
      <c r="R331">
        <v>4</v>
      </c>
      <c r="X331" t="s">
        <v>286</v>
      </c>
      <c r="Y331" t="s">
        <v>264</v>
      </c>
      <c r="BG331">
        <v>4</v>
      </c>
      <c r="BH331">
        <v>2044</v>
      </c>
      <c r="BI331">
        <f>($BH$385-$BH$382)/200</f>
        <v>0.105</v>
      </c>
    </row>
    <row r="332" spans="1:61" x14ac:dyDescent="0.25">
      <c r="A332">
        <v>361</v>
      </c>
      <c r="P332">
        <v>0</v>
      </c>
      <c r="Q332" t="str">
        <f>CONCATENATE(C332,E332,G332,I332)</f>
        <v/>
      </c>
      <c r="R332">
        <v>1</v>
      </c>
      <c r="X332" t="s">
        <v>286</v>
      </c>
      <c r="Y332" t="s">
        <v>265</v>
      </c>
      <c r="BG332">
        <v>1</v>
      </c>
      <c r="BH332">
        <v>2051</v>
      </c>
      <c r="BI332">
        <f>($BH$386-$BH$383)/200</f>
        <v>0.115</v>
      </c>
    </row>
    <row r="333" spans="1:61" x14ac:dyDescent="0.25">
      <c r="A333">
        <v>362</v>
      </c>
      <c r="P333">
        <v>0</v>
      </c>
      <c r="Q333" t="str">
        <f>CONCATENATE(C333,E333,G333,I333)</f>
        <v/>
      </c>
      <c r="R333" t="s">
        <v>22</v>
      </c>
      <c r="X333" t="s">
        <v>286</v>
      </c>
      <c r="Y333" t="s">
        <v>266</v>
      </c>
      <c r="BG333" t="s">
        <v>22</v>
      </c>
      <c r="BH333">
        <v>2052</v>
      </c>
      <c r="BI333">
        <f>($BH$387-$BH$384)/200</f>
        <v>8.5000000000000006E-2</v>
      </c>
    </row>
    <row r="334" spans="1:61" x14ac:dyDescent="0.25">
      <c r="A334">
        <v>363</v>
      </c>
      <c r="P334">
        <v>0</v>
      </c>
      <c r="Q334" t="str">
        <f>CONCATENATE(C334,E334,G334,I334)</f>
        <v/>
      </c>
      <c r="R334" t="s">
        <v>22</v>
      </c>
      <c r="X334" t="s">
        <v>286</v>
      </c>
      <c r="Y334" t="s">
        <v>263</v>
      </c>
      <c r="BG334" t="s">
        <v>22</v>
      </c>
      <c r="BH334">
        <v>2087</v>
      </c>
      <c r="BI334">
        <f>($BH$388-$BH$385)/200</f>
        <v>8.5000000000000006E-2</v>
      </c>
    </row>
    <row r="335" spans="1:61" x14ac:dyDescent="0.25">
      <c r="A335">
        <v>364</v>
      </c>
      <c r="B335">
        <v>129.92495100000002</v>
      </c>
      <c r="C335" s="3">
        <v>1</v>
      </c>
      <c r="P335">
        <v>1</v>
      </c>
      <c r="Q335" t="str">
        <f>CONCATENATE(C335,E335,G335,I335)</f>
        <v>1</v>
      </c>
      <c r="R335">
        <v>2</v>
      </c>
      <c r="X335" t="s">
        <v>286</v>
      </c>
      <c r="Y335" t="s">
        <v>264</v>
      </c>
      <c r="AB335" t="s">
        <v>285</v>
      </c>
      <c r="AC335" t="str">
        <f>CONCATENATE($R335,$R336,$R337,$R338)</f>
        <v>2314</v>
      </c>
      <c r="BG335">
        <v>2</v>
      </c>
      <c r="BH335">
        <v>2088</v>
      </c>
      <c r="BI335">
        <f>($BH$389-$BH$386)/200</f>
        <v>8.5000000000000006E-2</v>
      </c>
    </row>
    <row r="336" spans="1:61" x14ac:dyDescent="0.25">
      <c r="A336">
        <v>365</v>
      </c>
      <c r="B336">
        <v>129.94287600000001</v>
      </c>
      <c r="C336" s="3">
        <v>1</v>
      </c>
      <c r="P336">
        <v>1</v>
      </c>
      <c r="Q336" t="str">
        <f>CONCATENATE(C336,E336,G336,I336)</f>
        <v>1</v>
      </c>
      <c r="R336">
        <v>3</v>
      </c>
      <c r="X336" t="s">
        <v>286</v>
      </c>
      <c r="Y336" t="s">
        <v>265</v>
      </c>
      <c r="BG336">
        <v>3</v>
      </c>
      <c r="BH336">
        <v>2088</v>
      </c>
      <c r="BI336">
        <f>($BH$390-$BH$387)/200</f>
        <v>0.105</v>
      </c>
    </row>
    <row r="337" spans="1:61" x14ac:dyDescent="0.25">
      <c r="A337">
        <v>366</v>
      </c>
      <c r="B337">
        <v>129.94939500000001</v>
      </c>
      <c r="C337" s="3">
        <v>1</v>
      </c>
      <c r="P337">
        <v>1</v>
      </c>
      <c r="Q337" t="str">
        <f>CONCATENATE(C337,E337,G337,I337)</f>
        <v>1</v>
      </c>
      <c r="R337">
        <v>1</v>
      </c>
      <c r="X337" t="s">
        <v>286</v>
      </c>
      <c r="Y337" t="s">
        <v>266</v>
      </c>
      <c r="BG337">
        <v>1</v>
      </c>
      <c r="BH337">
        <v>2103</v>
      </c>
      <c r="BI337">
        <f>($BH$391-$BH$388)/200</f>
        <v>0.08</v>
      </c>
    </row>
    <row r="338" spans="1:61" x14ac:dyDescent="0.25">
      <c r="A338">
        <v>367</v>
      </c>
      <c r="B338">
        <v>129.97858500000001</v>
      </c>
      <c r="C338" s="3">
        <v>1</v>
      </c>
      <c r="P338">
        <v>1</v>
      </c>
      <c r="Q338" t="str">
        <f>CONCATENATE(C338,E338,G338,I338)</f>
        <v>1</v>
      </c>
      <c r="R338">
        <v>4</v>
      </c>
      <c r="X338" t="s">
        <v>286</v>
      </c>
      <c r="Y338" t="s">
        <v>263</v>
      </c>
      <c r="BG338">
        <v>4</v>
      </c>
      <c r="BH338">
        <v>2106</v>
      </c>
      <c r="BI338">
        <f>($BH$392-$BH$389)/200</f>
        <v>9.5000000000000001E-2</v>
      </c>
    </row>
    <row r="339" spans="1:61" x14ac:dyDescent="0.25">
      <c r="A339">
        <v>368</v>
      </c>
      <c r="B339">
        <v>129.945706</v>
      </c>
      <c r="C339" s="3">
        <v>1</v>
      </c>
      <c r="D339">
        <v>133.51004900000001</v>
      </c>
      <c r="E339" s="4">
        <v>2</v>
      </c>
      <c r="P339">
        <v>2</v>
      </c>
      <c r="Q339" t="str">
        <f>CONCATENATE(C339,E339,G339,I339)</f>
        <v>12</v>
      </c>
      <c r="R339">
        <v>3</v>
      </c>
      <c r="X339" t="s">
        <v>286</v>
      </c>
      <c r="Y339" t="s">
        <v>264</v>
      </c>
      <c r="AB339" t="s">
        <v>286</v>
      </c>
      <c r="AC339" t="str">
        <f>CONCATENATE($R339,$R340,$R341,$R342)</f>
        <v>3214</v>
      </c>
      <c r="BG339">
        <v>3</v>
      </c>
      <c r="BH339">
        <v>2114</v>
      </c>
      <c r="BI339">
        <f>($BH$393-$BH$390)/200</f>
        <v>8.5000000000000006E-2</v>
      </c>
    </row>
    <row r="340" spans="1:61" x14ac:dyDescent="0.25">
      <c r="A340">
        <v>369</v>
      </c>
      <c r="B340">
        <v>129.96378800000002</v>
      </c>
      <c r="C340" s="3">
        <v>1</v>
      </c>
      <c r="D340">
        <v>133.56525500000001</v>
      </c>
      <c r="E340" s="4">
        <v>2</v>
      </c>
      <c r="P340">
        <v>2</v>
      </c>
      <c r="Q340" t="str">
        <f>CONCATENATE(C340,E340,G340,I340)</f>
        <v>12</v>
      </c>
      <c r="R340">
        <v>2</v>
      </c>
      <c r="X340" t="s">
        <v>286</v>
      </c>
      <c r="Y340" t="s">
        <v>265</v>
      </c>
      <c r="BG340">
        <v>2</v>
      </c>
      <c r="BH340">
        <v>2125</v>
      </c>
      <c r="BI340">
        <f>($BH$394-$BH$391)/200</f>
        <v>0.11</v>
      </c>
    </row>
    <row r="341" spans="1:61" x14ac:dyDescent="0.25">
      <c r="A341">
        <v>370</v>
      </c>
      <c r="B341">
        <v>129.92495100000002</v>
      </c>
      <c r="C341" s="3">
        <v>1</v>
      </c>
      <c r="D341">
        <v>133.57560100000001</v>
      </c>
      <c r="E341" s="4">
        <v>2</v>
      </c>
      <c r="P341">
        <v>2</v>
      </c>
      <c r="Q341" t="str">
        <f>CONCATENATE(C341,E341,G341,I341)</f>
        <v>12</v>
      </c>
      <c r="R341">
        <v>1</v>
      </c>
      <c r="X341" t="s">
        <v>286</v>
      </c>
      <c r="Y341" t="s">
        <v>266</v>
      </c>
      <c r="BG341">
        <v>1</v>
      </c>
      <c r="BH341">
        <v>2128</v>
      </c>
      <c r="BI341">
        <f>($BH$395-$BH$392)/200</f>
        <v>6.5000000000000002E-2</v>
      </c>
    </row>
    <row r="342" spans="1:61" x14ac:dyDescent="0.25">
      <c r="A342">
        <v>371</v>
      </c>
      <c r="D342">
        <v>133.60969600000001</v>
      </c>
      <c r="E342" s="4">
        <v>2</v>
      </c>
      <c r="P342">
        <v>1</v>
      </c>
      <c r="Q342" t="str">
        <f>CONCATENATE(C342,E342,G342,I342)</f>
        <v>2</v>
      </c>
      <c r="R342">
        <v>4</v>
      </c>
      <c r="X342" t="s">
        <v>286</v>
      </c>
      <c r="Y342" t="s">
        <v>263</v>
      </c>
      <c r="BG342">
        <v>4</v>
      </c>
      <c r="BH342">
        <v>2136</v>
      </c>
      <c r="BI342">
        <f>($BH$396-$BH$393)/200</f>
        <v>0.1</v>
      </c>
    </row>
    <row r="343" spans="1:61" x14ac:dyDescent="0.25">
      <c r="A343">
        <v>372</v>
      </c>
      <c r="D343">
        <v>133.64075600000001</v>
      </c>
      <c r="E343" s="4">
        <v>2</v>
      </c>
      <c r="P343">
        <v>1</v>
      </c>
      <c r="Q343" t="str">
        <f>CONCATENATE(C343,E343,G343,I343)</f>
        <v>2</v>
      </c>
      <c r="R343">
        <v>3</v>
      </c>
      <c r="X343" t="s">
        <v>286</v>
      </c>
      <c r="Y343" t="s">
        <v>264</v>
      </c>
      <c r="BG343">
        <v>3</v>
      </c>
      <c r="BH343">
        <v>2137</v>
      </c>
      <c r="BI343">
        <f>($BH$397-$BH$394)/200</f>
        <v>0.08</v>
      </c>
    </row>
    <row r="344" spans="1:61" x14ac:dyDescent="0.25">
      <c r="A344">
        <v>373</v>
      </c>
      <c r="D344">
        <v>133.51004900000001</v>
      </c>
      <c r="E344" s="4">
        <v>2</v>
      </c>
      <c r="P344">
        <v>1</v>
      </c>
      <c r="Q344" t="str">
        <f>CONCATENATE(C344,E344,G344,I344)</f>
        <v>2</v>
      </c>
      <c r="R344">
        <v>2</v>
      </c>
      <c r="X344" t="s">
        <v>284</v>
      </c>
      <c r="Y344" t="s">
        <v>275</v>
      </c>
      <c r="AB344" t="s">
        <v>288</v>
      </c>
      <c r="AC344" t="str">
        <f>CONCATENATE($R344,$R345,$R346,$R347)</f>
        <v>2134</v>
      </c>
      <c r="BG344">
        <v>2</v>
      </c>
      <c r="BH344">
        <v>2146</v>
      </c>
      <c r="BI344">
        <f>($BH$398-$BH$395)/200</f>
        <v>0.12</v>
      </c>
    </row>
    <row r="345" spans="1:61" x14ac:dyDescent="0.25">
      <c r="A345">
        <v>374</v>
      </c>
      <c r="F345">
        <v>134.739892</v>
      </c>
      <c r="G345" s="5">
        <v>3</v>
      </c>
      <c r="P345">
        <v>1</v>
      </c>
      <c r="Q345" t="str">
        <f>CONCATENATE(C345,E345,G345,I345)</f>
        <v>3</v>
      </c>
      <c r="R345">
        <v>1</v>
      </c>
      <c r="X345" t="s">
        <v>288</v>
      </c>
      <c r="Y345" t="s">
        <v>276</v>
      </c>
      <c r="BG345">
        <v>1</v>
      </c>
      <c r="BH345">
        <v>2150</v>
      </c>
      <c r="BI345">
        <f>($BH$399-$BH$396)/200</f>
        <v>0.06</v>
      </c>
    </row>
    <row r="346" spans="1:61" x14ac:dyDescent="0.25">
      <c r="A346">
        <v>375</v>
      </c>
      <c r="F346">
        <v>134.79868400000001</v>
      </c>
      <c r="G346" s="5">
        <v>3</v>
      </c>
      <c r="H346">
        <v>135.620553</v>
      </c>
      <c r="I346" s="2">
        <v>4</v>
      </c>
      <c r="P346">
        <v>2</v>
      </c>
      <c r="Q346" t="str">
        <f>CONCATENATE(C346,E346,G346,I346)</f>
        <v>34</v>
      </c>
      <c r="R346">
        <v>3</v>
      </c>
      <c r="X346" t="s">
        <v>288</v>
      </c>
      <c r="Y346" t="s">
        <v>277</v>
      </c>
      <c r="BG346">
        <v>3</v>
      </c>
      <c r="BH346">
        <v>2158</v>
      </c>
      <c r="BI346">
        <f>($BH$400-$BH$397)/200</f>
        <v>0.115</v>
      </c>
    </row>
    <row r="347" spans="1:61" x14ac:dyDescent="0.25">
      <c r="A347">
        <v>376</v>
      </c>
      <c r="F347">
        <v>134.790299</v>
      </c>
      <c r="G347" s="5">
        <v>3</v>
      </c>
      <c r="H347">
        <v>135.620553</v>
      </c>
      <c r="I347" s="2">
        <v>4</v>
      </c>
      <c r="P347">
        <v>2</v>
      </c>
      <c r="Q347" t="str">
        <f>CONCATENATE(C347,E347,G347,I347)</f>
        <v>34</v>
      </c>
      <c r="R347">
        <v>4</v>
      </c>
      <c r="X347" t="s">
        <v>288</v>
      </c>
      <c r="Y347" t="s">
        <v>278</v>
      </c>
      <c r="BG347">
        <v>4</v>
      </c>
      <c r="BH347">
        <v>2158</v>
      </c>
      <c r="BI347">
        <f>($BH$401-$BH$398)/200</f>
        <v>8.5000000000000006E-2</v>
      </c>
    </row>
    <row r="348" spans="1:61" x14ac:dyDescent="0.25">
      <c r="A348">
        <v>377</v>
      </c>
      <c r="F348">
        <v>134.762979</v>
      </c>
      <c r="G348" s="5">
        <v>3</v>
      </c>
      <c r="H348">
        <v>135.620553</v>
      </c>
      <c r="I348" s="2">
        <v>4</v>
      </c>
      <c r="P348">
        <v>2</v>
      </c>
      <c r="Q348" t="str">
        <f>CONCATENATE(C348,E348,G348,I348)</f>
        <v>34</v>
      </c>
      <c r="R348">
        <v>2</v>
      </c>
      <c r="X348" t="s">
        <v>288</v>
      </c>
      <c r="Y348" t="s">
        <v>279</v>
      </c>
      <c r="AB348" t="s">
        <v>286</v>
      </c>
      <c r="AC348" t="str">
        <f>CONCATENATE($R348,$R349,$R350,$R351)</f>
        <v>2143</v>
      </c>
      <c r="BG348">
        <v>2</v>
      </c>
      <c r="BH348">
        <v>2169</v>
      </c>
      <c r="BI348">
        <f>($BH$402-$BH$399)/200</f>
        <v>0.12</v>
      </c>
    </row>
    <row r="349" spans="1:61" x14ac:dyDescent="0.25">
      <c r="A349">
        <v>378</v>
      </c>
      <c r="F349">
        <v>134.76055200000002</v>
      </c>
      <c r="G349" s="5">
        <v>3</v>
      </c>
      <c r="H349">
        <v>135.620553</v>
      </c>
      <c r="I349" s="2">
        <v>4</v>
      </c>
      <c r="P349">
        <v>2</v>
      </c>
      <c r="Q349" t="str">
        <f>CONCATENATE(C349,E349,G349,I349)</f>
        <v>34</v>
      </c>
      <c r="R349">
        <v>1</v>
      </c>
      <c r="X349" t="s">
        <v>288</v>
      </c>
      <c r="Y349" t="s">
        <v>276</v>
      </c>
      <c r="BG349">
        <v>1</v>
      </c>
      <c r="BH349">
        <v>2174</v>
      </c>
      <c r="BI349">
        <f>($BH$403-$BH$400)/200</f>
        <v>0.05</v>
      </c>
    </row>
    <row r="350" spans="1:61" x14ac:dyDescent="0.25">
      <c r="A350">
        <v>379</v>
      </c>
      <c r="F350">
        <v>134.77404100000001</v>
      </c>
      <c r="G350" s="5">
        <v>3</v>
      </c>
      <c r="H350">
        <v>135.620553</v>
      </c>
      <c r="I350" s="2">
        <v>4</v>
      </c>
      <c r="P350">
        <v>2</v>
      </c>
      <c r="Q350" t="str">
        <f>CONCATENATE(C350,E350,G350,I350)</f>
        <v>34</v>
      </c>
      <c r="R350">
        <v>4</v>
      </c>
      <c r="X350" t="s">
        <v>288</v>
      </c>
      <c r="Y350" t="s">
        <v>277</v>
      </c>
      <c r="BG350">
        <v>4</v>
      </c>
      <c r="BH350">
        <v>2180</v>
      </c>
      <c r="BI350">
        <f>($BH$404-$BH$401)/200</f>
        <v>0.105</v>
      </c>
    </row>
    <row r="351" spans="1:61" x14ac:dyDescent="0.25">
      <c r="A351">
        <v>380</v>
      </c>
      <c r="F351">
        <v>134.739892</v>
      </c>
      <c r="G351" s="5">
        <v>3</v>
      </c>
      <c r="H351">
        <v>135.620553</v>
      </c>
      <c r="I351" s="2">
        <v>4</v>
      </c>
      <c r="P351">
        <v>2</v>
      </c>
      <c r="Q351" t="str">
        <f>CONCATENATE(C351,E351,G351,I351)</f>
        <v>34</v>
      </c>
      <c r="R351">
        <v>3</v>
      </c>
      <c r="X351" t="s">
        <v>288</v>
      </c>
      <c r="Y351" t="s">
        <v>278</v>
      </c>
      <c r="BG351">
        <v>3</v>
      </c>
      <c r="BH351">
        <v>2181</v>
      </c>
      <c r="BI351">
        <f>($BH$405-$BH$402)/200</f>
        <v>8.5000000000000006E-2</v>
      </c>
    </row>
    <row r="352" spans="1:61" x14ac:dyDescent="0.25">
      <c r="A352">
        <v>381</v>
      </c>
      <c r="H352">
        <v>135.620553</v>
      </c>
      <c r="I352" s="2">
        <v>4</v>
      </c>
      <c r="P352">
        <v>1</v>
      </c>
      <c r="Q352" t="str">
        <f>CONCATENATE(C352,E352,G352,I352)</f>
        <v>4</v>
      </c>
      <c r="R352">
        <v>2</v>
      </c>
      <c r="X352" t="s">
        <v>288</v>
      </c>
      <c r="Y352" t="s">
        <v>279</v>
      </c>
      <c r="AB352" t="s">
        <v>288</v>
      </c>
      <c r="AC352" t="str">
        <f>CONCATENATE($R352,$R353,$R354,$R355)</f>
        <v>2134</v>
      </c>
      <c r="BG352">
        <v>2</v>
      </c>
      <c r="BH352">
        <v>2190</v>
      </c>
      <c r="BI352">
        <f>($BH$406-$BH$403)/200</f>
        <v>0.125</v>
      </c>
    </row>
    <row r="353" spans="1:61" x14ac:dyDescent="0.25">
      <c r="A353">
        <v>382</v>
      </c>
      <c r="P353">
        <v>0</v>
      </c>
      <c r="Q353" t="str">
        <f>CONCATENATE(C353,E353,G353,I353)</f>
        <v/>
      </c>
      <c r="R353">
        <v>1</v>
      </c>
      <c r="X353" t="s">
        <v>288</v>
      </c>
      <c r="Y353" t="s">
        <v>276</v>
      </c>
      <c r="BG353">
        <v>1</v>
      </c>
      <c r="BH353">
        <v>2195</v>
      </c>
      <c r="BI353">
        <f>($BH$407-$BH$404)/200</f>
        <v>5.5E-2</v>
      </c>
    </row>
    <row r="354" spans="1:61" x14ac:dyDescent="0.25">
      <c r="A354">
        <v>383</v>
      </c>
      <c r="B354">
        <v>162.50051200000001</v>
      </c>
      <c r="C354" s="3">
        <v>1</v>
      </c>
      <c r="P354">
        <v>1</v>
      </c>
      <c r="Q354" t="str">
        <f>CONCATENATE(C354,E354,G354,I354)</f>
        <v>1</v>
      </c>
      <c r="R354">
        <v>3</v>
      </c>
      <c r="X354" t="s">
        <v>288</v>
      </c>
      <c r="Y354" t="s">
        <v>277</v>
      </c>
      <c r="BG354">
        <v>3</v>
      </c>
      <c r="BH354">
        <v>2204</v>
      </c>
      <c r="BI354">
        <f>($BH$408-$BH$405)/200</f>
        <v>9.5000000000000001E-2</v>
      </c>
    </row>
    <row r="355" spans="1:61" x14ac:dyDescent="0.25">
      <c r="A355">
        <v>384</v>
      </c>
      <c r="B355">
        <v>162.48311699999999</v>
      </c>
      <c r="C355" s="3">
        <v>1</v>
      </c>
      <c r="P355">
        <v>1</v>
      </c>
      <c r="Q355" t="str">
        <f>CONCATENATE(C355,E355,G355,I355)</f>
        <v>1</v>
      </c>
      <c r="R355">
        <v>4</v>
      </c>
      <c r="X355" t="s">
        <v>288</v>
      </c>
      <c r="Y355" t="s">
        <v>278</v>
      </c>
      <c r="BG355">
        <v>4</v>
      </c>
      <c r="BH355">
        <v>2204</v>
      </c>
      <c r="BI355">
        <f>($BH$409-$BH$406)/200</f>
        <v>0.08</v>
      </c>
    </row>
    <row r="356" spans="1:61" x14ac:dyDescent="0.25">
      <c r="A356">
        <v>385</v>
      </c>
      <c r="B356">
        <v>162.45776499999999</v>
      </c>
      <c r="C356" s="3">
        <v>1</v>
      </c>
      <c r="P356">
        <v>1</v>
      </c>
      <c r="Q356" t="str">
        <f>CONCATENATE(C356,E356,G356,I356)</f>
        <v>1</v>
      </c>
      <c r="R356">
        <v>2</v>
      </c>
      <c r="X356" t="s">
        <v>284</v>
      </c>
      <c r="Y356" t="s">
        <v>280</v>
      </c>
      <c r="AB356" t="s">
        <v>286</v>
      </c>
      <c r="AC356" t="str">
        <f>CONCATENATE($R356,$R357,$R358,$R359)</f>
        <v>2143</v>
      </c>
      <c r="BG356">
        <v>2</v>
      </c>
      <c r="BH356">
        <v>2213</v>
      </c>
      <c r="BI356">
        <f>($BH$410-$BH$407)/200</f>
        <v>0.115</v>
      </c>
    </row>
    <row r="357" spans="1:61" x14ac:dyDescent="0.25">
      <c r="A357">
        <v>386</v>
      </c>
      <c r="B357">
        <v>162.44001400000002</v>
      </c>
      <c r="C357" s="3">
        <v>1</v>
      </c>
      <c r="D357">
        <v>165.20724300000001</v>
      </c>
      <c r="E357" s="4">
        <v>2</v>
      </c>
      <c r="P357">
        <v>2</v>
      </c>
      <c r="Q357" t="str">
        <f>CONCATENATE(C357,E357,G357,I357)</f>
        <v>12</v>
      </c>
      <c r="R357">
        <v>1</v>
      </c>
      <c r="X357" t="s">
        <v>286</v>
      </c>
      <c r="Y357" t="s">
        <v>266</v>
      </c>
      <c r="BG357">
        <v>1</v>
      </c>
      <c r="BH357">
        <v>2218</v>
      </c>
      <c r="BI357">
        <f>($BH$411-$BH$408)/200</f>
        <v>7.0000000000000007E-2</v>
      </c>
    </row>
    <row r="358" spans="1:61" x14ac:dyDescent="0.25">
      <c r="A358">
        <v>387</v>
      </c>
      <c r="B358">
        <v>162.426905</v>
      </c>
      <c r="C358" s="3">
        <v>1</v>
      </c>
      <c r="D358">
        <v>165.194849</v>
      </c>
      <c r="E358" s="4">
        <v>2</v>
      </c>
      <c r="P358">
        <v>2</v>
      </c>
      <c r="Q358" t="str">
        <f>CONCATENATE(C358,E358,G358,I358)</f>
        <v>12</v>
      </c>
      <c r="R358">
        <v>4</v>
      </c>
      <c r="X358" t="s">
        <v>286</v>
      </c>
      <c r="Y358" t="s">
        <v>263</v>
      </c>
      <c r="BG358">
        <v>4</v>
      </c>
      <c r="BH358">
        <v>2226</v>
      </c>
      <c r="BI358">
        <f>($BH$412-$BH$409)/200</f>
        <v>8.5000000000000006E-2</v>
      </c>
    </row>
    <row r="359" spans="1:61" x14ac:dyDescent="0.25">
      <c r="A359">
        <v>388</v>
      </c>
      <c r="B359">
        <v>162.39267699999999</v>
      </c>
      <c r="C359" s="3">
        <v>1</v>
      </c>
      <c r="D359">
        <v>165.192961</v>
      </c>
      <c r="E359" s="4">
        <v>2</v>
      </c>
      <c r="P359">
        <v>2</v>
      </c>
      <c r="Q359" t="str">
        <f>CONCATENATE(C359,E359,G359,I359)</f>
        <v>12</v>
      </c>
      <c r="R359">
        <v>3</v>
      </c>
      <c r="X359" t="s">
        <v>286</v>
      </c>
      <c r="Y359" t="s">
        <v>264</v>
      </c>
      <c r="BG359">
        <v>3</v>
      </c>
      <c r="BH359">
        <v>2227</v>
      </c>
      <c r="BI359">
        <f>($BH$413-$BH$410)/200</f>
        <v>8.5000000000000006E-2</v>
      </c>
    </row>
    <row r="360" spans="1:61" x14ac:dyDescent="0.25">
      <c r="A360">
        <v>389</v>
      </c>
      <c r="B360">
        <v>162.377171</v>
      </c>
      <c r="C360" s="3">
        <v>1</v>
      </c>
      <c r="D360">
        <v>165.15669300000002</v>
      </c>
      <c r="E360" s="4">
        <v>2</v>
      </c>
      <c r="P360">
        <v>2</v>
      </c>
      <c r="Q360" t="str">
        <f>CONCATENATE(C360,E360,G360,I360)</f>
        <v>12</v>
      </c>
      <c r="R360">
        <v>2</v>
      </c>
      <c r="X360" t="s">
        <v>286</v>
      </c>
      <c r="Y360" t="s">
        <v>265</v>
      </c>
      <c r="AB360" t="s">
        <v>286</v>
      </c>
      <c r="AC360" t="str">
        <f>CONCATENATE($R360,$R361,$R362,$R363)</f>
        <v>2143</v>
      </c>
      <c r="BG360">
        <v>2</v>
      </c>
      <c r="BH360">
        <v>2237</v>
      </c>
      <c r="BI360">
        <f>($BH$414-$BH$411)/200</f>
        <v>0.115</v>
      </c>
    </row>
    <row r="361" spans="1:61" x14ac:dyDescent="0.25">
      <c r="A361">
        <v>390</v>
      </c>
      <c r="B361">
        <v>162.50051200000001</v>
      </c>
      <c r="C361" s="3">
        <v>1</v>
      </c>
      <c r="D361">
        <v>165.168936</v>
      </c>
      <c r="E361" s="4">
        <v>2</v>
      </c>
      <c r="P361">
        <v>2</v>
      </c>
      <c r="Q361" t="str">
        <f>CONCATENATE(C361,E361,G361,I361)</f>
        <v>12</v>
      </c>
      <c r="R361">
        <v>1</v>
      </c>
      <c r="X361" t="s">
        <v>286</v>
      </c>
      <c r="Y361" t="s">
        <v>266</v>
      </c>
      <c r="BG361">
        <v>1</v>
      </c>
      <c r="BH361">
        <v>2242</v>
      </c>
      <c r="BI361">
        <f>($BH$415-$BH$412)/200</f>
        <v>0.1</v>
      </c>
    </row>
    <row r="362" spans="1:61" x14ac:dyDescent="0.25">
      <c r="A362">
        <v>391</v>
      </c>
      <c r="D362">
        <v>165.15322500000002</v>
      </c>
      <c r="E362" s="4">
        <v>2</v>
      </c>
      <c r="P362">
        <v>1</v>
      </c>
      <c r="Q362" t="str">
        <f>CONCATENATE(C362,E362,G362,I362)</f>
        <v>2</v>
      </c>
      <c r="R362">
        <v>4</v>
      </c>
      <c r="X362" t="s">
        <v>286</v>
      </c>
      <c r="Y362" t="s">
        <v>266</v>
      </c>
      <c r="BG362">
        <v>4</v>
      </c>
      <c r="BH362">
        <v>2249</v>
      </c>
      <c r="BI362">
        <f>($BH$421-$BH$418)/200</f>
        <v>0.08</v>
      </c>
    </row>
    <row r="363" spans="1:61" x14ac:dyDescent="0.25">
      <c r="A363">
        <v>392</v>
      </c>
      <c r="D363">
        <v>165.20724300000001</v>
      </c>
      <c r="E363" s="4">
        <v>2</v>
      </c>
      <c r="P363">
        <v>1</v>
      </c>
      <c r="Q363" t="str">
        <f>CONCATENATE(C363,E363,G363,I363)</f>
        <v>2</v>
      </c>
      <c r="R363">
        <v>3</v>
      </c>
      <c r="X363" t="s">
        <v>286</v>
      </c>
      <c r="Y363" t="s">
        <v>263</v>
      </c>
      <c r="BG363">
        <v>3</v>
      </c>
      <c r="BH363">
        <v>2251</v>
      </c>
      <c r="BI363">
        <f>($BH$422-$BH$419)/200</f>
        <v>0.09</v>
      </c>
    </row>
    <row r="364" spans="1:61" x14ac:dyDescent="0.25">
      <c r="A364">
        <v>393</v>
      </c>
      <c r="D364">
        <v>165.20724300000001</v>
      </c>
      <c r="E364" s="4">
        <v>2</v>
      </c>
      <c r="P364">
        <v>1</v>
      </c>
      <c r="Q364" t="str">
        <f>CONCATENATE(C364,E364,G364,I364)</f>
        <v>2</v>
      </c>
      <c r="R364">
        <v>2</v>
      </c>
      <c r="X364" t="s">
        <v>286</v>
      </c>
      <c r="Y364" t="s">
        <v>264</v>
      </c>
      <c r="AB364" t="s">
        <v>286</v>
      </c>
      <c r="AC364" t="str">
        <f>CONCATENATE($R364,$R365,$R366,$R367)</f>
        <v>2143</v>
      </c>
      <c r="BG364">
        <v>2</v>
      </c>
      <c r="BH364">
        <v>2260</v>
      </c>
      <c r="BI364">
        <f>($BH$423-$BH$420)/200</f>
        <v>0.09</v>
      </c>
    </row>
    <row r="365" spans="1:61" x14ac:dyDescent="0.25">
      <c r="A365">
        <v>394</v>
      </c>
      <c r="H365">
        <v>165.77692100000002</v>
      </c>
      <c r="I365" s="2">
        <v>4</v>
      </c>
      <c r="P365">
        <v>1</v>
      </c>
      <c r="Q365" t="str">
        <f>CONCATENATE(C365,E365,G365,I365)</f>
        <v>4</v>
      </c>
      <c r="R365">
        <v>1</v>
      </c>
      <c r="X365" t="s">
        <v>286</v>
      </c>
      <c r="Y365" t="s">
        <v>265</v>
      </c>
      <c r="BG365">
        <v>1</v>
      </c>
      <c r="BH365">
        <v>2266</v>
      </c>
      <c r="BI365">
        <f>($BH$424-$BH$421)/200</f>
        <v>0.1</v>
      </c>
    </row>
    <row r="366" spans="1:61" x14ac:dyDescent="0.25">
      <c r="A366">
        <v>395</v>
      </c>
      <c r="F366">
        <v>166.367054</v>
      </c>
      <c r="G366" s="5">
        <v>3</v>
      </c>
      <c r="H366">
        <v>165.84884500000001</v>
      </c>
      <c r="I366" s="2">
        <v>4</v>
      </c>
      <c r="P366">
        <v>2</v>
      </c>
      <c r="Q366" t="str">
        <f>CONCATENATE(C366,E366,G366,I366)</f>
        <v>34</v>
      </c>
      <c r="R366">
        <v>4</v>
      </c>
      <c r="X366" t="s">
        <v>286</v>
      </c>
      <c r="Y366" t="s">
        <v>266</v>
      </c>
      <c r="BG366">
        <v>4</v>
      </c>
      <c r="BH366">
        <v>2274</v>
      </c>
      <c r="BI366">
        <f>($BH$425-$BH$422)/200</f>
        <v>0.06</v>
      </c>
    </row>
    <row r="367" spans="1:61" x14ac:dyDescent="0.25">
      <c r="A367">
        <v>396</v>
      </c>
      <c r="F367">
        <v>166.426276</v>
      </c>
      <c r="G367" s="5">
        <v>3</v>
      </c>
      <c r="H367">
        <v>165.85981200000001</v>
      </c>
      <c r="I367" s="2">
        <v>4</v>
      </c>
      <c r="P367">
        <v>2</v>
      </c>
      <c r="Q367" t="str">
        <f>CONCATENATE(C367,E367,G367,I367)</f>
        <v>34</v>
      </c>
      <c r="R367">
        <v>3</v>
      </c>
      <c r="X367" t="s">
        <v>286</v>
      </c>
      <c r="Y367" t="s">
        <v>263</v>
      </c>
      <c r="BG367">
        <v>3</v>
      </c>
      <c r="BH367">
        <v>2276</v>
      </c>
      <c r="BI367">
        <f>($BH$426-$BH$423)/200</f>
        <v>8.5000000000000006E-2</v>
      </c>
    </row>
    <row r="368" spans="1:61" x14ac:dyDescent="0.25">
      <c r="A368">
        <v>397</v>
      </c>
      <c r="F368">
        <v>166.40403600000002</v>
      </c>
      <c r="G368" s="5">
        <v>3</v>
      </c>
      <c r="H368">
        <v>165.82318700000002</v>
      </c>
      <c r="I368" s="2">
        <v>4</v>
      </c>
      <c r="P368">
        <v>2</v>
      </c>
      <c r="Q368" t="str">
        <f>CONCATENATE(C368,E368,G368,I368)</f>
        <v>34</v>
      </c>
      <c r="R368">
        <v>2</v>
      </c>
      <c r="X368" t="s">
        <v>286</v>
      </c>
      <c r="Y368" t="s">
        <v>264</v>
      </c>
      <c r="AB368" t="s">
        <v>286</v>
      </c>
      <c r="AC368" t="str">
        <f>CONCATENATE($R368,$R369,$R370,$R371)</f>
        <v>2143</v>
      </c>
      <c r="BG368">
        <v>2</v>
      </c>
      <c r="BH368">
        <v>2283</v>
      </c>
      <c r="BI368">
        <f>($BH$427-$BH$424)/200</f>
        <v>0.09</v>
      </c>
    </row>
    <row r="369" spans="1:61" x14ac:dyDescent="0.25">
      <c r="A369">
        <v>398</v>
      </c>
      <c r="F369">
        <v>166.40194500000001</v>
      </c>
      <c r="G369" s="5">
        <v>3</v>
      </c>
      <c r="H369">
        <v>165.817679</v>
      </c>
      <c r="I369" s="2">
        <v>4</v>
      </c>
      <c r="P369">
        <v>2</v>
      </c>
      <c r="Q369" t="str">
        <f>CONCATENATE(C369,E369,G369,I369)</f>
        <v>34</v>
      </c>
      <c r="R369">
        <v>1</v>
      </c>
      <c r="X369" t="s">
        <v>286</v>
      </c>
      <c r="Y369" t="s">
        <v>265</v>
      </c>
      <c r="BG369">
        <v>1</v>
      </c>
      <c r="BH369">
        <v>2289</v>
      </c>
      <c r="BI369">
        <f>($BH$428-$BH$425)/200</f>
        <v>0.11</v>
      </c>
    </row>
    <row r="370" spans="1:61" x14ac:dyDescent="0.25">
      <c r="A370">
        <v>399</v>
      </c>
      <c r="F370">
        <v>166.38409100000001</v>
      </c>
      <c r="G370" s="5">
        <v>3</v>
      </c>
      <c r="H370">
        <v>165.803089</v>
      </c>
      <c r="I370" s="2">
        <v>4</v>
      </c>
      <c r="P370">
        <v>2</v>
      </c>
      <c r="Q370" t="str">
        <f>CONCATENATE(C370,E370,G370,I370)</f>
        <v>34</v>
      </c>
      <c r="R370">
        <v>4</v>
      </c>
      <c r="X370" t="s">
        <v>286</v>
      </c>
      <c r="Y370" t="s">
        <v>266</v>
      </c>
      <c r="BG370">
        <v>4</v>
      </c>
      <c r="BH370">
        <v>2298</v>
      </c>
      <c r="BI370">
        <f>($BH$429-$BH$426)/200</f>
        <v>0.06</v>
      </c>
    </row>
    <row r="371" spans="1:61" x14ac:dyDescent="0.25">
      <c r="A371">
        <v>400</v>
      </c>
      <c r="F371">
        <v>166.34588500000001</v>
      </c>
      <c r="G371" s="5">
        <v>3</v>
      </c>
      <c r="H371">
        <v>165.81002799999999</v>
      </c>
      <c r="I371" s="2">
        <v>4</v>
      </c>
      <c r="P371">
        <v>2</v>
      </c>
      <c r="Q371" t="str">
        <f>CONCATENATE(C371,E371,G371,I371)</f>
        <v>34</v>
      </c>
      <c r="R371">
        <v>3</v>
      </c>
      <c r="X371" t="s">
        <v>286</v>
      </c>
      <c r="Y371" t="s">
        <v>263</v>
      </c>
      <c r="BG371">
        <v>3</v>
      </c>
      <c r="BH371">
        <v>2302</v>
      </c>
      <c r="BI371">
        <f>($BH$430-$BH$427)/200</f>
        <v>8.5000000000000006E-2</v>
      </c>
    </row>
    <row r="372" spans="1:61" x14ac:dyDescent="0.25">
      <c r="A372">
        <v>401</v>
      </c>
      <c r="F372">
        <v>166.367054</v>
      </c>
      <c r="G372" s="5">
        <v>3</v>
      </c>
      <c r="H372">
        <v>165.77692100000002</v>
      </c>
      <c r="I372" s="2">
        <v>4</v>
      </c>
      <c r="P372">
        <v>2</v>
      </c>
      <c r="Q372" t="str">
        <f>CONCATENATE(C372,E372,G372,I372)</f>
        <v>34</v>
      </c>
      <c r="R372">
        <v>2</v>
      </c>
      <c r="X372" t="s">
        <v>286</v>
      </c>
      <c r="Y372" t="s">
        <v>264</v>
      </c>
      <c r="BG372">
        <v>2</v>
      </c>
      <c r="BH372">
        <v>2307</v>
      </c>
      <c r="BI372">
        <f>($BH$431-$BH$428)/200</f>
        <v>0.08</v>
      </c>
    </row>
    <row r="373" spans="1:61" x14ac:dyDescent="0.25">
      <c r="A373">
        <v>402</v>
      </c>
      <c r="P373">
        <v>0</v>
      </c>
      <c r="Q373" t="str">
        <f>CONCATENATE(C373,E373,G373,I373)</f>
        <v/>
      </c>
      <c r="R373" t="s">
        <v>22</v>
      </c>
      <c r="X373" t="s">
        <v>286</v>
      </c>
      <c r="Y373" t="s">
        <v>265</v>
      </c>
      <c r="BG373" t="s">
        <v>22</v>
      </c>
      <c r="BH373">
        <v>2308</v>
      </c>
      <c r="BI373">
        <f>($BH$432-$BH$429)/200</f>
        <v>0.11</v>
      </c>
    </row>
    <row r="374" spans="1:61" x14ac:dyDescent="0.25">
      <c r="A374">
        <v>403</v>
      </c>
      <c r="P374">
        <v>0</v>
      </c>
      <c r="Q374" t="str">
        <f>CONCATENATE(C374,E374,G374,I374)</f>
        <v/>
      </c>
      <c r="R374" t="s">
        <v>22</v>
      </c>
      <c r="X374" t="s">
        <v>286</v>
      </c>
      <c r="Y374" t="s">
        <v>266</v>
      </c>
      <c r="BG374" t="s">
        <v>22</v>
      </c>
      <c r="BH374">
        <v>2341</v>
      </c>
      <c r="BI374">
        <f>($BH$433-$BH$430)/200</f>
        <v>0.06</v>
      </c>
    </row>
    <row r="375" spans="1:61" x14ac:dyDescent="0.25">
      <c r="A375">
        <v>404</v>
      </c>
      <c r="P375">
        <v>0</v>
      </c>
      <c r="Q375" t="str">
        <f>CONCATENATE(C375,E375,G375,I375)</f>
        <v/>
      </c>
      <c r="R375">
        <v>2</v>
      </c>
      <c r="X375" t="s">
        <v>286</v>
      </c>
      <c r="Y375" t="s">
        <v>263</v>
      </c>
      <c r="AB375" t="s">
        <v>285</v>
      </c>
      <c r="AC375" t="str">
        <f>CONCATENATE($R375,$R376,$R377,$R378)</f>
        <v>2314</v>
      </c>
      <c r="BG375">
        <v>2</v>
      </c>
      <c r="BH375">
        <v>2342</v>
      </c>
      <c r="BI375">
        <f>($BH$434-$BH$431)/200</f>
        <v>9.5000000000000001E-2</v>
      </c>
    </row>
    <row r="376" spans="1:61" x14ac:dyDescent="0.25">
      <c r="A376">
        <v>405</v>
      </c>
      <c r="P376">
        <v>0</v>
      </c>
      <c r="Q376" t="str">
        <f>CONCATENATE(C376,E376,G376,I376)</f>
        <v/>
      </c>
      <c r="R376">
        <v>3</v>
      </c>
      <c r="X376" t="s">
        <v>286</v>
      </c>
      <c r="Y376" t="s">
        <v>264</v>
      </c>
      <c r="BG376">
        <v>3</v>
      </c>
      <c r="BH376">
        <v>2342</v>
      </c>
      <c r="BI376">
        <f>($BH$435-$BH$432)/200</f>
        <v>0.08</v>
      </c>
    </row>
    <row r="377" spans="1:61" x14ac:dyDescent="0.25">
      <c r="A377">
        <v>406</v>
      </c>
      <c r="B377">
        <v>189.85042799999999</v>
      </c>
      <c r="C377" s="3">
        <v>1</v>
      </c>
      <c r="P377">
        <v>1</v>
      </c>
      <c r="Q377" t="str">
        <f>CONCATENATE(C377,E377,G377,I377)</f>
        <v>1</v>
      </c>
      <c r="R377">
        <v>1</v>
      </c>
      <c r="X377" t="s">
        <v>286</v>
      </c>
      <c r="Y377" t="s">
        <v>265</v>
      </c>
      <c r="BG377">
        <v>1</v>
      </c>
      <c r="BH377">
        <v>2359</v>
      </c>
      <c r="BI377">
        <f>($BH$436-$BH$433)/200</f>
        <v>0.115</v>
      </c>
    </row>
    <row r="378" spans="1:61" x14ac:dyDescent="0.25">
      <c r="A378">
        <v>407</v>
      </c>
      <c r="B378">
        <v>189.91602900000001</v>
      </c>
      <c r="C378" s="3">
        <v>1</v>
      </c>
      <c r="P378">
        <v>1</v>
      </c>
      <c r="Q378" t="str">
        <f>CONCATENATE(C378,E378,G378,I378)</f>
        <v>1</v>
      </c>
      <c r="R378">
        <v>4</v>
      </c>
      <c r="X378" t="s">
        <v>286</v>
      </c>
      <c r="Y378" t="s">
        <v>266</v>
      </c>
      <c r="BG378">
        <v>4</v>
      </c>
      <c r="BH378">
        <v>2359</v>
      </c>
      <c r="BI378">
        <f>($BH$437-$BH$434)/200</f>
        <v>6.5000000000000002E-2</v>
      </c>
    </row>
    <row r="379" spans="1:61" x14ac:dyDescent="0.25">
      <c r="A379">
        <v>408</v>
      </c>
      <c r="B379">
        <v>189.92776000000001</v>
      </c>
      <c r="C379" s="3">
        <v>1</v>
      </c>
      <c r="P379">
        <v>1</v>
      </c>
      <c r="Q379" t="str">
        <f>CONCATENATE(C379,E379,G379,I379)</f>
        <v>1</v>
      </c>
      <c r="R379">
        <v>3</v>
      </c>
      <c r="X379" t="s">
        <v>286</v>
      </c>
      <c r="Y379" t="s">
        <v>263</v>
      </c>
      <c r="AB379" t="s">
        <v>286</v>
      </c>
      <c r="AC379" t="str">
        <f>CONCATENATE($R379,$R380,$R381,$R382)</f>
        <v>3214</v>
      </c>
      <c r="BG379">
        <v>3</v>
      </c>
      <c r="BH379">
        <v>2374</v>
      </c>
      <c r="BI379">
        <f>($BH$438-$BH$435)/200</f>
        <v>0.09</v>
      </c>
    </row>
    <row r="380" spans="1:61" x14ac:dyDescent="0.25">
      <c r="A380">
        <v>409</v>
      </c>
      <c r="B380">
        <v>189.94826699999999</v>
      </c>
      <c r="C380" s="3">
        <v>1</v>
      </c>
      <c r="P380">
        <v>1</v>
      </c>
      <c r="Q380" t="str">
        <f>CONCATENATE(C380,E380,G380,I380)</f>
        <v>1</v>
      </c>
      <c r="R380">
        <v>2</v>
      </c>
      <c r="X380" t="s">
        <v>286</v>
      </c>
      <c r="Y380" t="s">
        <v>264</v>
      </c>
      <c r="BG380">
        <v>2</v>
      </c>
      <c r="BH380">
        <v>2376</v>
      </c>
      <c r="BI380">
        <f>($BH$439-$BH$436)/200</f>
        <v>8.5000000000000006E-2</v>
      </c>
    </row>
    <row r="381" spans="1:61" x14ac:dyDescent="0.25">
      <c r="A381">
        <v>410</v>
      </c>
      <c r="B381">
        <v>189.94995</v>
      </c>
      <c r="C381" s="3">
        <v>1</v>
      </c>
      <c r="D381">
        <v>195.16218000000001</v>
      </c>
      <c r="E381" s="4">
        <v>2</v>
      </c>
      <c r="P381">
        <v>2</v>
      </c>
      <c r="Q381" t="str">
        <f>CONCATENATE(C381,E381,G381,I381)</f>
        <v>12</v>
      </c>
      <c r="R381">
        <v>1</v>
      </c>
      <c r="X381" t="s">
        <v>286</v>
      </c>
      <c r="Y381" t="s">
        <v>265</v>
      </c>
      <c r="BG381">
        <v>1</v>
      </c>
      <c r="BH381">
        <v>2388</v>
      </c>
      <c r="BI381">
        <f>($BH$440-$BH$437)/200</f>
        <v>0.115</v>
      </c>
    </row>
    <row r="382" spans="1:61" x14ac:dyDescent="0.25">
      <c r="A382">
        <v>411</v>
      </c>
      <c r="B382">
        <v>189.97438299999999</v>
      </c>
      <c r="C382" s="3">
        <v>1</v>
      </c>
      <c r="D382">
        <v>195.16779200000002</v>
      </c>
      <c r="E382" s="4">
        <v>2</v>
      </c>
      <c r="P382">
        <v>2</v>
      </c>
      <c r="Q382" t="str">
        <f>CONCATENATE(C382,E382,G382,I382)</f>
        <v>12</v>
      </c>
      <c r="R382">
        <v>4</v>
      </c>
      <c r="X382" t="s">
        <v>286</v>
      </c>
      <c r="Y382" t="s">
        <v>266</v>
      </c>
      <c r="BG382">
        <v>4</v>
      </c>
      <c r="BH382">
        <v>2394</v>
      </c>
      <c r="BI382">
        <f>($BH$441-$BH$438)/200</f>
        <v>7.4999999999999997E-2</v>
      </c>
    </row>
    <row r="383" spans="1:61" x14ac:dyDescent="0.25">
      <c r="A383">
        <v>412</v>
      </c>
      <c r="B383">
        <v>189.85042799999999</v>
      </c>
      <c r="C383" s="3">
        <v>1</v>
      </c>
      <c r="D383">
        <v>195.18646100000001</v>
      </c>
      <c r="E383" s="4">
        <v>2</v>
      </c>
      <c r="P383">
        <v>2</v>
      </c>
      <c r="Q383" t="str">
        <f>CONCATENATE(C383,E383,G383,I383)</f>
        <v>12</v>
      </c>
      <c r="R383">
        <v>3</v>
      </c>
      <c r="X383" t="s">
        <v>286</v>
      </c>
      <c r="Y383" t="s">
        <v>263</v>
      </c>
      <c r="AB383" t="s">
        <v>286</v>
      </c>
      <c r="AC383" t="str">
        <f>CONCATENATE($R383,$R384,$R385,$R386)</f>
        <v>3214</v>
      </c>
      <c r="BG383">
        <v>3</v>
      </c>
      <c r="BH383">
        <v>2399</v>
      </c>
      <c r="BI383">
        <f>($BH$442-$BH$439)/200</f>
        <v>0.09</v>
      </c>
    </row>
    <row r="384" spans="1:61" x14ac:dyDescent="0.25">
      <c r="A384">
        <v>413</v>
      </c>
      <c r="B384">
        <v>189.85042799999999</v>
      </c>
      <c r="C384" s="3">
        <v>1</v>
      </c>
      <c r="D384">
        <v>195.18105500000001</v>
      </c>
      <c r="E384" s="4">
        <v>2</v>
      </c>
      <c r="P384">
        <v>2</v>
      </c>
      <c r="Q384" t="str">
        <f>CONCATENATE(C384,E384,G384,I384)</f>
        <v>12</v>
      </c>
      <c r="R384">
        <v>2</v>
      </c>
      <c r="X384" t="s">
        <v>286</v>
      </c>
      <c r="Y384" t="s">
        <v>264</v>
      </c>
      <c r="BG384">
        <v>2</v>
      </c>
      <c r="BH384">
        <v>2408</v>
      </c>
      <c r="BI384">
        <f>($BH$443-$BH$440)/200</f>
        <v>0.09</v>
      </c>
    </row>
    <row r="385" spans="1:61" x14ac:dyDescent="0.25">
      <c r="A385">
        <v>414</v>
      </c>
      <c r="D385">
        <v>195.20854800000001</v>
      </c>
      <c r="E385" s="4">
        <v>2</v>
      </c>
      <c r="P385">
        <v>1</v>
      </c>
      <c r="Q385" t="str">
        <f>CONCATENATE(C385,E385,G385,I385)</f>
        <v>2</v>
      </c>
      <c r="R385">
        <v>1</v>
      </c>
      <c r="X385" t="s">
        <v>286</v>
      </c>
      <c r="Y385" t="s">
        <v>265</v>
      </c>
      <c r="BG385">
        <v>1</v>
      </c>
      <c r="BH385">
        <v>2415</v>
      </c>
      <c r="BI385">
        <f>($BH$444-$BH$441)/200</f>
        <v>0.115</v>
      </c>
    </row>
    <row r="386" spans="1:61" x14ac:dyDescent="0.25">
      <c r="A386">
        <v>415</v>
      </c>
      <c r="D386">
        <v>195.21462099999999</v>
      </c>
      <c r="E386" s="4">
        <v>2</v>
      </c>
      <c r="P386">
        <v>1</v>
      </c>
      <c r="Q386" t="str">
        <f>CONCATENATE(C386,E386,G386,I386)</f>
        <v>2</v>
      </c>
      <c r="R386">
        <v>4</v>
      </c>
      <c r="X386" t="s">
        <v>286</v>
      </c>
      <c r="Y386" t="s">
        <v>266</v>
      </c>
      <c r="BG386">
        <v>4</v>
      </c>
      <c r="BH386">
        <v>2422</v>
      </c>
      <c r="BI386">
        <f>($BH$445-$BH$442)/200</f>
        <v>8.5000000000000006E-2</v>
      </c>
    </row>
    <row r="387" spans="1:61" x14ac:dyDescent="0.25">
      <c r="A387">
        <v>416</v>
      </c>
      <c r="D387">
        <v>195.16218000000001</v>
      </c>
      <c r="E387" s="4">
        <v>2</v>
      </c>
      <c r="P387">
        <v>1</v>
      </c>
      <c r="Q387" t="str">
        <f>CONCATENATE(C387,E387,G387,I387)</f>
        <v>2</v>
      </c>
      <c r="R387">
        <v>3</v>
      </c>
      <c r="X387" t="s">
        <v>286</v>
      </c>
      <c r="Y387" t="s">
        <v>263</v>
      </c>
      <c r="AB387" t="s">
        <v>286</v>
      </c>
      <c r="AC387" t="str">
        <f>CONCATENATE($R387,$R388,$R389,$R390)</f>
        <v>3214</v>
      </c>
      <c r="BG387">
        <v>3</v>
      </c>
      <c r="BH387">
        <v>2425</v>
      </c>
      <c r="BI387">
        <f>($BH$446-$BH$443)/200</f>
        <v>7.4999999999999997E-2</v>
      </c>
    </row>
    <row r="388" spans="1:61" x14ac:dyDescent="0.25">
      <c r="A388">
        <v>417</v>
      </c>
      <c r="F388">
        <v>195.524046</v>
      </c>
      <c r="G388" s="5">
        <v>3</v>
      </c>
      <c r="H388">
        <v>195.63911999999999</v>
      </c>
      <c r="I388" s="2">
        <v>4</v>
      </c>
      <c r="P388">
        <v>2</v>
      </c>
      <c r="Q388" t="str">
        <f>CONCATENATE(C388,E388,G388,I388)</f>
        <v>34</v>
      </c>
      <c r="R388">
        <v>2</v>
      </c>
      <c r="X388" t="s">
        <v>286</v>
      </c>
      <c r="Y388" t="s">
        <v>264</v>
      </c>
      <c r="BG388">
        <v>2</v>
      </c>
      <c r="BH388">
        <v>2432</v>
      </c>
      <c r="BI388">
        <f>($BH$447-$BH$444)/200</f>
        <v>0.09</v>
      </c>
    </row>
    <row r="389" spans="1:61" x14ac:dyDescent="0.25">
      <c r="A389">
        <v>418</v>
      </c>
      <c r="F389">
        <v>195.48135200000002</v>
      </c>
      <c r="G389" s="5">
        <v>3</v>
      </c>
      <c r="H389">
        <v>195.637541</v>
      </c>
      <c r="I389" s="2">
        <v>4</v>
      </c>
      <c r="P389">
        <v>2</v>
      </c>
      <c r="Q389" t="str">
        <f>CONCATENATE(C389,E389,G389,I389)</f>
        <v>34</v>
      </c>
      <c r="R389">
        <v>1</v>
      </c>
      <c r="X389" t="s">
        <v>286</v>
      </c>
      <c r="Y389" t="s">
        <v>265</v>
      </c>
      <c r="BG389">
        <v>1</v>
      </c>
      <c r="BH389">
        <v>2439</v>
      </c>
      <c r="BI389">
        <f>($BH$448-$BH$445)/200</f>
        <v>0.105</v>
      </c>
    </row>
    <row r="390" spans="1:61" x14ac:dyDescent="0.25">
      <c r="A390">
        <v>419</v>
      </c>
      <c r="F390">
        <v>195.525217</v>
      </c>
      <c r="G390" s="5">
        <v>3</v>
      </c>
      <c r="H390">
        <v>195.604285</v>
      </c>
      <c r="I390" s="2">
        <v>4</v>
      </c>
      <c r="P390">
        <v>2</v>
      </c>
      <c r="Q390" t="str">
        <f>CONCATENATE(C390,E390,G390,I390)</f>
        <v>34</v>
      </c>
      <c r="R390">
        <v>4</v>
      </c>
      <c r="X390" t="s">
        <v>286</v>
      </c>
      <c r="Y390" t="s">
        <v>266</v>
      </c>
      <c r="BG390">
        <v>4</v>
      </c>
      <c r="BH390">
        <v>2446</v>
      </c>
      <c r="BI390">
        <f>($BH$449-$BH$446)/200</f>
        <v>0.105</v>
      </c>
    </row>
    <row r="391" spans="1:61" x14ac:dyDescent="0.25">
      <c r="A391">
        <v>420</v>
      </c>
      <c r="F391">
        <v>195.50823099999999</v>
      </c>
      <c r="G391" s="5">
        <v>3</v>
      </c>
      <c r="H391">
        <v>195.63141899999999</v>
      </c>
      <c r="I391" s="2">
        <v>4</v>
      </c>
      <c r="P391">
        <v>2</v>
      </c>
      <c r="Q391" t="str">
        <f>CONCATENATE(C391,E391,G391,I391)</f>
        <v>34</v>
      </c>
      <c r="R391">
        <v>3</v>
      </c>
      <c r="X391" t="s">
        <v>286</v>
      </c>
      <c r="Y391" t="s">
        <v>263</v>
      </c>
      <c r="AB391" t="s">
        <v>286</v>
      </c>
      <c r="AC391" t="str">
        <f>CONCATENATE($R391,$R392,$R393,$R394)</f>
        <v>3214</v>
      </c>
      <c r="BG391">
        <v>3</v>
      </c>
      <c r="BH391">
        <v>2448</v>
      </c>
      <c r="BI391">
        <f>($BH$455-$BH$452)/200</f>
        <v>0.08</v>
      </c>
    </row>
    <row r="392" spans="1:61" x14ac:dyDescent="0.25">
      <c r="A392">
        <v>421</v>
      </c>
      <c r="F392">
        <v>195.49461200000002</v>
      </c>
      <c r="G392" s="5">
        <v>3</v>
      </c>
      <c r="H392">
        <v>195.61810500000001</v>
      </c>
      <c r="I392" s="2">
        <v>4</v>
      </c>
      <c r="P392">
        <v>2</v>
      </c>
      <c r="Q392" t="str">
        <f>CONCATENATE(C392,E392,G392,I392)</f>
        <v>34</v>
      </c>
      <c r="R392">
        <v>2</v>
      </c>
      <c r="X392" t="s">
        <v>286</v>
      </c>
      <c r="Y392" t="s">
        <v>264</v>
      </c>
      <c r="BG392">
        <v>2</v>
      </c>
      <c r="BH392">
        <v>2458</v>
      </c>
      <c r="BI392">
        <f>($BH$456-$BH$453)/200</f>
        <v>0.13500000000000001</v>
      </c>
    </row>
    <row r="393" spans="1:61" x14ac:dyDescent="0.25">
      <c r="A393">
        <v>422</v>
      </c>
      <c r="F393">
        <v>195.52210500000001</v>
      </c>
      <c r="G393" s="5">
        <v>3</v>
      </c>
      <c r="H393">
        <v>195.60535300000001</v>
      </c>
      <c r="I393" s="2">
        <v>4</v>
      </c>
      <c r="P393">
        <v>2</v>
      </c>
      <c r="Q393" t="str">
        <f>CONCATENATE(C393,E393,G393,I393)</f>
        <v>34</v>
      </c>
      <c r="R393">
        <v>1</v>
      </c>
      <c r="X393" t="s">
        <v>286</v>
      </c>
      <c r="Y393" t="s">
        <v>265</v>
      </c>
      <c r="BG393">
        <v>1</v>
      </c>
      <c r="BH393">
        <v>2463</v>
      </c>
      <c r="BI393">
        <f>($BH$457-$BH$454)/200</f>
        <v>0.08</v>
      </c>
    </row>
    <row r="394" spans="1:61" x14ac:dyDescent="0.25">
      <c r="A394">
        <v>423</v>
      </c>
      <c r="F394">
        <v>195.524046</v>
      </c>
      <c r="G394" s="5">
        <v>3</v>
      </c>
      <c r="H394">
        <v>195.577349</v>
      </c>
      <c r="I394" s="2">
        <v>4</v>
      </c>
      <c r="P394">
        <v>2</v>
      </c>
      <c r="Q394" t="str">
        <f>CONCATENATE(C394,E394,G394,I394)</f>
        <v>34</v>
      </c>
      <c r="R394">
        <v>4</v>
      </c>
      <c r="X394" t="s">
        <v>286</v>
      </c>
      <c r="Y394" t="s">
        <v>266</v>
      </c>
      <c r="BG394">
        <v>4</v>
      </c>
      <c r="BH394">
        <v>2470</v>
      </c>
      <c r="BI394">
        <f>($BH$458-$BH$455)/200</f>
        <v>0.12</v>
      </c>
    </row>
    <row r="395" spans="1:61" x14ac:dyDescent="0.25">
      <c r="A395">
        <v>424</v>
      </c>
      <c r="H395">
        <v>195.63911999999999</v>
      </c>
      <c r="I395" s="2">
        <v>4</v>
      </c>
      <c r="P395">
        <v>1</v>
      </c>
      <c r="Q395" t="str">
        <f>CONCATENATE(C395,E395,G395,I395)</f>
        <v>4</v>
      </c>
      <c r="R395">
        <v>3</v>
      </c>
      <c r="X395" t="s">
        <v>286</v>
      </c>
      <c r="Y395" t="s">
        <v>263</v>
      </c>
      <c r="BG395">
        <v>3</v>
      </c>
      <c r="BH395">
        <v>2471</v>
      </c>
      <c r="BI395">
        <f>($BH$459-$BH$456)/200</f>
        <v>0.08</v>
      </c>
    </row>
    <row r="396" spans="1:61" x14ac:dyDescent="0.25">
      <c r="A396">
        <v>425</v>
      </c>
      <c r="P396">
        <v>0</v>
      </c>
      <c r="Q396" t="str">
        <f>CONCATENATE(C396,E396,G396,I396)</f>
        <v/>
      </c>
      <c r="R396">
        <v>2</v>
      </c>
      <c r="X396" t="s">
        <v>286</v>
      </c>
      <c r="Y396" t="s">
        <v>264</v>
      </c>
      <c r="AB396" t="s">
        <v>288</v>
      </c>
      <c r="AC396" t="str">
        <f>CONCATENATE($R396,$R397,$R398,$R399)</f>
        <v>2134</v>
      </c>
      <c r="BG396">
        <v>2</v>
      </c>
      <c r="BH396">
        <v>2483</v>
      </c>
      <c r="BI396">
        <f>($BH$460-$BH$457)/200</f>
        <v>0.105</v>
      </c>
    </row>
    <row r="397" spans="1:61" x14ac:dyDescent="0.25">
      <c r="A397">
        <v>426</v>
      </c>
      <c r="P397">
        <v>0</v>
      </c>
      <c r="Q397" t="str">
        <f>CONCATENATE(C397,E397,G397,I397)</f>
        <v/>
      </c>
      <c r="R397">
        <v>1</v>
      </c>
      <c r="X397" t="s">
        <v>286</v>
      </c>
      <c r="Y397" t="s">
        <v>265</v>
      </c>
      <c r="BG397">
        <v>1</v>
      </c>
      <c r="BH397">
        <v>2486</v>
      </c>
      <c r="BI397">
        <f>($BH$461-$BH$458)/200</f>
        <v>8.5000000000000006E-2</v>
      </c>
    </row>
    <row r="398" spans="1:61" x14ac:dyDescent="0.25">
      <c r="A398">
        <v>427</v>
      </c>
      <c r="P398">
        <v>0</v>
      </c>
      <c r="Q398" t="str">
        <f>CONCATENATE(C398,E398,G398,I398)</f>
        <v/>
      </c>
      <c r="R398">
        <v>3</v>
      </c>
      <c r="X398" t="s">
        <v>286</v>
      </c>
      <c r="Y398" t="s">
        <v>266</v>
      </c>
      <c r="BG398">
        <v>3</v>
      </c>
      <c r="BH398">
        <v>2495</v>
      </c>
      <c r="BI398">
        <f>($BH$462-$BH$459)/200</f>
        <v>9.5000000000000001E-2</v>
      </c>
    </row>
    <row r="399" spans="1:61" x14ac:dyDescent="0.25">
      <c r="A399">
        <v>428</v>
      </c>
      <c r="B399">
        <v>217.72902099999999</v>
      </c>
      <c r="C399" s="3">
        <v>1</v>
      </c>
      <c r="P399">
        <v>1</v>
      </c>
      <c r="Q399" t="str">
        <f>CONCATENATE(C399,E399,G399,I399)</f>
        <v>1</v>
      </c>
      <c r="R399">
        <v>4</v>
      </c>
      <c r="X399" t="s">
        <v>286</v>
      </c>
      <c r="Y399" t="s">
        <v>263</v>
      </c>
      <c r="BG399">
        <v>4</v>
      </c>
      <c r="BH399">
        <v>2495</v>
      </c>
      <c r="BI399">
        <f>($BH$463-$BH$460)/200</f>
        <v>7.4999999999999997E-2</v>
      </c>
    </row>
    <row r="400" spans="1:61" x14ac:dyDescent="0.25">
      <c r="A400">
        <v>429</v>
      </c>
      <c r="B400">
        <v>217.74200999999999</v>
      </c>
      <c r="C400" s="3">
        <v>1</v>
      </c>
      <c r="P400">
        <v>1</v>
      </c>
      <c r="Q400" t="str">
        <f>CONCATENATE(C400,E400,G400,I400)</f>
        <v>1</v>
      </c>
      <c r="R400">
        <v>2</v>
      </c>
      <c r="X400" t="s">
        <v>286</v>
      </c>
      <c r="Y400" t="s">
        <v>264</v>
      </c>
      <c r="AB400" t="s">
        <v>288</v>
      </c>
      <c r="AC400" t="str">
        <f>CONCATENATE($R400,$R401,$R402,$R403)</f>
        <v>2134</v>
      </c>
      <c r="BG400">
        <v>2</v>
      </c>
      <c r="BH400">
        <v>2509</v>
      </c>
      <c r="BI400">
        <f>($BH$464-$BH$461)/200</f>
        <v>0.09</v>
      </c>
    </row>
    <row r="401" spans="1:61" x14ac:dyDescent="0.25">
      <c r="A401">
        <v>430</v>
      </c>
      <c r="B401">
        <v>217.73623699999999</v>
      </c>
      <c r="C401" s="3">
        <v>1</v>
      </c>
      <c r="P401">
        <v>1</v>
      </c>
      <c r="Q401" t="str">
        <f>CONCATENATE(C401,E401,G401,I401)</f>
        <v>1</v>
      </c>
      <c r="R401">
        <v>1</v>
      </c>
      <c r="X401" t="s">
        <v>286</v>
      </c>
      <c r="Y401" t="s">
        <v>265</v>
      </c>
      <c r="BG401">
        <v>1</v>
      </c>
      <c r="BH401">
        <v>2512</v>
      </c>
      <c r="BI401">
        <f>($BH$465-$BH$462)/200</f>
        <v>0.1</v>
      </c>
    </row>
    <row r="402" spans="1:61" x14ac:dyDescent="0.25">
      <c r="A402">
        <v>431</v>
      </c>
      <c r="B402">
        <v>217.719176</v>
      </c>
      <c r="C402" s="3">
        <v>1</v>
      </c>
      <c r="P402">
        <v>1</v>
      </c>
      <c r="Q402" t="str">
        <f>CONCATENATE(C402,E402,G402,I402)</f>
        <v>1</v>
      </c>
      <c r="R402">
        <v>3</v>
      </c>
      <c r="X402" t="s">
        <v>286</v>
      </c>
      <c r="Y402" t="s">
        <v>266</v>
      </c>
      <c r="BG402">
        <v>3</v>
      </c>
      <c r="BH402">
        <v>2519</v>
      </c>
      <c r="BI402">
        <f>($BH$466-$BH$463)/200</f>
        <v>0.08</v>
      </c>
    </row>
    <row r="403" spans="1:61" x14ac:dyDescent="0.25">
      <c r="A403">
        <v>432</v>
      </c>
      <c r="B403">
        <v>217.65098</v>
      </c>
      <c r="C403" s="3">
        <v>1</v>
      </c>
      <c r="P403">
        <v>1</v>
      </c>
      <c r="Q403" t="str">
        <f>CONCATENATE(C403,E403,G403,I403)</f>
        <v>1</v>
      </c>
      <c r="R403">
        <v>4</v>
      </c>
      <c r="X403" t="s">
        <v>286</v>
      </c>
      <c r="Y403" t="s">
        <v>263</v>
      </c>
      <c r="BG403">
        <v>4</v>
      </c>
      <c r="BH403">
        <v>2519</v>
      </c>
      <c r="BI403">
        <f>($BH$467-$BH$464)/200</f>
        <v>7.4999999999999997E-2</v>
      </c>
    </row>
    <row r="404" spans="1:61" x14ac:dyDescent="0.25">
      <c r="A404">
        <v>433</v>
      </c>
      <c r="B404">
        <v>217.72912400000001</v>
      </c>
      <c r="C404" s="3">
        <v>1</v>
      </c>
      <c r="D404">
        <v>222.61097999999998</v>
      </c>
      <c r="E404" s="4">
        <v>2</v>
      </c>
      <c r="P404">
        <v>2</v>
      </c>
      <c r="Q404" t="str">
        <f>CONCATENATE(C404,E404,G404,I404)</f>
        <v>12</v>
      </c>
      <c r="R404">
        <v>2</v>
      </c>
      <c r="X404" t="s">
        <v>286</v>
      </c>
      <c r="Y404" t="s">
        <v>264</v>
      </c>
      <c r="AB404" t="s">
        <v>288</v>
      </c>
      <c r="AC404" t="str">
        <f>CONCATENATE($R404,$R405,$R406,$R407)</f>
        <v>2134</v>
      </c>
      <c r="BG404">
        <v>2</v>
      </c>
      <c r="BH404">
        <v>2533</v>
      </c>
      <c r="BI404">
        <f>($BH$468-$BH$465)/200</f>
        <v>7.0000000000000007E-2</v>
      </c>
    </row>
    <row r="405" spans="1:61" x14ac:dyDescent="0.25">
      <c r="A405">
        <v>434</v>
      </c>
      <c r="B405">
        <v>217.72902099999999</v>
      </c>
      <c r="C405" s="3">
        <v>1</v>
      </c>
      <c r="D405">
        <v>222.61886699999999</v>
      </c>
      <c r="E405" s="4">
        <v>2</v>
      </c>
      <c r="P405">
        <v>2</v>
      </c>
      <c r="Q405" t="str">
        <f>CONCATENATE(C405,E405,G405,I405)</f>
        <v>12</v>
      </c>
      <c r="R405">
        <v>1</v>
      </c>
      <c r="X405" t="s">
        <v>286</v>
      </c>
      <c r="Y405" t="s">
        <v>265</v>
      </c>
      <c r="BG405">
        <v>1</v>
      </c>
      <c r="BH405">
        <v>2536</v>
      </c>
      <c r="BI405">
        <f>($BH$469-$BH$466)/200</f>
        <v>0.105</v>
      </c>
    </row>
    <row r="406" spans="1:61" x14ac:dyDescent="0.25">
      <c r="A406">
        <v>435</v>
      </c>
      <c r="D406">
        <v>222.556444</v>
      </c>
      <c r="E406" s="4">
        <v>2</v>
      </c>
      <c r="P406">
        <v>1</v>
      </c>
      <c r="Q406" t="str">
        <f>CONCATENATE(C406,E406,G406,I406)</f>
        <v>2</v>
      </c>
      <c r="R406">
        <v>3</v>
      </c>
      <c r="X406" t="s">
        <v>286</v>
      </c>
      <c r="Y406" t="s">
        <v>266</v>
      </c>
      <c r="BG406">
        <v>3</v>
      </c>
      <c r="BH406">
        <v>2544</v>
      </c>
      <c r="BI406">
        <f>($BH$470-$BH$467)/200</f>
        <v>7.4999999999999997E-2</v>
      </c>
    </row>
    <row r="407" spans="1:61" x14ac:dyDescent="0.25">
      <c r="A407">
        <v>436</v>
      </c>
      <c r="D407">
        <v>222.53706299999999</v>
      </c>
      <c r="E407" s="4">
        <v>2</v>
      </c>
      <c r="P407">
        <v>1</v>
      </c>
      <c r="Q407" t="str">
        <f>CONCATENATE(C407,E407,G407,I407)</f>
        <v>2</v>
      </c>
      <c r="R407">
        <v>4</v>
      </c>
      <c r="X407" t="s">
        <v>286</v>
      </c>
      <c r="Y407" t="s">
        <v>263</v>
      </c>
      <c r="BG407">
        <v>4</v>
      </c>
      <c r="BH407">
        <v>2544</v>
      </c>
      <c r="BI407">
        <f>($BH$471-$BH$468)/200</f>
        <v>9.5000000000000001E-2</v>
      </c>
    </row>
    <row r="408" spans="1:61" x14ac:dyDescent="0.25">
      <c r="A408">
        <v>437</v>
      </c>
      <c r="D408">
        <v>222.39257799999999</v>
      </c>
      <c r="E408" s="4">
        <v>2</v>
      </c>
      <c r="P408">
        <v>1</v>
      </c>
      <c r="Q408" t="str">
        <f>CONCATENATE(C408,E408,G408,I408)</f>
        <v>2</v>
      </c>
      <c r="R408">
        <v>2</v>
      </c>
      <c r="X408" t="s">
        <v>286</v>
      </c>
      <c r="Y408" t="s">
        <v>264</v>
      </c>
      <c r="AB408" t="s">
        <v>286</v>
      </c>
      <c r="AC408" t="str">
        <f>CONCATENATE($R408,$R409,$R410,$R411)</f>
        <v>2143</v>
      </c>
      <c r="BG408">
        <v>2</v>
      </c>
      <c r="BH408">
        <v>2555</v>
      </c>
      <c r="BI408">
        <f>($BH$472-$BH$469)/200</f>
        <v>0.08</v>
      </c>
    </row>
    <row r="409" spans="1:61" x14ac:dyDescent="0.25">
      <c r="A409">
        <v>438</v>
      </c>
      <c r="D409">
        <v>222.61097999999998</v>
      </c>
      <c r="E409" s="4">
        <v>2</v>
      </c>
      <c r="P409">
        <v>1</v>
      </c>
      <c r="Q409" t="str">
        <f>CONCATENATE(C409,E409,G409,I409)</f>
        <v>2</v>
      </c>
      <c r="R409">
        <v>1</v>
      </c>
      <c r="X409" t="s">
        <v>286</v>
      </c>
      <c r="Y409" t="s">
        <v>265</v>
      </c>
      <c r="BG409">
        <v>1</v>
      </c>
      <c r="BH409">
        <v>2560</v>
      </c>
      <c r="BI409">
        <f>($BH$473-$BH$470)/200</f>
        <v>0.115</v>
      </c>
    </row>
    <row r="410" spans="1:61" x14ac:dyDescent="0.25">
      <c r="A410">
        <v>439</v>
      </c>
      <c r="F410">
        <v>221.99159800000001</v>
      </c>
      <c r="G410" s="5">
        <v>3</v>
      </c>
      <c r="H410">
        <v>223.19020699999999</v>
      </c>
      <c r="I410" s="2">
        <v>4</v>
      </c>
      <c r="P410">
        <v>2</v>
      </c>
      <c r="Q410" t="str">
        <f>CONCATENATE(C410,E410,G410,I410)</f>
        <v>34</v>
      </c>
      <c r="R410">
        <v>4</v>
      </c>
      <c r="X410" t="s">
        <v>286</v>
      </c>
      <c r="Y410" t="s">
        <v>266</v>
      </c>
      <c r="BG410">
        <v>4</v>
      </c>
      <c r="BH410">
        <v>2567</v>
      </c>
      <c r="BI410">
        <f>($BH$474-$BH$471)/200</f>
        <v>7.4999999999999997E-2</v>
      </c>
    </row>
    <row r="411" spans="1:61" x14ac:dyDescent="0.25">
      <c r="A411">
        <v>440</v>
      </c>
      <c r="F411">
        <v>222.04397</v>
      </c>
      <c r="G411" s="5">
        <v>3</v>
      </c>
      <c r="H411">
        <v>223.18005199999999</v>
      </c>
      <c r="I411" s="2">
        <v>4</v>
      </c>
      <c r="P411">
        <v>2</v>
      </c>
      <c r="Q411" t="str">
        <f>CONCATENATE(C411,E411,G411,I411)</f>
        <v>34</v>
      </c>
      <c r="R411">
        <v>3</v>
      </c>
      <c r="X411" t="s">
        <v>286</v>
      </c>
      <c r="Y411" t="s">
        <v>263</v>
      </c>
      <c r="BG411">
        <v>3</v>
      </c>
      <c r="BH411">
        <v>2569</v>
      </c>
      <c r="BI411">
        <f>($BH$475-$BH$472)/200</f>
        <v>0.09</v>
      </c>
    </row>
    <row r="412" spans="1:61" x14ac:dyDescent="0.25">
      <c r="A412">
        <v>441</v>
      </c>
      <c r="F412">
        <v>222.02201099999999</v>
      </c>
      <c r="G412" s="5">
        <v>3</v>
      </c>
      <c r="H412">
        <v>223.17964000000001</v>
      </c>
      <c r="I412" s="2">
        <v>4</v>
      </c>
      <c r="P412">
        <v>2</v>
      </c>
      <c r="Q412" t="str">
        <f>CONCATENATE(C412,E412,G412,I412)</f>
        <v>34</v>
      </c>
      <c r="R412">
        <v>2</v>
      </c>
      <c r="X412" t="s">
        <v>286</v>
      </c>
      <c r="Y412" t="s">
        <v>264</v>
      </c>
      <c r="AB412" t="s">
        <v>286</v>
      </c>
      <c r="AC412" t="str">
        <f>CONCATENATE($R412,$R413,$R414,$R415)</f>
        <v>2143</v>
      </c>
      <c r="BG412">
        <v>2</v>
      </c>
      <c r="BH412">
        <v>2577</v>
      </c>
      <c r="BI412">
        <f>($BH$476-$BH$473)/200</f>
        <v>8.5000000000000006E-2</v>
      </c>
    </row>
    <row r="413" spans="1:61" x14ac:dyDescent="0.25">
      <c r="A413">
        <v>442</v>
      </c>
      <c r="F413">
        <v>222.00670099999999</v>
      </c>
      <c r="G413" s="5">
        <v>3</v>
      </c>
      <c r="H413">
        <v>223.16561899999999</v>
      </c>
      <c r="I413" s="2">
        <v>4</v>
      </c>
      <c r="P413">
        <v>2</v>
      </c>
      <c r="Q413" t="str">
        <f>CONCATENATE(C413,E413,G413,I413)</f>
        <v>34</v>
      </c>
      <c r="R413">
        <v>1</v>
      </c>
      <c r="X413" t="s">
        <v>286</v>
      </c>
      <c r="Y413" t="s">
        <v>265</v>
      </c>
      <c r="BG413">
        <v>1</v>
      </c>
      <c r="BH413">
        <v>2584</v>
      </c>
      <c r="BI413">
        <f>($BH$477-$BH$474)/200</f>
        <v>0.105</v>
      </c>
    </row>
    <row r="414" spans="1:61" x14ac:dyDescent="0.25">
      <c r="A414">
        <v>443</v>
      </c>
      <c r="F414">
        <v>222.02211499999999</v>
      </c>
      <c r="G414" s="5">
        <v>3</v>
      </c>
      <c r="H414">
        <v>223.12860900000001</v>
      </c>
      <c r="I414" s="2">
        <v>4</v>
      </c>
      <c r="P414">
        <v>2</v>
      </c>
      <c r="Q414" t="str">
        <f>CONCATENATE(C414,E414,G414,I414)</f>
        <v>34</v>
      </c>
      <c r="R414">
        <v>4</v>
      </c>
      <c r="X414" t="s">
        <v>286</v>
      </c>
      <c r="Y414" t="s">
        <v>266</v>
      </c>
      <c r="BG414">
        <v>4</v>
      </c>
      <c r="BH414">
        <v>2592</v>
      </c>
      <c r="BI414">
        <f>($BH$478-$BH$475)/200</f>
        <v>0.08</v>
      </c>
    </row>
    <row r="415" spans="1:61" x14ac:dyDescent="0.25">
      <c r="A415">
        <v>444</v>
      </c>
      <c r="F415">
        <v>221.88036099999999</v>
      </c>
      <c r="G415" s="5">
        <v>3</v>
      </c>
      <c r="H415">
        <v>223.07520700000001</v>
      </c>
      <c r="I415" s="2">
        <v>4</v>
      </c>
      <c r="P415">
        <v>2</v>
      </c>
      <c r="Q415" t="str">
        <f>CONCATENATE(C415,E415,G415,I415)</f>
        <v>34</v>
      </c>
      <c r="R415">
        <v>3</v>
      </c>
      <c r="X415" t="s">
        <v>286</v>
      </c>
      <c r="Y415" t="s">
        <v>263</v>
      </c>
      <c r="BG415">
        <v>3</v>
      </c>
      <c r="BH415">
        <v>2597</v>
      </c>
      <c r="BI415">
        <f>($BH$479-$BH$476)/200</f>
        <v>0.08</v>
      </c>
    </row>
    <row r="416" spans="1:61" x14ac:dyDescent="0.25">
      <c r="A416">
        <v>445</v>
      </c>
      <c r="F416">
        <v>221.99159800000001</v>
      </c>
      <c r="G416" s="5">
        <v>3</v>
      </c>
      <c r="H416">
        <v>223.19020699999999</v>
      </c>
      <c r="I416" s="2">
        <v>4</v>
      </c>
      <c r="P416">
        <v>2</v>
      </c>
      <c r="Q416" t="str">
        <f>CONCATENATE(C416,E416,G416,I416)</f>
        <v>34</v>
      </c>
      <c r="R416" t="s">
        <v>22</v>
      </c>
      <c r="X416" t="s">
        <v>286</v>
      </c>
      <c r="Y416" t="s">
        <v>264</v>
      </c>
      <c r="BG416" t="s">
        <v>22</v>
      </c>
      <c r="BH416">
        <v>2598</v>
      </c>
      <c r="BI416">
        <f>($BH$480-$BH$477)/200</f>
        <v>8.5000000000000006E-2</v>
      </c>
    </row>
    <row r="417" spans="1:61" x14ac:dyDescent="0.25">
      <c r="A417">
        <v>446</v>
      </c>
      <c r="F417">
        <v>221.99159800000001</v>
      </c>
      <c r="G417" s="5">
        <v>3</v>
      </c>
      <c r="H417">
        <v>223.19020699999999</v>
      </c>
      <c r="I417" s="2">
        <v>4</v>
      </c>
      <c r="P417">
        <v>2</v>
      </c>
      <c r="Q417" t="str">
        <f>CONCATENATE(C417,E417,G417,I417)</f>
        <v>34</v>
      </c>
      <c r="R417" t="s">
        <v>22</v>
      </c>
      <c r="X417" t="s">
        <v>286</v>
      </c>
      <c r="Y417" t="s">
        <v>265</v>
      </c>
      <c r="BG417" t="s">
        <v>22</v>
      </c>
      <c r="BH417">
        <v>2632</v>
      </c>
      <c r="BI417">
        <f>($BH$481-$BH$478)/200</f>
        <v>0.11</v>
      </c>
    </row>
    <row r="418" spans="1:61" x14ac:dyDescent="0.25">
      <c r="A418">
        <v>447</v>
      </c>
      <c r="H418">
        <v>223.19020699999999</v>
      </c>
      <c r="I418" s="2">
        <v>4</v>
      </c>
      <c r="P418">
        <v>1</v>
      </c>
      <c r="Q418" t="str">
        <f>CONCATENATE(C418,E418,G418,I418)</f>
        <v>4</v>
      </c>
      <c r="R418">
        <v>2</v>
      </c>
      <c r="X418" t="s">
        <v>286</v>
      </c>
      <c r="Y418" t="s">
        <v>266</v>
      </c>
      <c r="AB418" t="s">
        <v>286</v>
      </c>
      <c r="AC418" t="str">
        <f>CONCATENATE($R418,$R419,$R420,$R421)</f>
        <v>2143</v>
      </c>
      <c r="BG418">
        <v>2</v>
      </c>
      <c r="BH418">
        <v>2633</v>
      </c>
      <c r="BI418">
        <f>($BH$482-$BH$479)/200</f>
        <v>8.5000000000000006E-2</v>
      </c>
    </row>
    <row r="419" spans="1:61" x14ac:dyDescent="0.25">
      <c r="A419">
        <v>448</v>
      </c>
      <c r="P419">
        <v>0</v>
      </c>
      <c r="Q419" t="str">
        <f>CONCATENATE(C419,E419,G419,I419)</f>
        <v/>
      </c>
      <c r="R419">
        <v>1</v>
      </c>
      <c r="X419" t="s">
        <v>286</v>
      </c>
      <c r="Y419" t="s">
        <v>263</v>
      </c>
      <c r="BG419">
        <v>1</v>
      </c>
      <c r="BH419">
        <v>2640</v>
      </c>
      <c r="BI419">
        <f>($BH$483-$BH$480)/200</f>
        <v>0.08</v>
      </c>
    </row>
    <row r="420" spans="1:61" x14ac:dyDescent="0.25">
      <c r="A420">
        <v>449</v>
      </c>
      <c r="B420">
        <v>244.51428300000001</v>
      </c>
      <c r="C420" s="3">
        <v>1</v>
      </c>
      <c r="P420">
        <v>1</v>
      </c>
      <c r="Q420" t="str">
        <f>CONCATENATE(C420,E420,G420,I420)</f>
        <v>1</v>
      </c>
      <c r="R420">
        <v>4</v>
      </c>
      <c r="X420" t="s">
        <v>286</v>
      </c>
      <c r="Y420" t="s">
        <v>264</v>
      </c>
      <c r="BG420">
        <v>4</v>
      </c>
      <c r="BH420">
        <v>2646</v>
      </c>
      <c r="BI420">
        <f>($BH$484-$BH$481)/200</f>
        <v>7.4999999999999997E-2</v>
      </c>
    </row>
    <row r="421" spans="1:61" x14ac:dyDescent="0.25">
      <c r="A421">
        <v>450</v>
      </c>
      <c r="B421">
        <v>244.542889</v>
      </c>
      <c r="C421" s="3">
        <v>1</v>
      </c>
      <c r="P421">
        <v>1</v>
      </c>
      <c r="Q421" t="str">
        <f>CONCATENATE(C421,E421,G421,I421)</f>
        <v>1</v>
      </c>
      <c r="R421">
        <v>3</v>
      </c>
      <c r="X421" t="s">
        <v>286</v>
      </c>
      <c r="Y421" t="s">
        <v>265</v>
      </c>
      <c r="BG421">
        <v>3</v>
      </c>
      <c r="BH421">
        <v>2649</v>
      </c>
      <c r="BI421">
        <f>($BH$485-$BH$482)/200</f>
        <v>0.11</v>
      </c>
    </row>
    <row r="422" spans="1:61" x14ac:dyDescent="0.25">
      <c r="A422">
        <v>451</v>
      </c>
      <c r="B422">
        <v>244.47026099999999</v>
      </c>
      <c r="C422" s="3">
        <v>1</v>
      </c>
      <c r="P422">
        <v>1</v>
      </c>
      <c r="Q422" t="str">
        <f>CONCATENATE(C422,E422,G422,I422)</f>
        <v>1</v>
      </c>
      <c r="R422">
        <v>2</v>
      </c>
      <c r="X422" t="s">
        <v>286</v>
      </c>
      <c r="Y422" t="s">
        <v>266</v>
      </c>
      <c r="AB422" t="s">
        <v>286</v>
      </c>
      <c r="AC422" t="str">
        <f>CONCATENATE($R422,$R423,$R424,$R425)</f>
        <v>2143</v>
      </c>
      <c r="BG422">
        <v>2</v>
      </c>
      <c r="BH422">
        <v>2658</v>
      </c>
      <c r="BI422">
        <f>($BH$486-$BH$483)/200</f>
        <v>9.5000000000000001E-2</v>
      </c>
    </row>
    <row r="423" spans="1:61" x14ac:dyDescent="0.25">
      <c r="A423">
        <v>452</v>
      </c>
      <c r="B423">
        <v>244.457166</v>
      </c>
      <c r="C423" s="3">
        <v>1</v>
      </c>
      <c r="P423">
        <v>1</v>
      </c>
      <c r="Q423" t="str">
        <f>CONCATENATE(C423,E423,G423,I423)</f>
        <v>1</v>
      </c>
      <c r="R423">
        <v>1</v>
      </c>
      <c r="X423" t="s">
        <v>286</v>
      </c>
      <c r="Y423" t="s">
        <v>263</v>
      </c>
      <c r="BG423">
        <v>1</v>
      </c>
      <c r="BH423">
        <v>2664</v>
      </c>
      <c r="BI423">
        <f>($BH$487-$BH$484)/200</f>
        <v>7.4999999999999997E-2</v>
      </c>
    </row>
    <row r="424" spans="1:61" x14ac:dyDescent="0.25">
      <c r="A424">
        <v>453</v>
      </c>
      <c r="B424">
        <v>244.46665300000001</v>
      </c>
      <c r="C424" s="3">
        <v>1</v>
      </c>
      <c r="P424">
        <v>1</v>
      </c>
      <c r="Q424" t="str">
        <f>CONCATENATE(C424,E424,G424,I424)</f>
        <v>1</v>
      </c>
      <c r="R424">
        <v>4</v>
      </c>
      <c r="X424" t="s">
        <v>286</v>
      </c>
      <c r="Y424" t="s">
        <v>263</v>
      </c>
      <c r="BG424">
        <v>4</v>
      </c>
      <c r="BH424">
        <v>2669</v>
      </c>
      <c r="BI424">
        <f>($BH$493-$BH$490)/200</f>
        <v>0.09</v>
      </c>
    </row>
    <row r="425" spans="1:61" x14ac:dyDescent="0.25">
      <c r="A425">
        <v>454</v>
      </c>
      <c r="B425">
        <v>244.47422900000001</v>
      </c>
      <c r="C425" s="3">
        <v>1</v>
      </c>
      <c r="P425">
        <v>1</v>
      </c>
      <c r="Q425" t="str">
        <f>CONCATENATE(C425,E425,G425,I425)</f>
        <v>1</v>
      </c>
      <c r="R425">
        <v>3</v>
      </c>
      <c r="X425" t="s">
        <v>286</v>
      </c>
      <c r="Y425" t="s">
        <v>264</v>
      </c>
      <c r="BG425">
        <v>3</v>
      </c>
      <c r="BH425">
        <v>2670</v>
      </c>
      <c r="BI425">
        <f>($BH$494-$BH$491)/200</f>
        <v>0.13</v>
      </c>
    </row>
    <row r="426" spans="1:61" x14ac:dyDescent="0.25">
      <c r="A426">
        <v>455</v>
      </c>
      <c r="B426">
        <v>244.50170199999999</v>
      </c>
      <c r="C426" s="3">
        <v>1</v>
      </c>
      <c r="D426">
        <v>252.756497</v>
      </c>
      <c r="E426" s="4">
        <v>2</v>
      </c>
      <c r="P426">
        <v>2</v>
      </c>
      <c r="Q426" t="str">
        <f>CONCATENATE(C426,E426,G426,I426)</f>
        <v>12</v>
      </c>
      <c r="R426">
        <v>2</v>
      </c>
      <c r="X426" t="s">
        <v>286</v>
      </c>
      <c r="Y426" t="s">
        <v>265</v>
      </c>
      <c r="AB426" t="s">
        <v>286</v>
      </c>
      <c r="AC426" t="str">
        <f>CONCATENATE($R426,$R427,$R428,$R429)</f>
        <v>2143</v>
      </c>
      <c r="BG426">
        <v>2</v>
      </c>
      <c r="BH426">
        <v>2681</v>
      </c>
      <c r="BI426">
        <f>($BH$495-$BH$492)/200</f>
        <v>9.5000000000000001E-2</v>
      </c>
    </row>
    <row r="427" spans="1:61" x14ac:dyDescent="0.25">
      <c r="A427">
        <v>456</v>
      </c>
      <c r="B427">
        <v>244.51428300000001</v>
      </c>
      <c r="C427" s="3">
        <v>1</v>
      </c>
      <c r="D427">
        <v>252.79691</v>
      </c>
      <c r="E427" s="4">
        <v>2</v>
      </c>
      <c r="P427">
        <v>2</v>
      </c>
      <c r="Q427" t="str">
        <f>CONCATENATE(C427,E427,G427,I427)</f>
        <v>12</v>
      </c>
      <c r="R427">
        <v>1</v>
      </c>
      <c r="X427" t="s">
        <v>286</v>
      </c>
      <c r="Y427" t="s">
        <v>266</v>
      </c>
      <c r="BG427">
        <v>1</v>
      </c>
      <c r="BH427">
        <v>2687</v>
      </c>
      <c r="BI427">
        <f>($BH$496-$BH$493)/200</f>
        <v>0.105</v>
      </c>
    </row>
    <row r="428" spans="1:61" x14ac:dyDescent="0.25">
      <c r="A428">
        <v>457</v>
      </c>
      <c r="D428">
        <v>252.77319799999998</v>
      </c>
      <c r="E428" s="4">
        <v>2</v>
      </c>
      <c r="P428">
        <v>1</v>
      </c>
      <c r="Q428" t="str">
        <f>CONCATENATE(C428,E428,G428,I428)</f>
        <v>2</v>
      </c>
      <c r="R428">
        <v>4</v>
      </c>
      <c r="X428" t="s">
        <v>286</v>
      </c>
      <c r="Y428" t="s">
        <v>263</v>
      </c>
      <c r="BG428">
        <v>4</v>
      </c>
      <c r="BH428">
        <v>2692</v>
      </c>
      <c r="BI428">
        <f>($BH$497-$BH$494)/200</f>
        <v>0.08</v>
      </c>
    </row>
    <row r="429" spans="1:61" x14ac:dyDescent="0.25">
      <c r="A429">
        <v>458</v>
      </c>
      <c r="D429">
        <v>252.788094</v>
      </c>
      <c r="E429" s="4">
        <v>2</v>
      </c>
      <c r="P429">
        <v>1</v>
      </c>
      <c r="Q429" t="str">
        <f>CONCATENATE(C429,E429,G429,I429)</f>
        <v>2</v>
      </c>
      <c r="R429">
        <v>3</v>
      </c>
      <c r="X429" t="s">
        <v>286</v>
      </c>
      <c r="Y429" t="s">
        <v>264</v>
      </c>
      <c r="BG429">
        <v>3</v>
      </c>
      <c r="BH429">
        <v>2693</v>
      </c>
      <c r="BI429">
        <f>($BH$498-$BH$495)/200</f>
        <v>9.5000000000000001E-2</v>
      </c>
    </row>
    <row r="430" spans="1:61" x14ac:dyDescent="0.25">
      <c r="A430">
        <v>459</v>
      </c>
      <c r="D430">
        <v>252.82278500000001</v>
      </c>
      <c r="E430" s="4">
        <v>2</v>
      </c>
      <c r="P430">
        <v>1</v>
      </c>
      <c r="Q430" t="str">
        <f>CONCATENATE(C430,E430,G430,I430)</f>
        <v>2</v>
      </c>
      <c r="R430">
        <v>2</v>
      </c>
      <c r="X430" t="s">
        <v>286</v>
      </c>
      <c r="Y430" t="s">
        <v>265</v>
      </c>
      <c r="AB430" t="s">
        <v>286</v>
      </c>
      <c r="AC430" t="str">
        <f>CONCATENATE($R430,$R431,$R432,$R433)</f>
        <v>2143</v>
      </c>
      <c r="BG430">
        <v>2</v>
      </c>
      <c r="BH430">
        <v>2704</v>
      </c>
      <c r="BI430">
        <f>($BH$499-$BH$496)/200</f>
        <v>0.1</v>
      </c>
    </row>
    <row r="431" spans="1:61" x14ac:dyDescent="0.25">
      <c r="A431">
        <v>460</v>
      </c>
      <c r="D431">
        <v>252.82561999999999</v>
      </c>
      <c r="E431" s="4">
        <v>2</v>
      </c>
      <c r="P431">
        <v>1</v>
      </c>
      <c r="Q431" t="str">
        <f>CONCATENATE(C431,E431,G431,I431)</f>
        <v>2</v>
      </c>
      <c r="R431">
        <v>1</v>
      </c>
      <c r="X431" t="s">
        <v>286</v>
      </c>
      <c r="Y431" t="s">
        <v>266</v>
      </c>
      <c r="BG431">
        <v>1</v>
      </c>
      <c r="BH431">
        <v>2708</v>
      </c>
      <c r="BI431">
        <f>($BH$500-$BH$497)/200</f>
        <v>8.5000000000000006E-2</v>
      </c>
    </row>
    <row r="432" spans="1:61" x14ac:dyDescent="0.25">
      <c r="A432">
        <v>461</v>
      </c>
      <c r="D432">
        <v>252.78474499999999</v>
      </c>
      <c r="E432" s="4">
        <v>2</v>
      </c>
      <c r="P432">
        <v>1</v>
      </c>
      <c r="Q432" t="str">
        <f>CONCATENATE(C432,E432,G432,I432)</f>
        <v>2</v>
      </c>
      <c r="R432">
        <v>4</v>
      </c>
      <c r="X432" t="s">
        <v>286</v>
      </c>
      <c r="Y432" t="s">
        <v>263</v>
      </c>
      <c r="BG432">
        <v>4</v>
      </c>
      <c r="BH432">
        <v>2715</v>
      </c>
      <c r="BI432">
        <f>($BH$501-$BH$498)/200</f>
        <v>8.5000000000000006E-2</v>
      </c>
    </row>
    <row r="433" spans="1:61" x14ac:dyDescent="0.25">
      <c r="A433">
        <v>462</v>
      </c>
      <c r="D433">
        <v>252.756497</v>
      </c>
      <c r="E433" s="4">
        <v>2</v>
      </c>
      <c r="P433">
        <v>1</v>
      </c>
      <c r="Q433" t="str">
        <f>CONCATENATE(C433,E433,G433,I433)</f>
        <v>2</v>
      </c>
      <c r="R433">
        <v>3</v>
      </c>
      <c r="X433" t="s">
        <v>286</v>
      </c>
      <c r="Y433" t="s">
        <v>264</v>
      </c>
      <c r="BG433">
        <v>3</v>
      </c>
      <c r="BH433">
        <v>2716</v>
      </c>
      <c r="BI433">
        <f>($BH$502-$BH$499)/200</f>
        <v>8.5000000000000006E-2</v>
      </c>
    </row>
    <row r="434" spans="1:61" x14ac:dyDescent="0.25">
      <c r="A434">
        <v>463</v>
      </c>
      <c r="F434">
        <v>254.14257900000001</v>
      </c>
      <c r="G434" s="5">
        <v>3</v>
      </c>
      <c r="P434">
        <v>1</v>
      </c>
      <c r="Q434" t="str">
        <f>CONCATENATE(C434,E434,G434,I434)</f>
        <v>3</v>
      </c>
      <c r="R434">
        <v>2</v>
      </c>
      <c r="X434" t="s">
        <v>286</v>
      </c>
      <c r="Y434" t="s">
        <v>265</v>
      </c>
      <c r="AB434" t="s">
        <v>286</v>
      </c>
      <c r="AC434" t="str">
        <f>CONCATENATE($R434,$R435,$R436,$R437)</f>
        <v>2143</v>
      </c>
      <c r="BG434">
        <v>2</v>
      </c>
      <c r="BH434">
        <v>2727</v>
      </c>
      <c r="BI434">
        <f>($BH$503-$BH$500)/200</f>
        <v>0.105</v>
      </c>
    </row>
    <row r="435" spans="1:61" x14ac:dyDescent="0.25">
      <c r="A435">
        <v>464</v>
      </c>
      <c r="F435">
        <v>254.119798</v>
      </c>
      <c r="G435" s="5">
        <v>3</v>
      </c>
      <c r="P435">
        <v>1</v>
      </c>
      <c r="Q435" t="str">
        <f>CONCATENATE(C435,E435,G435,I435)</f>
        <v>3</v>
      </c>
      <c r="R435">
        <v>1</v>
      </c>
      <c r="X435" t="s">
        <v>286</v>
      </c>
      <c r="Y435" t="s">
        <v>266</v>
      </c>
      <c r="BG435">
        <v>1</v>
      </c>
      <c r="BH435">
        <v>2731</v>
      </c>
      <c r="BI435">
        <f>($BH$504-$BH$501)/200</f>
        <v>0.08</v>
      </c>
    </row>
    <row r="436" spans="1:61" x14ac:dyDescent="0.25">
      <c r="A436">
        <v>465</v>
      </c>
      <c r="F436">
        <v>254.18974399999999</v>
      </c>
      <c r="G436" s="5">
        <v>3</v>
      </c>
      <c r="H436">
        <v>255.35546600000001</v>
      </c>
      <c r="I436" s="2">
        <v>4</v>
      </c>
      <c r="P436">
        <v>2</v>
      </c>
      <c r="Q436" t="str">
        <f>CONCATENATE(C436,E436,G436,I436)</f>
        <v>34</v>
      </c>
      <c r="R436">
        <v>4</v>
      </c>
      <c r="X436" t="s">
        <v>286</v>
      </c>
      <c r="Y436" t="s">
        <v>263</v>
      </c>
      <c r="BG436">
        <v>4</v>
      </c>
      <c r="BH436">
        <v>2739</v>
      </c>
      <c r="BI436">
        <f>($BH$505-$BH$502)/200</f>
        <v>0.1</v>
      </c>
    </row>
    <row r="437" spans="1:61" x14ac:dyDescent="0.25">
      <c r="A437">
        <v>466</v>
      </c>
      <c r="F437">
        <v>254.19731999999999</v>
      </c>
      <c r="G437" s="5">
        <v>3</v>
      </c>
      <c r="H437">
        <v>255.35546600000001</v>
      </c>
      <c r="I437" s="2">
        <v>4</v>
      </c>
      <c r="P437">
        <v>2</v>
      </c>
      <c r="Q437" t="str">
        <f>CONCATENATE(C437,E437,G437,I437)</f>
        <v>34</v>
      </c>
      <c r="R437">
        <v>3</v>
      </c>
      <c r="X437" t="s">
        <v>286</v>
      </c>
      <c r="Y437" t="s">
        <v>264</v>
      </c>
      <c r="BG437">
        <v>3</v>
      </c>
      <c r="BH437">
        <v>2740</v>
      </c>
      <c r="BI437">
        <f>($BH$506-$BH$503)/200</f>
        <v>9.5000000000000001E-2</v>
      </c>
    </row>
    <row r="438" spans="1:61" x14ac:dyDescent="0.25">
      <c r="A438">
        <v>467</v>
      </c>
      <c r="F438">
        <v>254.20706300000001</v>
      </c>
      <c r="G438" s="5">
        <v>3</v>
      </c>
      <c r="H438">
        <v>255.35546600000001</v>
      </c>
      <c r="I438" s="2">
        <v>4</v>
      </c>
      <c r="P438">
        <v>2</v>
      </c>
      <c r="Q438" t="str">
        <f>CONCATENATE(C438,E438,G438,I438)</f>
        <v>34</v>
      </c>
      <c r="R438">
        <v>2</v>
      </c>
      <c r="X438" t="s">
        <v>286</v>
      </c>
      <c r="Y438" t="s">
        <v>265</v>
      </c>
      <c r="AB438" t="s">
        <v>286</v>
      </c>
      <c r="AC438" t="str">
        <f>CONCATENATE($R438,$R439,$R440,$R441)</f>
        <v>2143</v>
      </c>
      <c r="BG438">
        <v>2</v>
      </c>
      <c r="BH438">
        <v>2749</v>
      </c>
      <c r="BI438">
        <f>($BH$507-$BH$504)/200</f>
        <v>0.12</v>
      </c>
    </row>
    <row r="439" spans="1:61" x14ac:dyDescent="0.25">
      <c r="A439">
        <v>468</v>
      </c>
      <c r="B439">
        <v>269.19500099999999</v>
      </c>
      <c r="C439" s="3">
        <v>1</v>
      </c>
      <c r="F439">
        <v>254.20850799999999</v>
      </c>
      <c r="G439" s="5">
        <v>3</v>
      </c>
      <c r="H439">
        <v>255.35546600000001</v>
      </c>
      <c r="I439" s="2">
        <v>4</v>
      </c>
      <c r="P439">
        <v>3</v>
      </c>
      <c r="Q439" t="str">
        <f>CONCATENATE(C439,E439,G439,I439)</f>
        <v>134</v>
      </c>
      <c r="R439">
        <v>1</v>
      </c>
      <c r="X439" t="s">
        <v>286</v>
      </c>
      <c r="Y439" t="s">
        <v>266</v>
      </c>
      <c r="BG439">
        <v>1</v>
      </c>
      <c r="BH439">
        <v>2756</v>
      </c>
      <c r="BI439">
        <f>($BH$508-$BH$505)/200</f>
        <v>7.4999999999999997E-2</v>
      </c>
    </row>
    <row r="440" spans="1:61" x14ac:dyDescent="0.25">
      <c r="A440">
        <v>469</v>
      </c>
      <c r="B440">
        <v>269.19500099999999</v>
      </c>
      <c r="C440" s="3">
        <v>1</v>
      </c>
      <c r="F440">
        <v>254.14257900000001</v>
      </c>
      <c r="G440" s="5">
        <v>3</v>
      </c>
      <c r="H440">
        <v>255.35546600000001</v>
      </c>
      <c r="I440" s="2">
        <v>4</v>
      </c>
      <c r="J440">
        <v>235.88180399999999</v>
      </c>
      <c r="K440" t="s">
        <v>22</v>
      </c>
      <c r="Q440" t="str">
        <f>CONCATENATE(C440,E440,G440,I440)</f>
        <v>134</v>
      </c>
      <c r="R440">
        <v>4</v>
      </c>
      <c r="X440" t="s">
        <v>286</v>
      </c>
      <c r="Y440" t="s">
        <v>263</v>
      </c>
      <c r="BG440">
        <v>4</v>
      </c>
      <c r="BH440">
        <v>2763</v>
      </c>
      <c r="BI440">
        <f>($BH$509-$BH$506)/200</f>
        <v>9.5000000000000001E-2</v>
      </c>
    </row>
    <row r="441" spans="1:61" x14ac:dyDescent="0.25">
      <c r="A441">
        <v>502</v>
      </c>
      <c r="Q441" t="str">
        <f>CONCATENATE(C441,E441,G441,I441)</f>
        <v/>
      </c>
      <c r="R441">
        <v>3</v>
      </c>
      <c r="X441" t="s">
        <v>286</v>
      </c>
      <c r="Y441" t="s">
        <v>264</v>
      </c>
      <c r="BG441">
        <v>3</v>
      </c>
      <c r="BH441">
        <v>2764</v>
      </c>
      <c r="BI441">
        <f>($BH$510-$BH$507)/200</f>
        <v>0.08</v>
      </c>
    </row>
    <row r="442" spans="1:61" x14ac:dyDescent="0.25">
      <c r="A442">
        <v>503</v>
      </c>
      <c r="Q442" t="str">
        <f>CONCATENATE(C442,E442,G442,I442)</f>
        <v/>
      </c>
      <c r="R442">
        <v>2</v>
      </c>
      <c r="X442" t="s">
        <v>286</v>
      </c>
      <c r="Y442" t="s">
        <v>265</v>
      </c>
      <c r="AB442" t="s">
        <v>286</v>
      </c>
      <c r="AC442" t="str">
        <f>CONCATENATE($R442,$R443,$R444,$R445)</f>
        <v>2143</v>
      </c>
      <c r="BG442">
        <v>2</v>
      </c>
      <c r="BH442">
        <v>2774</v>
      </c>
      <c r="BI442">
        <f>($BH$511-$BH$508)/200</f>
        <v>0.105</v>
      </c>
    </row>
    <row r="443" spans="1:61" x14ac:dyDescent="0.25">
      <c r="A443">
        <v>504</v>
      </c>
      <c r="J443">
        <v>235.96778399999999</v>
      </c>
      <c r="K443" t="s">
        <v>22</v>
      </c>
      <c r="Q443" t="str">
        <f>CONCATENATE(C443,E443,G443,I443)</f>
        <v/>
      </c>
      <c r="R443">
        <v>1</v>
      </c>
      <c r="X443" t="s">
        <v>286</v>
      </c>
      <c r="Y443" t="s">
        <v>266</v>
      </c>
      <c r="BG443">
        <v>1</v>
      </c>
      <c r="BH443">
        <v>2781</v>
      </c>
      <c r="BI443">
        <f>($BH$512-$BH$509)/200</f>
        <v>0.06</v>
      </c>
    </row>
    <row r="444" spans="1:61" x14ac:dyDescent="0.25">
      <c r="A444">
        <v>505</v>
      </c>
      <c r="H444">
        <v>270.18448699999999</v>
      </c>
      <c r="I444" s="2">
        <v>4</v>
      </c>
      <c r="Q444" t="str">
        <f>CONCATENATE(C444,E444,G444,I444)</f>
        <v>4</v>
      </c>
      <c r="R444">
        <v>4</v>
      </c>
      <c r="X444" t="s">
        <v>286</v>
      </c>
      <c r="Y444" t="s">
        <v>263</v>
      </c>
      <c r="BG444">
        <v>4</v>
      </c>
      <c r="BH444">
        <v>2787</v>
      </c>
      <c r="BI444">
        <f>($BH$513-$BH$510)/200</f>
        <v>9.5000000000000001E-2</v>
      </c>
    </row>
    <row r="445" spans="1:61" x14ac:dyDescent="0.25">
      <c r="A445">
        <v>506</v>
      </c>
      <c r="H445">
        <v>270.19273099999998</v>
      </c>
      <c r="I445" s="2">
        <v>4</v>
      </c>
      <c r="Q445" t="str">
        <f>CONCATENATE(C445,E445,G445,I445)</f>
        <v>4</v>
      </c>
      <c r="R445">
        <v>3</v>
      </c>
      <c r="X445" t="s">
        <v>286</v>
      </c>
      <c r="Y445" t="s">
        <v>264</v>
      </c>
      <c r="BG445">
        <v>3</v>
      </c>
      <c r="BH445">
        <v>2791</v>
      </c>
      <c r="BI445">
        <f>($BH$514-$BH$511)/200</f>
        <v>0.08</v>
      </c>
    </row>
    <row r="446" spans="1:61" x14ac:dyDescent="0.25">
      <c r="A446">
        <v>507</v>
      </c>
      <c r="H446">
        <v>270.19149900000002</v>
      </c>
      <c r="I446" s="2">
        <v>4</v>
      </c>
      <c r="Q446" t="str">
        <f>CONCATENATE(C446,E446,G446,I446)</f>
        <v>4</v>
      </c>
      <c r="R446">
        <v>2</v>
      </c>
      <c r="X446" t="s">
        <v>286</v>
      </c>
      <c r="Y446" t="s">
        <v>265</v>
      </c>
      <c r="AB446" t="s">
        <v>286</v>
      </c>
      <c r="AC446" t="str">
        <f>CONCATENATE($R446,$R447,$R448,$R449)</f>
        <v>2143</v>
      </c>
      <c r="BG446">
        <v>2</v>
      </c>
      <c r="BH446">
        <v>2796</v>
      </c>
      <c r="BI446">
        <f>($BH$515-$BH$512)/200</f>
        <v>0.11</v>
      </c>
    </row>
    <row r="447" spans="1:61" x14ac:dyDescent="0.25">
      <c r="A447">
        <v>508</v>
      </c>
      <c r="B447">
        <v>256.87113699999998</v>
      </c>
      <c r="C447" s="3">
        <v>1</v>
      </c>
      <c r="H447">
        <v>270.19258200000002</v>
      </c>
      <c r="I447" s="2">
        <v>4</v>
      </c>
      <c r="P447">
        <v>2</v>
      </c>
      <c r="Q447" t="str">
        <f>CONCATENATE(C447,E447,G447,I447)</f>
        <v>14</v>
      </c>
      <c r="R447">
        <v>1</v>
      </c>
      <c r="X447" t="s">
        <v>286</v>
      </c>
      <c r="Y447" t="s">
        <v>266</v>
      </c>
      <c r="BG447">
        <v>1</v>
      </c>
      <c r="BH447">
        <v>2805</v>
      </c>
      <c r="BI447">
        <f>($BH$516-$BH$513)/200</f>
        <v>0.06</v>
      </c>
    </row>
    <row r="448" spans="1:61" x14ac:dyDescent="0.25">
      <c r="A448">
        <v>509</v>
      </c>
      <c r="B448">
        <v>256.82144599999998</v>
      </c>
      <c r="C448" s="3">
        <v>1</v>
      </c>
      <c r="H448">
        <v>270.20288900000003</v>
      </c>
      <c r="I448" s="2">
        <v>4</v>
      </c>
      <c r="P448">
        <v>2</v>
      </c>
      <c r="Q448" t="str">
        <f>CONCATENATE(C448,E448,G448,I448)</f>
        <v>14</v>
      </c>
      <c r="R448">
        <v>4</v>
      </c>
      <c r="X448" t="s">
        <v>286</v>
      </c>
      <c r="Y448" t="s">
        <v>263</v>
      </c>
      <c r="BG448">
        <v>4</v>
      </c>
      <c r="BH448">
        <v>2812</v>
      </c>
      <c r="BI448">
        <f>($BH$517-$BH$514)/200</f>
        <v>8.5000000000000006E-2</v>
      </c>
    </row>
    <row r="449" spans="1:61" x14ac:dyDescent="0.25">
      <c r="A449">
        <v>510</v>
      </c>
      <c r="B449">
        <v>256.81629299999997</v>
      </c>
      <c r="C449" s="3">
        <v>1</v>
      </c>
      <c r="H449">
        <v>270.14752699999997</v>
      </c>
      <c r="I449" s="2">
        <v>4</v>
      </c>
      <c r="P449">
        <v>2</v>
      </c>
      <c r="Q449" t="str">
        <f>CONCATENATE(C449,E449,G449,I449)</f>
        <v>14</v>
      </c>
      <c r="R449">
        <v>3</v>
      </c>
      <c r="X449" t="s">
        <v>286</v>
      </c>
      <c r="Y449" t="s">
        <v>264</v>
      </c>
      <c r="BG449">
        <v>3</v>
      </c>
      <c r="BH449">
        <v>2817</v>
      </c>
      <c r="BI449">
        <f>($BH$518-$BH$515)/200</f>
        <v>7.4999999999999997E-2</v>
      </c>
    </row>
    <row r="450" spans="1:61" x14ac:dyDescent="0.25">
      <c r="A450">
        <v>511</v>
      </c>
      <c r="B450">
        <v>256.81180699999999</v>
      </c>
      <c r="C450" s="3">
        <v>1</v>
      </c>
      <c r="H450">
        <v>270.140309</v>
      </c>
      <c r="I450" s="2">
        <v>4</v>
      </c>
      <c r="P450">
        <v>2</v>
      </c>
      <c r="Q450" t="str">
        <f>CONCATENATE(C450,E450,G450,I450)</f>
        <v>14</v>
      </c>
      <c r="R450" t="s">
        <v>22</v>
      </c>
      <c r="X450" t="s">
        <v>286</v>
      </c>
      <c r="Y450" t="s">
        <v>265</v>
      </c>
      <c r="BG450" t="s">
        <v>22</v>
      </c>
      <c r="BH450">
        <v>2820</v>
      </c>
      <c r="BI450">
        <f>($BH$519-$BH$516)/200</f>
        <v>0.11</v>
      </c>
    </row>
    <row r="451" spans="1:61" x14ac:dyDescent="0.25">
      <c r="A451">
        <v>512</v>
      </c>
      <c r="B451">
        <v>256.78948700000001</v>
      </c>
      <c r="C451" s="3">
        <v>1</v>
      </c>
      <c r="H451">
        <v>270.13454100000001</v>
      </c>
      <c r="I451" s="2">
        <v>4</v>
      </c>
      <c r="P451">
        <v>2</v>
      </c>
      <c r="Q451" t="str">
        <f>CONCATENATE(C451,E451,G451,I451)</f>
        <v>14</v>
      </c>
      <c r="R451" t="s">
        <v>22</v>
      </c>
      <c r="X451" t="s">
        <v>286</v>
      </c>
      <c r="Y451" t="s">
        <v>266</v>
      </c>
      <c r="BG451" t="s">
        <v>22</v>
      </c>
      <c r="BH451">
        <v>2851</v>
      </c>
      <c r="BI451">
        <f>($BH$520-$BH$517)/200</f>
        <v>7.4999999999999997E-2</v>
      </c>
    </row>
    <row r="452" spans="1:61" x14ac:dyDescent="0.25">
      <c r="A452">
        <v>513</v>
      </c>
      <c r="B452">
        <v>256.808041</v>
      </c>
      <c r="C452" s="3">
        <v>1</v>
      </c>
      <c r="H452">
        <v>270.28680900000001</v>
      </c>
      <c r="I452" s="2">
        <v>4</v>
      </c>
      <c r="P452">
        <v>2</v>
      </c>
      <c r="Q452" t="str">
        <f>CONCATENATE(C452,E452,G452,I452)</f>
        <v>14</v>
      </c>
      <c r="R452">
        <v>1</v>
      </c>
      <c r="X452" t="s">
        <v>286</v>
      </c>
      <c r="Y452" t="s">
        <v>263</v>
      </c>
      <c r="AB452" t="s">
        <v>286</v>
      </c>
      <c r="AC452" t="str">
        <f>CONCATENATE($R452,$R453,$R454,$R455)</f>
        <v>1432</v>
      </c>
      <c r="BG452">
        <v>1</v>
      </c>
      <c r="BH452">
        <v>2852</v>
      </c>
      <c r="BI452">
        <f>($BH$521-$BH$518)/200</f>
        <v>8.5000000000000006E-2</v>
      </c>
    </row>
    <row r="453" spans="1:61" x14ac:dyDescent="0.25">
      <c r="A453">
        <v>514</v>
      </c>
      <c r="B453">
        <v>256.81989799999997</v>
      </c>
      <c r="C453" s="3">
        <v>1</v>
      </c>
      <c r="H453">
        <v>270.161137</v>
      </c>
      <c r="I453" s="2">
        <v>4</v>
      </c>
      <c r="P453">
        <v>2</v>
      </c>
      <c r="Q453" t="str">
        <f>CONCATENATE(C453,E453,G453,I453)</f>
        <v>14</v>
      </c>
      <c r="R453">
        <v>4</v>
      </c>
      <c r="X453" t="s">
        <v>286</v>
      </c>
      <c r="Y453" t="s">
        <v>264</v>
      </c>
      <c r="BG453">
        <v>4</v>
      </c>
      <c r="BH453">
        <v>2852</v>
      </c>
      <c r="BI453">
        <f>($BH$522-$BH$519)/200</f>
        <v>0.08</v>
      </c>
    </row>
    <row r="454" spans="1:61" x14ac:dyDescent="0.25">
      <c r="A454">
        <v>515</v>
      </c>
      <c r="B454">
        <v>256.82149600000002</v>
      </c>
      <c r="C454" s="3">
        <v>1</v>
      </c>
      <c r="H454">
        <v>270.18448699999999</v>
      </c>
      <c r="I454" s="2">
        <v>4</v>
      </c>
      <c r="P454">
        <v>2</v>
      </c>
      <c r="Q454" t="str">
        <f>CONCATENATE(C454,E454,G454,I454)</f>
        <v>14</v>
      </c>
      <c r="R454">
        <v>3</v>
      </c>
      <c r="X454" t="s">
        <v>286</v>
      </c>
      <c r="Y454" t="s">
        <v>265</v>
      </c>
      <c r="BG454">
        <v>3</v>
      </c>
      <c r="BH454">
        <v>2867</v>
      </c>
      <c r="BI454">
        <f>($BH$523-$BH$520)/200</f>
        <v>0.105</v>
      </c>
    </row>
    <row r="455" spans="1:61" x14ac:dyDescent="0.25">
      <c r="A455">
        <v>516</v>
      </c>
      <c r="B455">
        <v>256.82453599999997</v>
      </c>
      <c r="C455" s="3">
        <v>1</v>
      </c>
      <c r="P455">
        <v>1</v>
      </c>
      <c r="Q455" t="str">
        <f>CONCATENATE(C455,E455,G455,I455)</f>
        <v>1</v>
      </c>
      <c r="R455">
        <v>2</v>
      </c>
      <c r="X455" t="s">
        <v>286</v>
      </c>
      <c r="Y455" t="s">
        <v>266</v>
      </c>
      <c r="BG455">
        <v>2</v>
      </c>
      <c r="BH455">
        <v>2868</v>
      </c>
      <c r="BI455">
        <f>($BH$524-$BH$521)/200</f>
        <v>0.09</v>
      </c>
    </row>
    <row r="456" spans="1:61" x14ac:dyDescent="0.25">
      <c r="A456">
        <v>517</v>
      </c>
      <c r="B456">
        <v>256.790933</v>
      </c>
      <c r="C456" s="3">
        <v>1</v>
      </c>
      <c r="P456">
        <v>1</v>
      </c>
      <c r="Q456" t="str">
        <f>CONCATENATE(C456,E456,G456,I456)</f>
        <v>1</v>
      </c>
      <c r="R456">
        <v>1</v>
      </c>
      <c r="X456" t="s">
        <v>286</v>
      </c>
      <c r="Y456" t="s">
        <v>263</v>
      </c>
      <c r="AB456" t="s">
        <v>286</v>
      </c>
      <c r="AC456" t="str">
        <f>CONCATENATE($R456,$R457,$R458,$R459)</f>
        <v>1432</v>
      </c>
      <c r="BG456">
        <v>1</v>
      </c>
      <c r="BH456">
        <v>2879</v>
      </c>
      <c r="BI456">
        <f>($BH$525-$BH$522)/200</f>
        <v>7.4999999999999997E-2</v>
      </c>
    </row>
    <row r="457" spans="1:61" x14ac:dyDescent="0.25">
      <c r="A457">
        <v>518</v>
      </c>
      <c r="B457">
        <v>256.84732099999997</v>
      </c>
      <c r="C457" s="3">
        <v>1</v>
      </c>
      <c r="P457">
        <v>1</v>
      </c>
      <c r="Q457" t="str">
        <f>CONCATENATE(C457,E457,G457,I457)</f>
        <v>1</v>
      </c>
      <c r="R457">
        <v>4</v>
      </c>
      <c r="X457" t="s">
        <v>283</v>
      </c>
      <c r="Y457" t="s">
        <v>269</v>
      </c>
      <c r="BG457">
        <v>4</v>
      </c>
      <c r="BH457">
        <v>2883</v>
      </c>
      <c r="BI457">
        <f>($BH$531-$BH$528)/200</f>
        <v>6.5000000000000002E-2</v>
      </c>
    </row>
    <row r="458" spans="1:61" x14ac:dyDescent="0.25">
      <c r="A458">
        <v>519</v>
      </c>
      <c r="B458">
        <v>256.87113699999998</v>
      </c>
      <c r="C458" s="3">
        <v>1</v>
      </c>
      <c r="P458">
        <v>1</v>
      </c>
      <c r="Q458" t="str">
        <f>CONCATENATE(C458,E458,G458,I458)</f>
        <v>1</v>
      </c>
      <c r="R458">
        <v>3</v>
      </c>
      <c r="X458" t="s">
        <v>283</v>
      </c>
      <c r="Y458" t="s">
        <v>267</v>
      </c>
      <c r="BG458">
        <v>3</v>
      </c>
      <c r="BH458">
        <v>2892</v>
      </c>
      <c r="BI458">
        <f>($BH$532-$BH$529)/200</f>
        <v>0.1</v>
      </c>
    </row>
    <row r="459" spans="1:61" x14ac:dyDescent="0.25">
      <c r="A459">
        <v>520</v>
      </c>
      <c r="B459">
        <v>256.87113699999998</v>
      </c>
      <c r="C459" s="3">
        <v>1</v>
      </c>
      <c r="D459">
        <v>247.06407300000001</v>
      </c>
      <c r="E459" s="4">
        <v>2</v>
      </c>
      <c r="P459">
        <v>2</v>
      </c>
      <c r="Q459" t="str">
        <f>CONCATENATE(C459,E459,G459,I459)</f>
        <v>12</v>
      </c>
      <c r="R459">
        <v>2</v>
      </c>
      <c r="X459" t="s">
        <v>283</v>
      </c>
      <c r="Y459" t="s">
        <v>268</v>
      </c>
      <c r="BG459">
        <v>2</v>
      </c>
      <c r="BH459">
        <v>2895</v>
      </c>
      <c r="BI459">
        <f>($BH$533-$BH$530)/200</f>
        <v>8.5000000000000006E-2</v>
      </c>
    </row>
    <row r="460" spans="1:61" x14ac:dyDescent="0.25">
      <c r="A460">
        <v>521</v>
      </c>
      <c r="D460">
        <v>247.080106</v>
      </c>
      <c r="E460" s="4">
        <v>2</v>
      </c>
      <c r="P460">
        <v>1</v>
      </c>
      <c r="Q460" t="str">
        <f>CONCATENATE(C460,E460,G460,I460)</f>
        <v>2</v>
      </c>
      <c r="R460">
        <v>1</v>
      </c>
      <c r="X460" t="s">
        <v>283</v>
      </c>
      <c r="Y460" t="s">
        <v>259</v>
      </c>
      <c r="AB460" t="s">
        <v>286</v>
      </c>
      <c r="AC460" t="str">
        <f>CONCATENATE($R460,$R461,$R462,$R463)</f>
        <v>1432</v>
      </c>
      <c r="BG460">
        <v>1</v>
      </c>
      <c r="BH460">
        <v>2904</v>
      </c>
      <c r="BI460">
        <f>($BH$534-$BH$531)/200</f>
        <v>0.11</v>
      </c>
    </row>
    <row r="461" spans="1:61" x14ac:dyDescent="0.25">
      <c r="A461">
        <v>522</v>
      </c>
      <c r="D461">
        <v>247.04293899999999</v>
      </c>
      <c r="E461" s="4">
        <v>2</v>
      </c>
      <c r="P461">
        <v>1</v>
      </c>
      <c r="Q461" t="str">
        <f>CONCATENATE(C461,E461,G461,I461)</f>
        <v>2</v>
      </c>
      <c r="R461">
        <v>4</v>
      </c>
      <c r="X461" t="s">
        <v>283</v>
      </c>
      <c r="Y461" t="s">
        <v>269</v>
      </c>
      <c r="BG461">
        <v>4</v>
      </c>
      <c r="BH461">
        <v>2909</v>
      </c>
      <c r="BI461">
        <f>($BH$535-$BH$532)/200</f>
        <v>0.05</v>
      </c>
    </row>
    <row r="462" spans="1:61" x14ac:dyDescent="0.25">
      <c r="A462">
        <v>523</v>
      </c>
      <c r="D462">
        <v>247.027421</v>
      </c>
      <c r="E462" s="4">
        <v>2</v>
      </c>
      <c r="F462">
        <v>255.84464</v>
      </c>
      <c r="G462" s="5">
        <v>3</v>
      </c>
      <c r="P462">
        <v>2</v>
      </c>
      <c r="Q462" t="str">
        <f>CONCATENATE(C462,E462,G462,I462)</f>
        <v>23</v>
      </c>
      <c r="R462">
        <v>3</v>
      </c>
      <c r="X462" t="s">
        <v>283</v>
      </c>
      <c r="Y462" t="s">
        <v>267</v>
      </c>
      <c r="BG462">
        <v>3</v>
      </c>
      <c r="BH462">
        <v>2914</v>
      </c>
      <c r="BI462">
        <f>($BH$536-$BH$533)/200</f>
        <v>9.5000000000000001E-2</v>
      </c>
    </row>
    <row r="463" spans="1:61" x14ac:dyDescent="0.25">
      <c r="A463">
        <v>524</v>
      </c>
      <c r="D463">
        <v>247.082528</v>
      </c>
      <c r="E463" s="4">
        <v>2</v>
      </c>
      <c r="F463">
        <v>255.865464</v>
      </c>
      <c r="G463" s="5">
        <v>3</v>
      </c>
      <c r="P463">
        <v>2</v>
      </c>
      <c r="Q463" t="str">
        <f>CONCATENATE(C463,E463,G463,I463)</f>
        <v>23</v>
      </c>
      <c r="R463">
        <v>2</v>
      </c>
      <c r="X463" t="s">
        <v>283</v>
      </c>
      <c r="Y463" t="s">
        <v>268</v>
      </c>
      <c r="BG463">
        <v>2</v>
      </c>
      <c r="BH463">
        <v>2919</v>
      </c>
      <c r="BI463">
        <f>($BH$537-$BH$534)/200</f>
        <v>8.5000000000000006E-2</v>
      </c>
    </row>
    <row r="464" spans="1:61" x14ac:dyDescent="0.25">
      <c r="A464">
        <v>525</v>
      </c>
      <c r="D464">
        <v>247.063455</v>
      </c>
      <c r="E464" s="4">
        <v>2</v>
      </c>
      <c r="F464">
        <v>255.881596</v>
      </c>
      <c r="G464" s="5">
        <v>3</v>
      </c>
      <c r="P464">
        <v>2</v>
      </c>
      <c r="Q464" t="str">
        <f>CONCATENATE(C464,E464,G464,I464)</f>
        <v>23</v>
      </c>
      <c r="R464">
        <v>1</v>
      </c>
      <c r="X464" t="s">
        <v>283</v>
      </c>
      <c r="Y464" t="s">
        <v>259</v>
      </c>
      <c r="AB464" t="s">
        <v>286</v>
      </c>
      <c r="AC464" t="str">
        <f>CONCATENATE($R464,$R465,$R466,$R467)</f>
        <v>1432</v>
      </c>
      <c r="BG464">
        <v>1</v>
      </c>
      <c r="BH464">
        <v>2927</v>
      </c>
      <c r="BI464">
        <f>($BH$538-$BH$535)/200</f>
        <v>0.11</v>
      </c>
    </row>
    <row r="465" spans="1:61" x14ac:dyDescent="0.25">
      <c r="A465">
        <v>526</v>
      </c>
      <c r="D465">
        <v>247.05639400000001</v>
      </c>
      <c r="E465" s="4">
        <v>2</v>
      </c>
      <c r="F465">
        <v>255.92397</v>
      </c>
      <c r="G465" s="5">
        <v>3</v>
      </c>
      <c r="P465">
        <v>2</v>
      </c>
      <c r="Q465" t="str">
        <f>CONCATENATE(C465,E465,G465,I465)</f>
        <v>23</v>
      </c>
      <c r="R465">
        <v>4</v>
      </c>
      <c r="X465" t="s">
        <v>283</v>
      </c>
      <c r="Y465" t="s">
        <v>269</v>
      </c>
      <c r="BG465">
        <v>4</v>
      </c>
      <c r="BH465">
        <v>2934</v>
      </c>
      <c r="BI465">
        <f>($BH$539-$BH$536)/200</f>
        <v>5.5E-2</v>
      </c>
    </row>
    <row r="466" spans="1:61" x14ac:dyDescent="0.25">
      <c r="A466">
        <v>527</v>
      </c>
      <c r="D466">
        <v>247.06541099999998</v>
      </c>
      <c r="E466" s="4">
        <v>2</v>
      </c>
      <c r="F466">
        <v>255.93154999999999</v>
      </c>
      <c r="G466" s="5">
        <v>3</v>
      </c>
      <c r="P466">
        <v>2</v>
      </c>
      <c r="Q466" t="str">
        <f>CONCATENATE(C466,E466,G466,I466)</f>
        <v>23</v>
      </c>
      <c r="R466">
        <v>3</v>
      </c>
      <c r="X466" t="s">
        <v>283</v>
      </c>
      <c r="Y466" t="s">
        <v>267</v>
      </c>
      <c r="BG466">
        <v>3</v>
      </c>
      <c r="BH466">
        <v>2935</v>
      </c>
      <c r="BI466">
        <f>($BH$540-$BH$537)/200</f>
        <v>8.5000000000000006E-2</v>
      </c>
    </row>
    <row r="467" spans="1:61" x14ac:dyDescent="0.25">
      <c r="A467">
        <v>528</v>
      </c>
      <c r="D467">
        <v>247.06407300000001</v>
      </c>
      <c r="E467" s="4">
        <v>2</v>
      </c>
      <c r="F467">
        <v>255.889073</v>
      </c>
      <c r="G467" s="5">
        <v>3</v>
      </c>
      <c r="P467">
        <v>2</v>
      </c>
      <c r="Q467" t="str">
        <f>CONCATENATE(C467,E467,G467,I467)</f>
        <v>23</v>
      </c>
      <c r="R467">
        <v>2</v>
      </c>
      <c r="X467" t="s">
        <v>283</v>
      </c>
      <c r="Y467" t="s">
        <v>268</v>
      </c>
      <c r="BG467">
        <v>2</v>
      </c>
      <c r="BH467">
        <v>2942</v>
      </c>
      <c r="BI467">
        <f>($BH$541-$BH$538)/200</f>
        <v>0.08</v>
      </c>
    </row>
    <row r="468" spans="1:61" x14ac:dyDescent="0.25">
      <c r="A468">
        <v>529</v>
      </c>
      <c r="D468">
        <v>247.06407300000001</v>
      </c>
      <c r="E468" s="4">
        <v>2</v>
      </c>
      <c r="F468">
        <v>255.89036299999998</v>
      </c>
      <c r="G468" s="5">
        <v>3</v>
      </c>
      <c r="P468">
        <v>2</v>
      </c>
      <c r="Q468" t="str">
        <f>CONCATENATE(C468,E468,G468,I468)</f>
        <v>23</v>
      </c>
      <c r="R468">
        <v>1</v>
      </c>
      <c r="X468" t="s">
        <v>283</v>
      </c>
      <c r="Y468" t="s">
        <v>259</v>
      </c>
      <c r="AB468" t="s">
        <v>286</v>
      </c>
      <c r="AC468" t="str">
        <f>CONCATENATE($R468,$R469,$R470,$R471)</f>
        <v>1432</v>
      </c>
      <c r="BG468">
        <v>1</v>
      </c>
      <c r="BH468">
        <v>2948</v>
      </c>
      <c r="BI468">
        <f>($BH$542-$BH$539)/200</f>
        <v>0.105</v>
      </c>
    </row>
    <row r="469" spans="1:61" x14ac:dyDescent="0.25">
      <c r="A469">
        <v>530</v>
      </c>
      <c r="F469">
        <v>255.90283700000001</v>
      </c>
      <c r="G469" s="5">
        <v>3</v>
      </c>
      <c r="P469">
        <v>1</v>
      </c>
      <c r="Q469" t="str">
        <f>CONCATENATE(C469,E469,G469,I469)</f>
        <v>3</v>
      </c>
      <c r="R469">
        <v>4</v>
      </c>
      <c r="X469" t="s">
        <v>283</v>
      </c>
      <c r="Y469" t="s">
        <v>269</v>
      </c>
      <c r="BG469">
        <v>4</v>
      </c>
      <c r="BH469">
        <v>2956</v>
      </c>
      <c r="BI469">
        <f>($BH$543-$BH$540)/200</f>
        <v>6.5000000000000002E-2</v>
      </c>
    </row>
    <row r="470" spans="1:61" x14ac:dyDescent="0.25">
      <c r="A470">
        <v>531</v>
      </c>
      <c r="F470">
        <v>255.865464</v>
      </c>
      <c r="G470" s="5">
        <v>3</v>
      </c>
      <c r="H470">
        <v>247.773507</v>
      </c>
      <c r="I470" s="2">
        <v>4</v>
      </c>
      <c r="P470">
        <v>2</v>
      </c>
      <c r="Q470" t="str">
        <f>CONCATENATE(C470,E470,G470,I470)</f>
        <v>34</v>
      </c>
      <c r="R470">
        <v>3</v>
      </c>
      <c r="X470" t="s">
        <v>283</v>
      </c>
      <c r="Y470" t="s">
        <v>267</v>
      </c>
      <c r="BG470">
        <v>3</v>
      </c>
      <c r="BH470">
        <v>2957</v>
      </c>
      <c r="BI470">
        <f>($BH$544-$BH$541)/200</f>
        <v>7.0000000000000007E-2</v>
      </c>
    </row>
    <row r="471" spans="1:61" x14ac:dyDescent="0.25">
      <c r="A471">
        <v>532</v>
      </c>
      <c r="F471">
        <v>255.84464</v>
      </c>
      <c r="G471" s="5">
        <v>3</v>
      </c>
      <c r="H471">
        <v>247.844022</v>
      </c>
      <c r="I471" s="2">
        <v>4</v>
      </c>
      <c r="P471">
        <v>2</v>
      </c>
      <c r="Q471" t="str">
        <f>CONCATENATE(C471,E471,G471,I471)</f>
        <v>34</v>
      </c>
      <c r="R471">
        <v>2</v>
      </c>
      <c r="X471" t="s">
        <v>283</v>
      </c>
      <c r="Y471" t="s">
        <v>268</v>
      </c>
      <c r="BG471">
        <v>2</v>
      </c>
      <c r="BH471">
        <v>2967</v>
      </c>
      <c r="BI471">
        <f>($BH$545-$BH$542)/200</f>
        <v>7.4999999999999997E-2</v>
      </c>
    </row>
    <row r="472" spans="1:61" x14ac:dyDescent="0.25">
      <c r="A472">
        <v>533</v>
      </c>
      <c r="H472">
        <v>247.82871299999999</v>
      </c>
      <c r="I472" s="2">
        <v>4</v>
      </c>
      <c r="P472">
        <v>1</v>
      </c>
      <c r="Q472" t="str">
        <f>CONCATENATE(C472,E472,G472,I472)</f>
        <v>4</v>
      </c>
      <c r="R472">
        <v>1</v>
      </c>
      <c r="X472" t="s">
        <v>283</v>
      </c>
      <c r="Y472" t="s">
        <v>259</v>
      </c>
      <c r="AB472" t="s">
        <v>286</v>
      </c>
      <c r="AC472" t="str">
        <f>CONCATENATE($R472,$R473,$R474,$R475)</f>
        <v>1432</v>
      </c>
      <c r="BG472">
        <v>1</v>
      </c>
      <c r="BH472">
        <v>2972</v>
      </c>
      <c r="BI472">
        <f>($BH$546-$BH$543)/200</f>
        <v>9.5000000000000001E-2</v>
      </c>
    </row>
    <row r="473" spans="1:61" x14ac:dyDescent="0.25">
      <c r="A473">
        <v>534</v>
      </c>
      <c r="H473">
        <v>247.782117</v>
      </c>
      <c r="I473" s="2">
        <v>4</v>
      </c>
      <c r="P473">
        <v>1</v>
      </c>
      <c r="Q473" t="str">
        <f>CONCATENATE(C473,E473,G473,I473)</f>
        <v>4</v>
      </c>
      <c r="R473">
        <v>4</v>
      </c>
      <c r="X473" t="s">
        <v>283</v>
      </c>
      <c r="Y473" t="s">
        <v>269</v>
      </c>
      <c r="BG473">
        <v>4</v>
      </c>
      <c r="BH473">
        <v>2980</v>
      </c>
      <c r="BI473">
        <f>($BH$547-$BH$544)/200</f>
        <v>7.0000000000000007E-2</v>
      </c>
    </row>
    <row r="474" spans="1:61" x14ac:dyDescent="0.25">
      <c r="A474">
        <v>535</v>
      </c>
      <c r="H474">
        <v>247.80489799999998</v>
      </c>
      <c r="I474" s="2">
        <v>4</v>
      </c>
      <c r="P474">
        <v>1</v>
      </c>
      <c r="Q474" t="str">
        <f>CONCATENATE(C474,E474,G474,I474)</f>
        <v>4</v>
      </c>
      <c r="R474">
        <v>3</v>
      </c>
      <c r="X474" t="s">
        <v>283</v>
      </c>
      <c r="Y474" t="s">
        <v>267</v>
      </c>
      <c r="BG474">
        <v>3</v>
      </c>
      <c r="BH474">
        <v>2982</v>
      </c>
      <c r="BI474">
        <f>($BH$548-$BH$545)/200</f>
        <v>0.09</v>
      </c>
    </row>
    <row r="475" spans="1:61" x14ac:dyDescent="0.25">
      <c r="A475">
        <v>536</v>
      </c>
      <c r="B475">
        <v>230.54979399999999</v>
      </c>
      <c r="C475" s="3">
        <v>1</v>
      </c>
      <c r="H475">
        <v>247.853093</v>
      </c>
      <c r="I475" s="2">
        <v>4</v>
      </c>
      <c r="P475">
        <v>2</v>
      </c>
      <c r="Q475" t="str">
        <f>CONCATENATE(C475,E475,G475,I475)</f>
        <v>14</v>
      </c>
      <c r="R475">
        <v>2</v>
      </c>
      <c r="X475" t="s">
        <v>283</v>
      </c>
      <c r="Y475" t="s">
        <v>268</v>
      </c>
      <c r="BG475">
        <v>2</v>
      </c>
      <c r="BH475">
        <v>2990</v>
      </c>
      <c r="BI475">
        <f>($BH$549-$BH$546)/200</f>
        <v>0.09</v>
      </c>
    </row>
    <row r="476" spans="1:61" x14ac:dyDescent="0.25">
      <c r="A476">
        <v>537</v>
      </c>
      <c r="B476">
        <v>230.56814500000002</v>
      </c>
      <c r="C476" s="3">
        <v>1</v>
      </c>
      <c r="H476">
        <v>247.850312</v>
      </c>
      <c r="I476" s="2">
        <v>4</v>
      </c>
      <c r="P476">
        <v>2</v>
      </c>
      <c r="Q476" t="str">
        <f>CONCATENATE(C476,E476,G476,I476)</f>
        <v>14</v>
      </c>
      <c r="R476">
        <v>1</v>
      </c>
      <c r="X476" t="s">
        <v>283</v>
      </c>
      <c r="Y476" t="s">
        <v>259</v>
      </c>
      <c r="AB476" t="s">
        <v>286</v>
      </c>
      <c r="AC476" t="str">
        <f>CONCATENATE($R476,$R477,$R478,$R479)</f>
        <v>1432</v>
      </c>
      <c r="BG476">
        <v>1</v>
      </c>
      <c r="BH476">
        <v>2997</v>
      </c>
      <c r="BI476">
        <f>($BH$550-$BH$547)/200</f>
        <v>0.115</v>
      </c>
    </row>
    <row r="477" spans="1:61" x14ac:dyDescent="0.25">
      <c r="A477">
        <v>538</v>
      </c>
      <c r="B477">
        <v>230.54680500000001</v>
      </c>
      <c r="C477" s="3">
        <v>1</v>
      </c>
      <c r="H477">
        <v>247.773507</v>
      </c>
      <c r="I477" s="2">
        <v>4</v>
      </c>
      <c r="P477">
        <v>2</v>
      </c>
      <c r="Q477" t="str">
        <f>CONCATENATE(C477,E477,G477,I477)</f>
        <v>14</v>
      </c>
      <c r="R477">
        <v>4</v>
      </c>
      <c r="X477" t="s">
        <v>283</v>
      </c>
      <c r="Y477" t="s">
        <v>269</v>
      </c>
      <c r="BG477">
        <v>4</v>
      </c>
      <c r="BH477">
        <v>3003</v>
      </c>
      <c r="BI477">
        <f>($BH$551-$BH$548)/200</f>
        <v>7.0000000000000007E-2</v>
      </c>
    </row>
    <row r="478" spans="1:61" x14ac:dyDescent="0.25">
      <c r="A478">
        <v>539</v>
      </c>
      <c r="B478">
        <v>230.515672</v>
      </c>
      <c r="C478" s="3">
        <v>1</v>
      </c>
      <c r="P478">
        <v>1</v>
      </c>
      <c r="Q478" t="str">
        <f>CONCATENATE(C478,E478,G478,I478)</f>
        <v>1</v>
      </c>
      <c r="R478">
        <v>3</v>
      </c>
      <c r="X478" t="s">
        <v>283</v>
      </c>
      <c r="Y478" t="s">
        <v>267</v>
      </c>
      <c r="BG478">
        <v>3</v>
      </c>
      <c r="BH478">
        <v>3006</v>
      </c>
      <c r="BI478">
        <f>($BH$552-$BH$549)/200</f>
        <v>8.5000000000000006E-2</v>
      </c>
    </row>
    <row r="479" spans="1:61" x14ac:dyDescent="0.25">
      <c r="A479">
        <v>540</v>
      </c>
      <c r="B479">
        <v>230.53278399999999</v>
      </c>
      <c r="C479" s="3">
        <v>1</v>
      </c>
      <c r="P479">
        <v>1</v>
      </c>
      <c r="Q479" t="str">
        <f>CONCATENATE(C479,E479,G479,I479)</f>
        <v>1</v>
      </c>
      <c r="R479">
        <v>2</v>
      </c>
      <c r="X479" t="s">
        <v>283</v>
      </c>
      <c r="Y479" t="s">
        <v>268</v>
      </c>
      <c r="BG479">
        <v>2</v>
      </c>
      <c r="BH479">
        <v>3013</v>
      </c>
      <c r="BI479">
        <f>($BH$553-$BH$550)/200</f>
        <v>8.5000000000000006E-2</v>
      </c>
    </row>
    <row r="480" spans="1:61" x14ac:dyDescent="0.25">
      <c r="A480">
        <v>541</v>
      </c>
      <c r="B480">
        <v>230.56608299999999</v>
      </c>
      <c r="C480" s="3">
        <v>1</v>
      </c>
      <c r="P480">
        <v>1</v>
      </c>
      <c r="Q480" t="str">
        <f>CONCATENATE(C480,E480,G480,I480)</f>
        <v>1</v>
      </c>
      <c r="R480">
        <v>1</v>
      </c>
      <c r="X480" t="s">
        <v>283</v>
      </c>
      <c r="Y480" t="s">
        <v>259</v>
      </c>
      <c r="AB480" t="s">
        <v>286</v>
      </c>
      <c r="AC480" t="str">
        <f>CONCATENATE($R480,$R481,$R482,$R483)</f>
        <v>1432</v>
      </c>
      <c r="BG480">
        <v>1</v>
      </c>
      <c r="BH480">
        <v>3020</v>
      </c>
      <c r="BI480">
        <f>($BH$554-$BH$551)/200</f>
        <v>0.11</v>
      </c>
    </row>
    <row r="481" spans="1:61" x14ac:dyDescent="0.25">
      <c r="A481">
        <v>542</v>
      </c>
      <c r="B481">
        <v>230.51293799999999</v>
      </c>
      <c r="C481" s="3">
        <v>1</v>
      </c>
      <c r="P481">
        <v>1</v>
      </c>
      <c r="Q481" t="str">
        <f>CONCATENATE(C481,E481,G481,I481)</f>
        <v>1</v>
      </c>
      <c r="R481">
        <v>4</v>
      </c>
      <c r="X481" t="s">
        <v>283</v>
      </c>
      <c r="Y481" t="s">
        <v>269</v>
      </c>
      <c r="BG481">
        <v>4</v>
      </c>
      <c r="BH481">
        <v>3028</v>
      </c>
      <c r="BI481">
        <f>($BH$555-$BH$552)/200</f>
        <v>7.4999999999999997E-2</v>
      </c>
    </row>
    <row r="482" spans="1:61" x14ac:dyDescent="0.25">
      <c r="A482">
        <v>543</v>
      </c>
      <c r="B482">
        <v>230.49835100000001</v>
      </c>
      <c r="C482" s="3">
        <v>1</v>
      </c>
      <c r="P482">
        <v>1</v>
      </c>
      <c r="Q482" t="str">
        <f>CONCATENATE(C482,E482,G482,I482)</f>
        <v>1</v>
      </c>
      <c r="R482">
        <v>3</v>
      </c>
      <c r="X482" t="s">
        <v>283</v>
      </c>
      <c r="Y482" t="s">
        <v>267</v>
      </c>
      <c r="BG482">
        <v>3</v>
      </c>
      <c r="BH482">
        <v>3030</v>
      </c>
      <c r="BI482">
        <f>($BH$556-$BH$553)/200</f>
        <v>7.0000000000000007E-2</v>
      </c>
    </row>
    <row r="483" spans="1:61" x14ac:dyDescent="0.25">
      <c r="A483">
        <v>544</v>
      </c>
      <c r="B483">
        <v>230.54979399999999</v>
      </c>
      <c r="C483" s="3">
        <v>1</v>
      </c>
      <c r="D483">
        <v>222.67474300000001</v>
      </c>
      <c r="E483" s="4">
        <v>2</v>
      </c>
      <c r="P483">
        <v>2</v>
      </c>
      <c r="Q483" t="str">
        <f>CONCATENATE(C483,E483,G483,I483)</f>
        <v>12</v>
      </c>
      <c r="R483">
        <v>2</v>
      </c>
      <c r="X483" t="s">
        <v>283</v>
      </c>
      <c r="Y483" t="s">
        <v>268</v>
      </c>
      <c r="BG483">
        <v>2</v>
      </c>
      <c r="BH483">
        <v>3036</v>
      </c>
      <c r="BI483">
        <f>($BH$557-$BH$554)/200</f>
        <v>0.08</v>
      </c>
    </row>
    <row r="484" spans="1:61" x14ac:dyDescent="0.25">
      <c r="A484">
        <v>545</v>
      </c>
      <c r="B484">
        <v>230.54979399999999</v>
      </c>
      <c r="C484" s="3">
        <v>1</v>
      </c>
      <c r="D484">
        <v>222.623402</v>
      </c>
      <c r="E484" s="4">
        <v>2</v>
      </c>
      <c r="P484">
        <v>2</v>
      </c>
      <c r="Q484" t="str">
        <f>CONCATENATE(C484,E484,G484,I484)</f>
        <v>12</v>
      </c>
      <c r="R484">
        <v>1</v>
      </c>
      <c r="X484" t="s">
        <v>283</v>
      </c>
      <c r="Y484" t="s">
        <v>259</v>
      </c>
      <c r="AB484" t="s">
        <v>286</v>
      </c>
      <c r="AC484" t="str">
        <f>CONCATENATE($R484,$R485,$R486,$R487)</f>
        <v>1432</v>
      </c>
      <c r="BG484">
        <v>1</v>
      </c>
      <c r="BH484">
        <v>3043</v>
      </c>
      <c r="BI484">
        <f>($BH$558-$BH$555)/200</f>
        <v>0.11</v>
      </c>
    </row>
    <row r="485" spans="1:61" x14ac:dyDescent="0.25">
      <c r="A485">
        <v>546</v>
      </c>
      <c r="D485">
        <v>222.63963999999999</v>
      </c>
      <c r="E485" s="4">
        <v>2</v>
      </c>
      <c r="P485">
        <v>1</v>
      </c>
      <c r="Q485" t="str">
        <f>CONCATENATE(C485,E485,G485,I485)</f>
        <v>2</v>
      </c>
      <c r="R485">
        <v>4</v>
      </c>
      <c r="X485" t="s">
        <v>283</v>
      </c>
      <c r="Y485" t="s">
        <v>269</v>
      </c>
      <c r="BG485">
        <v>4</v>
      </c>
      <c r="BH485">
        <v>3052</v>
      </c>
      <c r="BI485">
        <f>($BH$559-$BH$556)/200</f>
        <v>0.1</v>
      </c>
    </row>
    <row r="486" spans="1:61" x14ac:dyDescent="0.25">
      <c r="A486">
        <v>547</v>
      </c>
      <c r="D486">
        <v>222.66376399999999</v>
      </c>
      <c r="E486" s="4">
        <v>2</v>
      </c>
      <c r="P486">
        <v>1</v>
      </c>
      <c r="Q486" t="str">
        <f>CONCATENATE(C486,E486,G486,I486)</f>
        <v>2</v>
      </c>
      <c r="R486">
        <v>3</v>
      </c>
      <c r="X486" t="s">
        <v>283</v>
      </c>
      <c r="Y486" t="s">
        <v>267</v>
      </c>
      <c r="BG486">
        <v>3</v>
      </c>
      <c r="BH486">
        <v>3055</v>
      </c>
      <c r="BI486">
        <f>($BH$560-$BH$557)/200</f>
        <v>0.09</v>
      </c>
    </row>
    <row r="487" spans="1:61" x14ac:dyDescent="0.25">
      <c r="A487">
        <v>548</v>
      </c>
      <c r="D487">
        <v>222.66721699999999</v>
      </c>
      <c r="E487" s="4">
        <v>2</v>
      </c>
      <c r="P487">
        <v>1</v>
      </c>
      <c r="Q487" t="str">
        <f>CONCATENATE(C487,E487,G487,I487)</f>
        <v>2</v>
      </c>
      <c r="R487">
        <v>2</v>
      </c>
      <c r="X487" t="s">
        <v>283</v>
      </c>
      <c r="Y487" t="s">
        <v>267</v>
      </c>
      <c r="BG487">
        <v>2</v>
      </c>
      <c r="BH487">
        <v>3058</v>
      </c>
      <c r="BI487">
        <f>($BH$566-$BH$563)/200</f>
        <v>7.4999999999999997E-2</v>
      </c>
    </row>
    <row r="488" spans="1:61" x14ac:dyDescent="0.25">
      <c r="A488">
        <v>549</v>
      </c>
      <c r="D488">
        <v>222.62654799999999</v>
      </c>
      <c r="E488" s="4">
        <v>2</v>
      </c>
      <c r="F488">
        <v>227.01541399999999</v>
      </c>
      <c r="G488" s="5">
        <v>3</v>
      </c>
      <c r="P488">
        <v>2</v>
      </c>
      <c r="Q488" t="str">
        <f>CONCATENATE(C488,E488,G488,I488)</f>
        <v>23</v>
      </c>
      <c r="R488" t="s">
        <v>22</v>
      </c>
      <c r="X488" t="s">
        <v>283</v>
      </c>
      <c r="Y488" t="s">
        <v>268</v>
      </c>
      <c r="BG488" t="s">
        <v>22</v>
      </c>
      <c r="BH488">
        <v>3061</v>
      </c>
      <c r="BI488">
        <f>($BH$567-$BH$564)/200</f>
        <v>0.1</v>
      </c>
    </row>
    <row r="489" spans="1:61" x14ac:dyDescent="0.25">
      <c r="A489">
        <v>550</v>
      </c>
      <c r="D489">
        <v>222.63876300000001</v>
      </c>
      <c r="E489" s="4">
        <v>2</v>
      </c>
      <c r="F489">
        <v>226.97824800000001</v>
      </c>
      <c r="G489" s="5">
        <v>3</v>
      </c>
      <c r="P489">
        <v>2</v>
      </c>
      <c r="Q489" t="str">
        <f>CONCATENATE(C489,E489,G489,I489)</f>
        <v>23</v>
      </c>
      <c r="R489" t="s">
        <v>22</v>
      </c>
      <c r="X489" t="s">
        <v>283</v>
      </c>
      <c r="Y489" t="s">
        <v>259</v>
      </c>
      <c r="BG489" t="s">
        <v>22</v>
      </c>
      <c r="BH489">
        <v>3094</v>
      </c>
      <c r="BI489">
        <f>($BH$568-$BH$565)/200</f>
        <v>0.09</v>
      </c>
    </row>
    <row r="490" spans="1:61" x14ac:dyDescent="0.25">
      <c r="A490">
        <v>551</v>
      </c>
      <c r="D490">
        <v>222.67474300000001</v>
      </c>
      <c r="E490" s="4">
        <v>2</v>
      </c>
      <c r="F490">
        <v>226.98989800000001</v>
      </c>
      <c r="G490" s="5">
        <v>3</v>
      </c>
      <c r="P490">
        <v>2</v>
      </c>
      <c r="Q490" t="str">
        <f>CONCATENATE(C490,E490,G490,I490)</f>
        <v>23</v>
      </c>
      <c r="R490">
        <v>1</v>
      </c>
      <c r="X490" t="s">
        <v>283</v>
      </c>
      <c r="Y490" t="s">
        <v>269</v>
      </c>
      <c r="AB490" t="s">
        <v>286</v>
      </c>
      <c r="AC490" t="str">
        <f>CONCATENATE($R490,$R491,$R492,$R493)</f>
        <v>1432</v>
      </c>
      <c r="BG490">
        <v>1</v>
      </c>
      <c r="BH490">
        <v>3095</v>
      </c>
      <c r="BI490">
        <f>($BH$569-$BH$566)/200</f>
        <v>7.4999999999999997E-2</v>
      </c>
    </row>
    <row r="491" spans="1:61" x14ac:dyDescent="0.25">
      <c r="A491">
        <v>552</v>
      </c>
      <c r="F491">
        <v>227.00840299999999</v>
      </c>
      <c r="G491" s="5">
        <v>3</v>
      </c>
      <c r="H491">
        <v>223.594382</v>
      </c>
      <c r="I491" s="2">
        <v>4</v>
      </c>
      <c r="P491">
        <v>2</v>
      </c>
      <c r="Q491" t="str">
        <f>CONCATENATE(C491,E491,G491,I491)</f>
        <v>34</v>
      </c>
      <c r="R491">
        <v>4</v>
      </c>
      <c r="X491" t="s">
        <v>283</v>
      </c>
      <c r="Y491" t="s">
        <v>267</v>
      </c>
      <c r="BG491">
        <v>4</v>
      </c>
      <c r="BH491">
        <v>3098</v>
      </c>
      <c r="BI491">
        <f>($BH$570-$BH$567)/200</f>
        <v>8.5000000000000006E-2</v>
      </c>
    </row>
    <row r="492" spans="1:61" x14ac:dyDescent="0.25">
      <c r="A492">
        <v>553</v>
      </c>
      <c r="F492">
        <v>226.99639400000001</v>
      </c>
      <c r="G492" s="5">
        <v>3</v>
      </c>
      <c r="H492">
        <v>223.537372</v>
      </c>
      <c r="I492" s="2">
        <v>4</v>
      </c>
      <c r="P492">
        <v>2</v>
      </c>
      <c r="Q492" t="str">
        <f>CONCATENATE(C492,E492,G492,I492)</f>
        <v>34</v>
      </c>
      <c r="R492">
        <v>3</v>
      </c>
      <c r="X492" t="s">
        <v>283</v>
      </c>
      <c r="Y492" t="s">
        <v>268</v>
      </c>
      <c r="BG492">
        <v>3</v>
      </c>
      <c r="BH492">
        <v>3109</v>
      </c>
      <c r="BI492">
        <f>($BH$571-$BH$568)/200</f>
        <v>0.09</v>
      </c>
    </row>
    <row r="493" spans="1:61" x14ac:dyDescent="0.25">
      <c r="A493">
        <v>554</v>
      </c>
      <c r="F493">
        <v>226.992886</v>
      </c>
      <c r="G493" s="5">
        <v>3</v>
      </c>
      <c r="H493">
        <v>223.55257800000001</v>
      </c>
      <c r="I493" s="2">
        <v>4</v>
      </c>
      <c r="P493">
        <v>2</v>
      </c>
      <c r="Q493" t="str">
        <f>CONCATENATE(C493,E493,G493,I493)</f>
        <v>34</v>
      </c>
      <c r="R493">
        <v>2</v>
      </c>
      <c r="X493" t="s">
        <v>283</v>
      </c>
      <c r="Y493" t="s">
        <v>259</v>
      </c>
      <c r="BG493">
        <v>2</v>
      </c>
      <c r="BH493">
        <v>3113</v>
      </c>
      <c r="BI493">
        <f>($BH$572-$BH$569)/200</f>
        <v>0.1</v>
      </c>
    </row>
    <row r="494" spans="1:61" x14ac:dyDescent="0.25">
      <c r="A494">
        <v>555</v>
      </c>
      <c r="F494">
        <v>226.96087700000001</v>
      </c>
      <c r="G494" s="5">
        <v>3</v>
      </c>
      <c r="H494">
        <v>223.55773199999999</v>
      </c>
      <c r="I494" s="2">
        <v>4</v>
      </c>
      <c r="P494">
        <v>2</v>
      </c>
      <c r="Q494" t="str">
        <f>CONCATENATE(C494,E494,G494,I494)</f>
        <v>34</v>
      </c>
      <c r="R494">
        <v>1</v>
      </c>
      <c r="X494" t="s">
        <v>283</v>
      </c>
      <c r="Y494" t="s">
        <v>269</v>
      </c>
      <c r="AB494" t="s">
        <v>286</v>
      </c>
      <c r="AC494" t="str">
        <f>CONCATENATE($R494,$R495,$R496,$R497)</f>
        <v>1432</v>
      </c>
      <c r="BG494">
        <v>1</v>
      </c>
      <c r="BH494">
        <v>3124</v>
      </c>
      <c r="BI494">
        <f>($BH$573-$BH$570)/200</f>
        <v>5.5E-2</v>
      </c>
    </row>
    <row r="495" spans="1:61" x14ac:dyDescent="0.25">
      <c r="A495">
        <v>556</v>
      </c>
      <c r="F495">
        <v>227.01541399999999</v>
      </c>
      <c r="G495" s="5">
        <v>3</v>
      </c>
      <c r="H495">
        <v>223.56675300000001</v>
      </c>
      <c r="I495" s="2">
        <v>4</v>
      </c>
      <c r="P495">
        <v>2</v>
      </c>
      <c r="Q495" t="str">
        <f>CONCATENATE(C495,E495,G495,I495)</f>
        <v>34</v>
      </c>
      <c r="R495">
        <v>4</v>
      </c>
      <c r="X495" t="s">
        <v>283</v>
      </c>
      <c r="Y495" t="s">
        <v>267</v>
      </c>
      <c r="BG495">
        <v>4</v>
      </c>
      <c r="BH495">
        <v>3128</v>
      </c>
      <c r="BI495">
        <f>($BH$574-$BH$571)/200</f>
        <v>0.09</v>
      </c>
    </row>
    <row r="496" spans="1:61" x14ac:dyDescent="0.25">
      <c r="A496">
        <v>557</v>
      </c>
      <c r="H496">
        <v>223.546392</v>
      </c>
      <c r="I496" s="2">
        <v>4</v>
      </c>
      <c r="P496">
        <v>1</v>
      </c>
      <c r="Q496" t="str">
        <f>CONCATENATE(C496,E496,G496,I496)</f>
        <v>4</v>
      </c>
      <c r="R496">
        <v>3</v>
      </c>
      <c r="X496" t="s">
        <v>283</v>
      </c>
      <c r="Y496" t="s">
        <v>268</v>
      </c>
      <c r="BG496">
        <v>3</v>
      </c>
      <c r="BH496">
        <v>3134</v>
      </c>
      <c r="BI496">
        <f>($BH$575-$BH$572)/200</f>
        <v>0.08</v>
      </c>
    </row>
    <row r="497" spans="1:61" x14ac:dyDescent="0.25">
      <c r="A497">
        <v>558</v>
      </c>
      <c r="H497">
        <v>223.594382</v>
      </c>
      <c r="I497" s="2">
        <v>4</v>
      </c>
      <c r="P497">
        <v>1</v>
      </c>
      <c r="Q497" t="str">
        <f>CONCATENATE(C497,E497,G497,I497)</f>
        <v>4</v>
      </c>
      <c r="R497">
        <v>2</v>
      </c>
      <c r="X497" t="s">
        <v>283</v>
      </c>
      <c r="Y497" t="s">
        <v>259</v>
      </c>
      <c r="BG497">
        <v>2</v>
      </c>
      <c r="BH497">
        <v>3140</v>
      </c>
      <c r="BI497">
        <f>($BH$576-$BH$573)/200</f>
        <v>0.105</v>
      </c>
    </row>
    <row r="498" spans="1:61" x14ac:dyDescent="0.25">
      <c r="A498">
        <v>559</v>
      </c>
      <c r="H498">
        <v>223.594382</v>
      </c>
      <c r="I498" s="2">
        <v>4</v>
      </c>
      <c r="P498">
        <v>1</v>
      </c>
      <c r="Q498" t="str">
        <f>CONCATENATE(C498,E498,G498,I498)</f>
        <v>4</v>
      </c>
      <c r="R498">
        <v>1</v>
      </c>
      <c r="X498" t="s">
        <v>283</v>
      </c>
      <c r="Y498" t="s">
        <v>269</v>
      </c>
      <c r="AB498" t="s">
        <v>286</v>
      </c>
      <c r="AC498" t="str">
        <f>CONCATENATE($R498,$R499,$R500,$R501)</f>
        <v>1432</v>
      </c>
      <c r="BG498">
        <v>1</v>
      </c>
      <c r="BH498">
        <v>3147</v>
      </c>
      <c r="BI498">
        <f>($BH$577-$BH$574)/200</f>
        <v>4.4999999999999998E-2</v>
      </c>
    </row>
    <row r="499" spans="1:61" x14ac:dyDescent="0.25">
      <c r="A499">
        <v>560</v>
      </c>
      <c r="B499">
        <v>205.399283</v>
      </c>
      <c r="C499" s="3">
        <v>1</v>
      </c>
      <c r="P499">
        <v>1</v>
      </c>
      <c r="Q499" t="str">
        <f>CONCATENATE(C499,E499,G499,I499)</f>
        <v>1</v>
      </c>
      <c r="R499">
        <v>4</v>
      </c>
      <c r="X499" t="s">
        <v>283</v>
      </c>
      <c r="Y499" t="s">
        <v>267</v>
      </c>
      <c r="BG499">
        <v>4</v>
      </c>
      <c r="BH499">
        <v>3154</v>
      </c>
      <c r="BI499">
        <f>($BH$578-$BH$575)/200</f>
        <v>7.4999999999999997E-2</v>
      </c>
    </row>
    <row r="500" spans="1:61" x14ac:dyDescent="0.25">
      <c r="A500">
        <v>561</v>
      </c>
      <c r="B500">
        <v>205.40821299999999</v>
      </c>
      <c r="C500" s="3">
        <v>1</v>
      </c>
      <c r="P500">
        <v>1</v>
      </c>
      <c r="Q500" t="str">
        <f>CONCATENATE(C500,E500,G500,I500)</f>
        <v>1</v>
      </c>
      <c r="R500">
        <v>3</v>
      </c>
      <c r="X500" t="s">
        <v>283</v>
      </c>
      <c r="Y500" t="s">
        <v>268</v>
      </c>
      <c r="BG500">
        <v>3</v>
      </c>
      <c r="BH500">
        <v>3157</v>
      </c>
      <c r="BI500">
        <f>($BH$579-$BH$576)/200</f>
        <v>7.0000000000000007E-2</v>
      </c>
    </row>
    <row r="501" spans="1:61" x14ac:dyDescent="0.25">
      <c r="A501">
        <v>562</v>
      </c>
      <c r="B501">
        <v>205.405608</v>
      </c>
      <c r="C501" s="3">
        <v>1</v>
      </c>
      <c r="P501">
        <v>1</v>
      </c>
      <c r="Q501" t="str">
        <f>CONCATENATE(C501,E501,G501,I501)</f>
        <v>1</v>
      </c>
      <c r="R501">
        <v>2</v>
      </c>
      <c r="X501" t="s">
        <v>283</v>
      </c>
      <c r="Y501" t="s">
        <v>259</v>
      </c>
      <c r="BG501">
        <v>2</v>
      </c>
      <c r="BH501">
        <v>3164</v>
      </c>
      <c r="BI501">
        <f>($BH$580-$BH$577)/200</f>
        <v>0.1</v>
      </c>
    </row>
    <row r="502" spans="1:61" x14ac:dyDescent="0.25">
      <c r="A502">
        <v>563</v>
      </c>
      <c r="B502">
        <v>205.41938200000001</v>
      </c>
      <c r="C502" s="3">
        <v>1</v>
      </c>
      <c r="P502">
        <v>1</v>
      </c>
      <c r="Q502" t="str">
        <f>CONCATENATE(C502,E502,G502,I502)</f>
        <v>1</v>
      </c>
      <c r="R502">
        <v>1</v>
      </c>
      <c r="X502" t="s">
        <v>283</v>
      </c>
      <c r="Y502" t="s">
        <v>269</v>
      </c>
      <c r="AB502" t="s">
        <v>286</v>
      </c>
      <c r="AC502" t="str">
        <f>CONCATENATE($R502,$R503,$R504,$R505)</f>
        <v>1432</v>
      </c>
      <c r="BG502">
        <v>1</v>
      </c>
      <c r="BH502">
        <v>3171</v>
      </c>
      <c r="BI502">
        <f>($BH$581-$BH$578)/200</f>
        <v>5.5E-2</v>
      </c>
    </row>
    <row r="503" spans="1:61" x14ac:dyDescent="0.25">
      <c r="A503">
        <v>564</v>
      </c>
      <c r="B503">
        <v>205.394282</v>
      </c>
      <c r="C503" s="3">
        <v>1</v>
      </c>
      <c r="P503">
        <v>1</v>
      </c>
      <c r="Q503" t="str">
        <f>CONCATENATE(C503,E503,G503,I503)</f>
        <v>1</v>
      </c>
      <c r="R503">
        <v>4</v>
      </c>
      <c r="X503" t="s">
        <v>283</v>
      </c>
      <c r="Y503" t="s">
        <v>267</v>
      </c>
      <c r="BG503">
        <v>4</v>
      </c>
      <c r="BH503">
        <v>3178</v>
      </c>
      <c r="BI503">
        <f>($BH$582-$BH$579)/200</f>
        <v>9.5000000000000001E-2</v>
      </c>
    </row>
    <row r="504" spans="1:61" x14ac:dyDescent="0.25">
      <c r="A504">
        <v>565</v>
      </c>
      <c r="B504">
        <v>205.40658000000002</v>
      </c>
      <c r="C504" s="3">
        <v>1</v>
      </c>
      <c r="P504">
        <v>1</v>
      </c>
      <c r="Q504" t="str">
        <f>CONCATENATE(C504,E504,G504,I504)</f>
        <v>1</v>
      </c>
      <c r="R504">
        <v>3</v>
      </c>
      <c r="X504" t="s">
        <v>283</v>
      </c>
      <c r="Y504" t="s">
        <v>268</v>
      </c>
      <c r="BG504">
        <v>3</v>
      </c>
      <c r="BH504">
        <v>3180</v>
      </c>
      <c r="BI504">
        <f>($BH$583-$BH$580)/200</f>
        <v>8.5000000000000006E-2</v>
      </c>
    </row>
    <row r="505" spans="1:61" x14ac:dyDescent="0.25">
      <c r="A505">
        <v>566</v>
      </c>
      <c r="B505">
        <v>205.433256</v>
      </c>
      <c r="C505" s="3">
        <v>1</v>
      </c>
      <c r="P505">
        <v>1</v>
      </c>
      <c r="Q505" t="str">
        <f>CONCATENATE(C505,E505,G505,I505)</f>
        <v>1</v>
      </c>
      <c r="R505">
        <v>2</v>
      </c>
      <c r="X505" t="s">
        <v>283</v>
      </c>
      <c r="Y505" t="s">
        <v>259</v>
      </c>
      <c r="BG505">
        <v>2</v>
      </c>
      <c r="BH505">
        <v>3191</v>
      </c>
      <c r="BI505">
        <f>($BH$584-$BH$581)/200</f>
        <v>0.115</v>
      </c>
    </row>
    <row r="506" spans="1:61" x14ac:dyDescent="0.25">
      <c r="A506">
        <v>567</v>
      </c>
      <c r="B506">
        <v>205.399283</v>
      </c>
      <c r="C506" s="3">
        <v>1</v>
      </c>
      <c r="D506">
        <v>198.836771</v>
      </c>
      <c r="E506" s="4">
        <v>2</v>
      </c>
      <c r="P506">
        <v>2</v>
      </c>
      <c r="Q506" t="str">
        <f>CONCATENATE(C506,E506,G506,I506)</f>
        <v>12</v>
      </c>
      <c r="R506">
        <v>1</v>
      </c>
      <c r="X506" t="s">
        <v>283</v>
      </c>
      <c r="Y506" t="s">
        <v>269</v>
      </c>
      <c r="AB506" t="s">
        <v>286</v>
      </c>
      <c r="AC506" t="str">
        <f>CONCATENATE($R506,$R507,$R508,$R509)</f>
        <v>1432</v>
      </c>
      <c r="BG506">
        <v>1</v>
      </c>
      <c r="BH506">
        <v>3197</v>
      </c>
      <c r="BI506">
        <f>($BH$585-$BH$582)/200</f>
        <v>0.05</v>
      </c>
    </row>
    <row r="507" spans="1:61" x14ac:dyDescent="0.25">
      <c r="A507">
        <v>568</v>
      </c>
      <c r="D507">
        <v>198.834273</v>
      </c>
      <c r="E507" s="4">
        <v>2</v>
      </c>
      <c r="P507">
        <v>1</v>
      </c>
      <c r="Q507" t="str">
        <f>CONCATENATE(C507,E507,G507,I507)</f>
        <v>2</v>
      </c>
      <c r="R507">
        <v>4</v>
      </c>
      <c r="X507" t="s">
        <v>283</v>
      </c>
      <c r="Y507" t="s">
        <v>267</v>
      </c>
      <c r="BG507">
        <v>4</v>
      </c>
      <c r="BH507">
        <v>3204</v>
      </c>
      <c r="BI507">
        <f>($BH$586-$BH$583)/200</f>
        <v>7.4999999999999997E-2</v>
      </c>
    </row>
    <row r="508" spans="1:61" x14ac:dyDescent="0.25">
      <c r="A508">
        <v>569</v>
      </c>
      <c r="D508">
        <v>198.84794500000001</v>
      </c>
      <c r="E508" s="4">
        <v>2</v>
      </c>
      <c r="P508">
        <v>1</v>
      </c>
      <c r="Q508" t="str">
        <f>CONCATENATE(C508,E508,G508,I508)</f>
        <v>2</v>
      </c>
      <c r="R508">
        <v>3</v>
      </c>
      <c r="X508" t="s">
        <v>283</v>
      </c>
      <c r="Y508" t="s">
        <v>268</v>
      </c>
      <c r="BG508">
        <v>3</v>
      </c>
      <c r="BH508">
        <v>3206</v>
      </c>
      <c r="BI508">
        <f>($BH$587-$BH$584)/200</f>
        <v>7.0000000000000007E-2</v>
      </c>
    </row>
    <row r="509" spans="1:61" x14ac:dyDescent="0.25">
      <c r="A509">
        <v>570</v>
      </c>
      <c r="D509">
        <v>198.92956000000001</v>
      </c>
      <c r="E509" s="4">
        <v>2</v>
      </c>
      <c r="P509">
        <v>1</v>
      </c>
      <c r="Q509" t="str">
        <f>CONCATENATE(C509,E509,G509,I509)</f>
        <v>2</v>
      </c>
      <c r="R509">
        <v>2</v>
      </c>
      <c r="X509" t="s">
        <v>283</v>
      </c>
      <c r="Y509" t="s">
        <v>259</v>
      </c>
      <c r="BG509">
        <v>2</v>
      </c>
      <c r="BH509">
        <v>3216</v>
      </c>
      <c r="BI509">
        <f>($BH$588-$BH$585)/200</f>
        <v>0.105</v>
      </c>
    </row>
    <row r="510" spans="1:61" x14ac:dyDescent="0.25">
      <c r="A510">
        <v>571</v>
      </c>
      <c r="D510">
        <v>198.836771</v>
      </c>
      <c r="E510" s="4">
        <v>2</v>
      </c>
      <c r="F510">
        <v>201.29922300000001</v>
      </c>
      <c r="G510" s="5">
        <v>3</v>
      </c>
      <c r="P510">
        <v>2</v>
      </c>
      <c r="Q510" t="str">
        <f>CONCATENATE(C510,E510,G510,I510)</f>
        <v>23</v>
      </c>
      <c r="R510">
        <v>1</v>
      </c>
      <c r="X510" t="s">
        <v>283</v>
      </c>
      <c r="Y510" t="s">
        <v>269</v>
      </c>
      <c r="AB510" t="s">
        <v>286</v>
      </c>
      <c r="AC510" t="str">
        <f>CONCATENATE($R510,$R511,$R512,$R513)</f>
        <v>1432</v>
      </c>
      <c r="BG510">
        <v>1</v>
      </c>
      <c r="BH510">
        <v>3220</v>
      </c>
      <c r="BI510">
        <f>($BH$589-$BH$586)/200</f>
        <v>0.06</v>
      </c>
    </row>
    <row r="511" spans="1:61" x14ac:dyDescent="0.25">
      <c r="A511">
        <v>572</v>
      </c>
      <c r="D511">
        <v>198.836771</v>
      </c>
      <c r="E511" s="4">
        <v>2</v>
      </c>
      <c r="F511">
        <v>201.30232799999999</v>
      </c>
      <c r="G511" s="5">
        <v>3</v>
      </c>
      <c r="H511">
        <v>199.34564399999999</v>
      </c>
      <c r="I511" s="2">
        <v>4</v>
      </c>
      <c r="P511">
        <v>3</v>
      </c>
      <c r="Q511" t="str">
        <f>CONCATENATE(C511,E511,G511,I511)</f>
        <v>234</v>
      </c>
      <c r="R511">
        <v>4</v>
      </c>
      <c r="X511" t="s">
        <v>283</v>
      </c>
      <c r="Y511" t="s">
        <v>267</v>
      </c>
      <c r="BG511">
        <v>4</v>
      </c>
      <c r="BH511">
        <v>3227</v>
      </c>
      <c r="BI511">
        <f>($BH$590-$BH$587)/200</f>
        <v>8.5000000000000006E-2</v>
      </c>
    </row>
    <row r="512" spans="1:61" x14ac:dyDescent="0.25">
      <c r="A512">
        <v>573</v>
      </c>
      <c r="F512">
        <v>201.29799500000001</v>
      </c>
      <c r="G512" s="5">
        <v>3</v>
      </c>
      <c r="H512">
        <v>199.31886900000001</v>
      </c>
      <c r="I512" s="2">
        <v>4</v>
      </c>
      <c r="P512">
        <v>2</v>
      </c>
      <c r="Q512" t="str">
        <f>CONCATENATE(C512,E512,G512,I512)</f>
        <v>34</v>
      </c>
      <c r="R512">
        <v>3</v>
      </c>
      <c r="X512" t="s">
        <v>283</v>
      </c>
      <c r="Y512" t="s">
        <v>268</v>
      </c>
      <c r="BG512">
        <v>3</v>
      </c>
      <c r="BH512">
        <v>3228</v>
      </c>
      <c r="BI512">
        <f>($BH$591-$BH$588)/200</f>
        <v>0.08</v>
      </c>
    </row>
    <row r="513" spans="1:61" x14ac:dyDescent="0.25">
      <c r="A513">
        <v>574</v>
      </c>
      <c r="F513">
        <v>201.285597</v>
      </c>
      <c r="G513" s="5">
        <v>3</v>
      </c>
      <c r="H513">
        <v>199.350188</v>
      </c>
      <c r="I513" s="2">
        <v>4</v>
      </c>
      <c r="P513">
        <v>2</v>
      </c>
      <c r="Q513" t="str">
        <f>CONCATENATE(C513,E513,G513,I513)</f>
        <v>34</v>
      </c>
      <c r="R513">
        <v>2</v>
      </c>
      <c r="X513" t="s">
        <v>283</v>
      </c>
      <c r="Y513" t="s">
        <v>259</v>
      </c>
      <c r="BG513">
        <v>2</v>
      </c>
      <c r="BH513">
        <v>3239</v>
      </c>
      <c r="BI513">
        <f>($BH$592-$BH$589)/200</f>
        <v>0.115</v>
      </c>
    </row>
    <row r="514" spans="1:61" x14ac:dyDescent="0.25">
      <c r="A514">
        <v>575</v>
      </c>
      <c r="F514">
        <v>201.32191700000001</v>
      </c>
      <c r="G514" s="5">
        <v>3</v>
      </c>
      <c r="H514">
        <v>199.336771</v>
      </c>
      <c r="I514" s="2">
        <v>4</v>
      </c>
      <c r="P514">
        <v>2</v>
      </c>
      <c r="Q514" t="str">
        <f>CONCATENATE(C514,E514,G514,I514)</f>
        <v>34</v>
      </c>
      <c r="R514">
        <v>1</v>
      </c>
      <c r="X514" t="s">
        <v>283</v>
      </c>
      <c r="Y514" t="s">
        <v>269</v>
      </c>
      <c r="AB514" t="s">
        <v>286</v>
      </c>
      <c r="AC514" t="str">
        <f>CONCATENATE($R514,$R515,$R516,$R517)</f>
        <v>1432</v>
      </c>
      <c r="BG514">
        <v>1</v>
      </c>
      <c r="BH514">
        <v>3243</v>
      </c>
      <c r="BI514">
        <f>($BH$593-$BH$590)/200</f>
        <v>7.4999999999999997E-2</v>
      </c>
    </row>
    <row r="515" spans="1:61" x14ac:dyDescent="0.25">
      <c r="A515">
        <v>576</v>
      </c>
      <c r="F515">
        <v>201.32416799999999</v>
      </c>
      <c r="G515" s="5">
        <v>3</v>
      </c>
      <c r="H515">
        <v>199.32784100000001</v>
      </c>
      <c r="I515" s="2">
        <v>4</v>
      </c>
      <c r="P515">
        <v>2</v>
      </c>
      <c r="Q515" t="str">
        <f>CONCATENATE(C515,E515,G515,I515)</f>
        <v>34</v>
      </c>
      <c r="R515">
        <v>4</v>
      </c>
      <c r="X515" t="s">
        <v>283</v>
      </c>
      <c r="Y515" t="s">
        <v>267</v>
      </c>
      <c r="BG515">
        <v>4</v>
      </c>
      <c r="BH515">
        <v>3250</v>
      </c>
      <c r="BI515">
        <f>($BH$594-$BH$591)/200</f>
        <v>7.0000000000000007E-2</v>
      </c>
    </row>
    <row r="516" spans="1:61" x14ac:dyDescent="0.25">
      <c r="A516">
        <v>577</v>
      </c>
      <c r="F516">
        <v>201.26076</v>
      </c>
      <c r="G516" s="5">
        <v>3</v>
      </c>
      <c r="H516">
        <v>199.35145800000001</v>
      </c>
      <c r="I516" s="2">
        <v>4</v>
      </c>
      <c r="P516">
        <v>2</v>
      </c>
      <c r="Q516" t="str">
        <f>CONCATENATE(C516,E516,G516,I516)</f>
        <v>34</v>
      </c>
      <c r="R516">
        <v>3</v>
      </c>
      <c r="X516" t="s">
        <v>283</v>
      </c>
      <c r="Y516" t="s">
        <v>268</v>
      </c>
      <c r="BG516">
        <v>3</v>
      </c>
      <c r="BH516">
        <v>3251</v>
      </c>
      <c r="BI516">
        <f>($BH$595-$BH$592)/200</f>
        <v>0.08</v>
      </c>
    </row>
    <row r="517" spans="1:61" x14ac:dyDescent="0.25">
      <c r="A517">
        <v>578</v>
      </c>
      <c r="F517">
        <v>201.29922300000001</v>
      </c>
      <c r="G517" s="5">
        <v>3</v>
      </c>
      <c r="H517">
        <v>199.31550100000001</v>
      </c>
      <c r="I517" s="2">
        <v>4</v>
      </c>
      <c r="P517">
        <v>2</v>
      </c>
      <c r="Q517" t="str">
        <f>CONCATENATE(C517,E517,G517,I517)</f>
        <v>34</v>
      </c>
      <c r="R517">
        <v>2</v>
      </c>
      <c r="X517" t="s">
        <v>283</v>
      </c>
      <c r="Y517" t="s">
        <v>259</v>
      </c>
      <c r="BG517">
        <v>2</v>
      </c>
      <c r="BH517">
        <v>3260</v>
      </c>
      <c r="BI517">
        <f>($BH$596-$BH$593)/200</f>
        <v>9.5000000000000001E-2</v>
      </c>
    </row>
    <row r="518" spans="1:61" x14ac:dyDescent="0.25">
      <c r="A518">
        <v>579</v>
      </c>
      <c r="H518">
        <v>199.34564399999999</v>
      </c>
      <c r="I518" s="2">
        <v>4</v>
      </c>
      <c r="P518">
        <v>1</v>
      </c>
      <c r="Q518" t="str">
        <f>CONCATENATE(C518,E518,G518,I518)</f>
        <v>4</v>
      </c>
      <c r="R518">
        <v>1</v>
      </c>
      <c r="X518" t="s">
        <v>283</v>
      </c>
      <c r="Y518" t="s">
        <v>269</v>
      </c>
      <c r="AB518" t="s">
        <v>286</v>
      </c>
      <c r="AC518" t="str">
        <f>CONCATENATE($R518,$R519,$R520,$R521)</f>
        <v>1432</v>
      </c>
      <c r="BG518">
        <v>1</v>
      </c>
      <c r="BH518">
        <v>3265</v>
      </c>
      <c r="BI518">
        <f>($BH$597-$BH$594)/200</f>
        <v>0.09</v>
      </c>
    </row>
    <row r="519" spans="1:61" x14ac:dyDescent="0.25">
      <c r="A519">
        <v>580</v>
      </c>
      <c r="P519">
        <v>0</v>
      </c>
      <c r="Q519" t="str">
        <f>CONCATENATE(C519,E519,G519,I519)</f>
        <v/>
      </c>
      <c r="R519">
        <v>4</v>
      </c>
      <c r="X519" t="s">
        <v>283</v>
      </c>
      <c r="Y519" t="s">
        <v>269</v>
      </c>
      <c r="BG519">
        <v>4</v>
      </c>
      <c r="BH519">
        <v>3273</v>
      </c>
      <c r="BI519">
        <f>($BH$603-$BH$600)/200</f>
        <v>0.05</v>
      </c>
    </row>
    <row r="520" spans="1:61" x14ac:dyDescent="0.25">
      <c r="A520">
        <v>581</v>
      </c>
      <c r="P520">
        <v>0</v>
      </c>
      <c r="Q520" t="str">
        <f>CONCATENATE(C520,E520,G520,I520)</f>
        <v/>
      </c>
      <c r="R520">
        <v>3</v>
      </c>
      <c r="X520" t="s">
        <v>283</v>
      </c>
      <c r="Y520" t="s">
        <v>267</v>
      </c>
      <c r="BG520">
        <v>3</v>
      </c>
      <c r="BH520">
        <v>3275</v>
      </c>
      <c r="BI520">
        <f>($BH$604-$BH$601)/200</f>
        <v>9.5000000000000001E-2</v>
      </c>
    </row>
    <row r="521" spans="1:61" x14ac:dyDescent="0.25">
      <c r="A521">
        <v>582</v>
      </c>
      <c r="B521">
        <v>175.32314700000001</v>
      </c>
      <c r="C521" s="3">
        <v>1</v>
      </c>
      <c r="P521">
        <v>1</v>
      </c>
      <c r="Q521" t="str">
        <f>CONCATENATE(C521,E521,G521,I521)</f>
        <v>1</v>
      </c>
      <c r="R521">
        <v>2</v>
      </c>
      <c r="X521" t="s">
        <v>283</v>
      </c>
      <c r="Y521" t="s">
        <v>268</v>
      </c>
      <c r="BG521">
        <v>2</v>
      </c>
      <c r="BH521">
        <v>3282</v>
      </c>
      <c r="BI521">
        <f>($BH$605-$BH$602)/200</f>
        <v>0.08</v>
      </c>
    </row>
    <row r="522" spans="1:61" x14ac:dyDescent="0.25">
      <c r="A522">
        <v>583</v>
      </c>
      <c r="B522">
        <v>175.340237</v>
      </c>
      <c r="C522" s="3">
        <v>1</v>
      </c>
      <c r="P522">
        <v>1</v>
      </c>
      <c r="Q522" t="str">
        <f>CONCATENATE(C522,E522,G522,I522)</f>
        <v>1</v>
      </c>
      <c r="R522">
        <v>1</v>
      </c>
      <c r="X522" t="s">
        <v>283</v>
      </c>
      <c r="Y522" t="s">
        <v>259</v>
      </c>
      <c r="AB522" t="s">
        <v>286</v>
      </c>
      <c r="AC522" t="str">
        <f>CONCATENATE($R522,$R523,$R524,$R525)</f>
        <v>1432</v>
      </c>
      <c r="BG522">
        <v>1</v>
      </c>
      <c r="BH522">
        <v>3289</v>
      </c>
      <c r="BI522">
        <f>($BH$606-$BH$603)/200</f>
        <v>0.115</v>
      </c>
    </row>
    <row r="523" spans="1:61" x14ac:dyDescent="0.25">
      <c r="A523">
        <v>584</v>
      </c>
      <c r="B523">
        <v>175.302594</v>
      </c>
      <c r="C523" s="3">
        <v>1</v>
      </c>
      <c r="P523">
        <v>1</v>
      </c>
      <c r="Q523" t="str">
        <f>CONCATENATE(C523,E523,G523,I523)</f>
        <v>1</v>
      </c>
      <c r="R523">
        <v>4</v>
      </c>
      <c r="X523" t="s">
        <v>283</v>
      </c>
      <c r="Y523" t="s">
        <v>269</v>
      </c>
      <c r="BG523">
        <v>4</v>
      </c>
      <c r="BH523">
        <v>3296</v>
      </c>
      <c r="BI523">
        <f>($BH$607-$BH$604)/200</f>
        <v>0.05</v>
      </c>
    </row>
    <row r="524" spans="1:61" x14ac:dyDescent="0.25">
      <c r="A524">
        <v>585</v>
      </c>
      <c r="B524">
        <v>175.294533</v>
      </c>
      <c r="C524" s="3">
        <v>1</v>
      </c>
      <c r="P524">
        <v>1</v>
      </c>
      <c r="Q524" t="str">
        <f>CONCATENATE(C524,E524,G524,I524)</f>
        <v>1</v>
      </c>
      <c r="R524">
        <v>3</v>
      </c>
      <c r="X524" t="s">
        <v>283</v>
      </c>
      <c r="Y524" t="s">
        <v>267</v>
      </c>
      <c r="BG524">
        <v>3</v>
      </c>
      <c r="BH524">
        <v>3300</v>
      </c>
      <c r="BI524">
        <f>($BH$608-$BH$605)/200</f>
        <v>9.5000000000000001E-2</v>
      </c>
    </row>
    <row r="525" spans="1:61" x14ac:dyDescent="0.25">
      <c r="A525">
        <v>586</v>
      </c>
      <c r="B525">
        <v>175.30825300000001</v>
      </c>
      <c r="C525" s="3">
        <v>1</v>
      </c>
      <c r="P525">
        <v>1</v>
      </c>
      <c r="Q525" t="str">
        <f>CONCATENATE(C525,E525,G525,I525)</f>
        <v>1</v>
      </c>
      <c r="R525">
        <v>2</v>
      </c>
      <c r="X525" t="s">
        <v>283</v>
      </c>
      <c r="Y525" t="s">
        <v>268</v>
      </c>
      <c r="BG525">
        <v>2</v>
      </c>
      <c r="BH525">
        <v>3304</v>
      </c>
      <c r="BI525">
        <f>($BH$609-$BH$606)/200</f>
        <v>7.0000000000000007E-2</v>
      </c>
    </row>
    <row r="526" spans="1:61" x14ac:dyDescent="0.25">
      <c r="A526">
        <v>587</v>
      </c>
      <c r="B526">
        <v>175.299532</v>
      </c>
      <c r="C526" s="3">
        <v>1</v>
      </c>
      <c r="P526">
        <v>1</v>
      </c>
      <c r="Q526" t="str">
        <f>CONCATENATE(C526,E526,G526,I526)</f>
        <v>1</v>
      </c>
      <c r="R526" t="s">
        <v>22</v>
      </c>
      <c r="X526" t="s">
        <v>283</v>
      </c>
      <c r="Y526" t="s">
        <v>259</v>
      </c>
      <c r="BG526" t="s">
        <v>22</v>
      </c>
      <c r="BH526">
        <v>3308</v>
      </c>
      <c r="BI526">
        <f>($BH$610-$BH$607)/200</f>
        <v>0.105</v>
      </c>
    </row>
    <row r="527" spans="1:61" x14ac:dyDescent="0.25">
      <c r="A527">
        <v>588</v>
      </c>
      <c r="B527">
        <v>175.32233100000002</v>
      </c>
      <c r="C527" s="3">
        <v>1</v>
      </c>
      <c r="D527">
        <v>170.202887</v>
      </c>
      <c r="E527" s="4">
        <v>2</v>
      </c>
      <c r="P527">
        <v>2</v>
      </c>
      <c r="Q527" t="str">
        <f>CONCATENATE(C527,E527,G527,I527)</f>
        <v>12</v>
      </c>
      <c r="R527" t="s">
        <v>22</v>
      </c>
      <c r="X527" t="s">
        <v>283</v>
      </c>
      <c r="Y527" t="s">
        <v>269</v>
      </c>
      <c r="BG527" t="s">
        <v>22</v>
      </c>
      <c r="BH527">
        <v>3341</v>
      </c>
      <c r="BI527">
        <f>($BH$611-$BH$608)/200</f>
        <v>0.05</v>
      </c>
    </row>
    <row r="528" spans="1:61" x14ac:dyDescent="0.25">
      <c r="A528">
        <v>589</v>
      </c>
      <c r="B528">
        <v>175.32314700000001</v>
      </c>
      <c r="C528" s="3">
        <v>1</v>
      </c>
      <c r="D528">
        <v>170.10877500000001</v>
      </c>
      <c r="E528" s="4">
        <v>2</v>
      </c>
      <c r="P528">
        <v>2</v>
      </c>
      <c r="Q528" t="str">
        <f>CONCATENATE(C528,E528,G528,I528)</f>
        <v>12</v>
      </c>
      <c r="R528">
        <v>1</v>
      </c>
      <c r="X528" t="s">
        <v>283</v>
      </c>
      <c r="Y528" t="s">
        <v>267</v>
      </c>
      <c r="AB528" t="s">
        <v>283</v>
      </c>
      <c r="AC528" t="str">
        <f>CONCATENATE($R528,$R529,$R530,$R531)</f>
        <v>1234</v>
      </c>
      <c r="BG528">
        <v>1</v>
      </c>
      <c r="BH528">
        <v>3342</v>
      </c>
      <c r="BI528">
        <f>($BH$612-$BH$609)/200</f>
        <v>0.09</v>
      </c>
    </row>
    <row r="529" spans="1:61" x14ac:dyDescent="0.25">
      <c r="A529">
        <v>590</v>
      </c>
      <c r="D529">
        <v>170.12938300000002</v>
      </c>
      <c r="E529" s="4">
        <v>2</v>
      </c>
      <c r="P529">
        <v>1</v>
      </c>
      <c r="Q529" t="str">
        <f>CONCATENATE(C529,E529,G529,I529)</f>
        <v>2</v>
      </c>
      <c r="R529">
        <v>2</v>
      </c>
      <c r="X529" t="s">
        <v>283</v>
      </c>
      <c r="Y529" t="s">
        <v>268</v>
      </c>
      <c r="BG529">
        <v>2</v>
      </c>
      <c r="BH529">
        <v>3348</v>
      </c>
      <c r="BI529">
        <f>($BH$613-$BH$610)/200</f>
        <v>7.4999999999999997E-2</v>
      </c>
    </row>
    <row r="530" spans="1:61" x14ac:dyDescent="0.25">
      <c r="A530">
        <v>591</v>
      </c>
      <c r="D530">
        <v>170.13841300000001</v>
      </c>
      <c r="E530" s="4">
        <v>2</v>
      </c>
      <c r="P530">
        <v>1</v>
      </c>
      <c r="Q530" t="str">
        <f>CONCATENATE(C530,E530,G530,I530)</f>
        <v>2</v>
      </c>
      <c r="R530">
        <v>3</v>
      </c>
      <c r="X530" t="s">
        <v>283</v>
      </c>
      <c r="Y530" t="s">
        <v>259</v>
      </c>
      <c r="BG530">
        <v>3</v>
      </c>
      <c r="BH530">
        <v>3354</v>
      </c>
      <c r="BI530">
        <f>($BH$614-$BH$611)/200</f>
        <v>0.11</v>
      </c>
    </row>
    <row r="531" spans="1:61" x14ac:dyDescent="0.25">
      <c r="A531">
        <v>592</v>
      </c>
      <c r="D531">
        <v>170.17452700000001</v>
      </c>
      <c r="E531" s="4">
        <v>2</v>
      </c>
      <c r="P531">
        <v>1</v>
      </c>
      <c r="Q531" t="str">
        <f>CONCATENATE(C531,E531,G531,I531)</f>
        <v>2</v>
      </c>
      <c r="R531">
        <v>4</v>
      </c>
      <c r="X531" t="s">
        <v>283</v>
      </c>
      <c r="Y531" t="s">
        <v>269</v>
      </c>
      <c r="BG531">
        <v>4</v>
      </c>
      <c r="BH531">
        <v>3355</v>
      </c>
      <c r="BI531">
        <f>($BH$615-$BH$612)/200</f>
        <v>0.06</v>
      </c>
    </row>
    <row r="532" spans="1:61" x14ac:dyDescent="0.25">
      <c r="A532">
        <v>593</v>
      </c>
      <c r="D532">
        <v>170.202887</v>
      </c>
      <c r="E532" s="4">
        <v>2</v>
      </c>
      <c r="F532">
        <v>171.25011900000001</v>
      </c>
      <c r="G532" s="5">
        <v>3</v>
      </c>
      <c r="P532">
        <v>2</v>
      </c>
      <c r="Q532" t="str">
        <f>CONCATENATE(C532,E532,G532,I532)</f>
        <v>23</v>
      </c>
      <c r="R532">
        <v>1</v>
      </c>
      <c r="X532" t="s">
        <v>283</v>
      </c>
      <c r="Y532" t="s">
        <v>267</v>
      </c>
      <c r="AB532" t="s">
        <v>283</v>
      </c>
      <c r="AC532" t="str">
        <f>CONCATENATE($R532,$R533,$R534,$R535)</f>
        <v>1234</v>
      </c>
      <c r="BG532">
        <v>1</v>
      </c>
      <c r="BH532">
        <v>3368</v>
      </c>
      <c r="BI532">
        <f>($BH$616-$BH$613)/200</f>
        <v>7.4999999999999997E-2</v>
      </c>
    </row>
    <row r="533" spans="1:61" x14ac:dyDescent="0.25">
      <c r="A533">
        <v>594</v>
      </c>
      <c r="F533">
        <v>171.22619500000002</v>
      </c>
      <c r="G533" s="5">
        <v>3</v>
      </c>
      <c r="H533">
        <v>170.16447700000001</v>
      </c>
      <c r="I533" s="2">
        <v>4</v>
      </c>
      <c r="P533">
        <v>2</v>
      </c>
      <c r="Q533" t="str">
        <f>CONCATENATE(C533,E533,G533,I533)</f>
        <v>34</v>
      </c>
      <c r="R533">
        <v>2</v>
      </c>
      <c r="X533" t="s">
        <v>283</v>
      </c>
      <c r="Y533" t="s">
        <v>268</v>
      </c>
      <c r="BG533">
        <v>2</v>
      </c>
      <c r="BH533">
        <v>3371</v>
      </c>
      <c r="BI533">
        <f>($BH$617-$BH$614)/200</f>
        <v>7.0000000000000007E-2</v>
      </c>
    </row>
    <row r="534" spans="1:61" x14ac:dyDescent="0.25">
      <c r="A534">
        <v>595</v>
      </c>
      <c r="F534">
        <v>171.224154</v>
      </c>
      <c r="G534" s="5">
        <v>3</v>
      </c>
      <c r="H534">
        <v>170.17774</v>
      </c>
      <c r="I534" s="2">
        <v>4</v>
      </c>
      <c r="P534">
        <v>2</v>
      </c>
      <c r="Q534" t="str">
        <f>CONCATENATE(C534,E534,G534,I534)</f>
        <v>34</v>
      </c>
      <c r="R534">
        <v>3</v>
      </c>
      <c r="X534" t="s">
        <v>283</v>
      </c>
      <c r="Y534" t="s">
        <v>259</v>
      </c>
      <c r="BG534">
        <v>3</v>
      </c>
      <c r="BH534">
        <v>3377</v>
      </c>
      <c r="BI534">
        <f>($BH$618-$BH$615)/200</f>
        <v>9.5000000000000001E-2</v>
      </c>
    </row>
    <row r="535" spans="1:61" x14ac:dyDescent="0.25">
      <c r="A535">
        <v>596</v>
      </c>
      <c r="F535">
        <v>171.230582</v>
      </c>
      <c r="G535" s="5">
        <v>3</v>
      </c>
      <c r="H535">
        <v>170.11489699999998</v>
      </c>
      <c r="I535" s="2">
        <v>4</v>
      </c>
      <c r="P535">
        <v>2</v>
      </c>
      <c r="Q535" t="str">
        <f>CONCATENATE(C535,E535,G535,I535)</f>
        <v>34</v>
      </c>
      <c r="R535">
        <v>4</v>
      </c>
      <c r="X535" t="s">
        <v>283</v>
      </c>
      <c r="Y535" t="s">
        <v>269</v>
      </c>
      <c r="BG535">
        <v>4</v>
      </c>
      <c r="BH535">
        <v>3378</v>
      </c>
      <c r="BI535">
        <f>($BH$619-$BH$616)/200</f>
        <v>6.5000000000000002E-2</v>
      </c>
    </row>
    <row r="536" spans="1:61" x14ac:dyDescent="0.25">
      <c r="A536">
        <v>597</v>
      </c>
      <c r="F536">
        <v>171.26338200000001</v>
      </c>
      <c r="G536" s="5">
        <v>3</v>
      </c>
      <c r="H536">
        <v>170.16493600000001</v>
      </c>
      <c r="I536" s="2">
        <v>4</v>
      </c>
      <c r="P536">
        <v>2</v>
      </c>
      <c r="Q536" t="str">
        <f>CONCATENATE(C536,E536,G536,I536)</f>
        <v>34</v>
      </c>
      <c r="R536">
        <v>1</v>
      </c>
      <c r="X536" t="s">
        <v>283</v>
      </c>
      <c r="Y536" t="s">
        <v>267</v>
      </c>
      <c r="AB536" t="s">
        <v>283</v>
      </c>
      <c r="AC536" t="str">
        <f>CONCATENATE($R536,$R537,$R538,$R539)</f>
        <v>1234</v>
      </c>
      <c r="BG536">
        <v>1</v>
      </c>
      <c r="BH536">
        <v>3390</v>
      </c>
      <c r="BI536">
        <f>($BH$620-$BH$617)/200</f>
        <v>8.5000000000000006E-2</v>
      </c>
    </row>
    <row r="537" spans="1:61" x14ac:dyDescent="0.25">
      <c r="A537">
        <v>598</v>
      </c>
      <c r="F537">
        <v>171.264096</v>
      </c>
      <c r="G537" s="5">
        <v>3</v>
      </c>
      <c r="H537">
        <v>170.16860800000001</v>
      </c>
      <c r="I537" s="2">
        <v>4</v>
      </c>
      <c r="P537">
        <v>2</v>
      </c>
      <c r="Q537" t="str">
        <f>CONCATENATE(C537,E537,G537,I537)</f>
        <v>34</v>
      </c>
      <c r="R537">
        <v>2</v>
      </c>
      <c r="X537" t="s">
        <v>283</v>
      </c>
      <c r="Y537" t="s">
        <v>268</v>
      </c>
      <c r="BG537">
        <v>2</v>
      </c>
      <c r="BH537">
        <v>3394</v>
      </c>
      <c r="BI537">
        <f>($BH$621-$BH$618)/200</f>
        <v>0.08</v>
      </c>
    </row>
    <row r="538" spans="1:61" x14ac:dyDescent="0.25">
      <c r="A538">
        <v>599</v>
      </c>
      <c r="F538">
        <v>171.25011900000001</v>
      </c>
      <c r="G538" s="5">
        <v>3</v>
      </c>
      <c r="H538">
        <v>170.16320300000001</v>
      </c>
      <c r="I538" s="2">
        <v>4</v>
      </c>
      <c r="P538">
        <v>2</v>
      </c>
      <c r="Q538" t="str">
        <f>CONCATENATE(C538,E538,G538,I538)</f>
        <v>34</v>
      </c>
      <c r="R538">
        <v>3</v>
      </c>
      <c r="X538" t="s">
        <v>283</v>
      </c>
      <c r="Y538" t="s">
        <v>259</v>
      </c>
      <c r="BG538">
        <v>3</v>
      </c>
      <c r="BH538">
        <v>3400</v>
      </c>
      <c r="BI538">
        <f>($BH$622-$BH$619)/200</f>
        <v>0.11</v>
      </c>
    </row>
    <row r="539" spans="1:61" x14ac:dyDescent="0.25">
      <c r="A539">
        <v>600</v>
      </c>
      <c r="H539">
        <v>170.158917</v>
      </c>
      <c r="I539" s="2">
        <v>4</v>
      </c>
      <c r="P539">
        <v>1</v>
      </c>
      <c r="Q539" t="str">
        <f>CONCATENATE(C539,E539,G539,I539)</f>
        <v>4</v>
      </c>
      <c r="R539">
        <v>4</v>
      </c>
      <c r="X539" t="s">
        <v>283</v>
      </c>
      <c r="Y539" t="s">
        <v>269</v>
      </c>
      <c r="BG539">
        <v>4</v>
      </c>
      <c r="BH539">
        <v>3401</v>
      </c>
      <c r="BI539">
        <f>($BH$623-$BH$620)/200</f>
        <v>6.5000000000000002E-2</v>
      </c>
    </row>
    <row r="540" spans="1:61" x14ac:dyDescent="0.25">
      <c r="A540">
        <v>601</v>
      </c>
      <c r="P540">
        <v>0</v>
      </c>
      <c r="Q540" t="str">
        <f>CONCATENATE(C540,E540,G540,I540)</f>
        <v/>
      </c>
      <c r="R540">
        <v>1</v>
      </c>
      <c r="X540" t="s">
        <v>283</v>
      </c>
      <c r="Y540" t="s">
        <v>267</v>
      </c>
      <c r="AB540" t="s">
        <v>283</v>
      </c>
      <c r="AC540" t="str">
        <f>CONCATENATE($R540,$R541,$R542,$R543)</f>
        <v>1234</v>
      </c>
      <c r="BG540">
        <v>1</v>
      </c>
      <c r="BH540">
        <v>3411</v>
      </c>
      <c r="BI540">
        <f>($BH$624-$BH$621)/200</f>
        <v>0.08</v>
      </c>
    </row>
    <row r="541" spans="1:61" x14ac:dyDescent="0.25">
      <c r="A541">
        <v>602</v>
      </c>
      <c r="P541">
        <v>0</v>
      </c>
      <c r="Q541" t="str">
        <f>CONCATENATE(C541,E541,G541,I541)</f>
        <v/>
      </c>
      <c r="R541">
        <v>2</v>
      </c>
      <c r="X541" t="s">
        <v>283</v>
      </c>
      <c r="Y541" t="s">
        <v>268</v>
      </c>
      <c r="BG541">
        <v>2</v>
      </c>
      <c r="BH541">
        <v>3416</v>
      </c>
      <c r="BI541">
        <f>($BH$625-$BH$622)/200</f>
        <v>7.4999999999999997E-2</v>
      </c>
    </row>
    <row r="542" spans="1:61" x14ac:dyDescent="0.25">
      <c r="A542">
        <v>603</v>
      </c>
      <c r="P542">
        <v>0</v>
      </c>
      <c r="Q542" t="str">
        <f>CONCATENATE(C542,E542,G542,I542)</f>
        <v/>
      </c>
      <c r="R542">
        <v>3</v>
      </c>
      <c r="X542" t="s">
        <v>283</v>
      </c>
      <c r="Y542" t="s">
        <v>259</v>
      </c>
      <c r="BG542">
        <v>3</v>
      </c>
      <c r="BH542">
        <v>3422</v>
      </c>
      <c r="BI542">
        <f>($BH$626-$BH$623)/200</f>
        <v>0.115</v>
      </c>
    </row>
    <row r="543" spans="1:61" x14ac:dyDescent="0.25">
      <c r="A543">
        <v>604</v>
      </c>
      <c r="B543">
        <v>150.895275</v>
      </c>
      <c r="C543" s="3">
        <v>1</v>
      </c>
      <c r="P543">
        <v>1</v>
      </c>
      <c r="Q543" t="str">
        <f>CONCATENATE(C543,E543,G543,I543)</f>
        <v>1</v>
      </c>
      <c r="R543">
        <v>4</v>
      </c>
      <c r="X543" t="s">
        <v>283</v>
      </c>
      <c r="Y543" t="s">
        <v>269</v>
      </c>
      <c r="BG543">
        <v>4</v>
      </c>
      <c r="BH543">
        <v>3424</v>
      </c>
      <c r="BI543">
        <f>($BH$627-$BH$624)/200</f>
        <v>7.4999999999999997E-2</v>
      </c>
    </row>
    <row r="544" spans="1:61" x14ac:dyDescent="0.25">
      <c r="A544">
        <v>605</v>
      </c>
      <c r="B544">
        <v>150.92756400000002</v>
      </c>
      <c r="C544" s="3">
        <v>1</v>
      </c>
      <c r="P544">
        <v>1</v>
      </c>
      <c r="Q544" t="str">
        <f>CONCATENATE(C544,E544,G544,I544)</f>
        <v>1</v>
      </c>
      <c r="R544">
        <v>1</v>
      </c>
      <c r="X544" t="s">
        <v>283</v>
      </c>
      <c r="Y544" t="s">
        <v>267</v>
      </c>
      <c r="AB544" t="s">
        <v>283</v>
      </c>
      <c r="AC544" t="str">
        <f>CONCATENATE($R544,$R545,$R546,$R547)</f>
        <v>1234</v>
      </c>
      <c r="BG544">
        <v>1</v>
      </c>
      <c r="BH544">
        <v>3430</v>
      </c>
      <c r="BI544">
        <f>($BH$628-$BH$625)/200</f>
        <v>0.08</v>
      </c>
    </row>
    <row r="545" spans="1:61" x14ac:dyDescent="0.25">
      <c r="A545">
        <v>606</v>
      </c>
      <c r="B545">
        <v>150.895275</v>
      </c>
      <c r="C545" s="3">
        <v>1</v>
      </c>
      <c r="P545">
        <v>1</v>
      </c>
      <c r="Q545" t="str">
        <f>CONCATENATE(C545,E545,G545,I545)</f>
        <v>1</v>
      </c>
      <c r="R545">
        <v>2</v>
      </c>
      <c r="X545" t="s">
        <v>283</v>
      </c>
      <c r="Y545" t="s">
        <v>268</v>
      </c>
      <c r="BG545">
        <v>2</v>
      </c>
      <c r="BH545">
        <v>3437</v>
      </c>
      <c r="BI545">
        <f>($BH$629-$BH$626)/200</f>
        <v>7.0000000000000007E-2</v>
      </c>
    </row>
    <row r="546" spans="1:61" x14ac:dyDescent="0.25">
      <c r="A546">
        <v>607</v>
      </c>
      <c r="B546">
        <v>150.82513700000001</v>
      </c>
      <c r="C546" s="3">
        <v>1</v>
      </c>
      <c r="P546">
        <v>1</v>
      </c>
      <c r="Q546" t="str">
        <f>CONCATENATE(C546,E546,G546,I546)</f>
        <v>1</v>
      </c>
      <c r="R546">
        <v>3</v>
      </c>
      <c r="X546" t="s">
        <v>283</v>
      </c>
      <c r="Y546" t="s">
        <v>259</v>
      </c>
      <c r="BG546">
        <v>3</v>
      </c>
      <c r="BH546">
        <v>3443</v>
      </c>
      <c r="BI546">
        <f>($BH$630-$BH$627)/200</f>
        <v>0.11</v>
      </c>
    </row>
    <row r="547" spans="1:61" x14ac:dyDescent="0.25">
      <c r="A547">
        <v>608</v>
      </c>
      <c r="B547">
        <v>150.88486900000001</v>
      </c>
      <c r="C547" s="3">
        <v>1</v>
      </c>
      <c r="P547">
        <v>1</v>
      </c>
      <c r="Q547" t="str">
        <f>CONCATENATE(C547,E547,G547,I547)</f>
        <v>1</v>
      </c>
      <c r="R547">
        <v>4</v>
      </c>
      <c r="X547" t="s">
        <v>283</v>
      </c>
      <c r="Y547" t="s">
        <v>269</v>
      </c>
      <c r="BG547">
        <v>4</v>
      </c>
      <c r="BH547">
        <v>3444</v>
      </c>
      <c r="BI547">
        <f>($BH$631-$BH$628)/200</f>
        <v>0.09</v>
      </c>
    </row>
    <row r="548" spans="1:61" x14ac:dyDescent="0.25">
      <c r="A548">
        <v>609</v>
      </c>
      <c r="B548">
        <v>150.901295</v>
      </c>
      <c r="C548" s="3">
        <v>1</v>
      </c>
      <c r="P548">
        <v>1</v>
      </c>
      <c r="Q548" t="str">
        <f>CONCATENATE(C548,E548,G548,I548)</f>
        <v>1</v>
      </c>
      <c r="R548">
        <v>1</v>
      </c>
      <c r="X548" t="s">
        <v>285</v>
      </c>
      <c r="Y548" t="s">
        <v>261</v>
      </c>
      <c r="AB548" t="s">
        <v>283</v>
      </c>
      <c r="AC548" t="str">
        <f>CONCATENATE($R548,$R549,$R550,$R551)</f>
        <v>1234</v>
      </c>
      <c r="BG548">
        <v>1</v>
      </c>
      <c r="BH548">
        <v>3455</v>
      </c>
      <c r="BI548">
        <f>($BH$637-$BH$634)/200</f>
        <v>0.1</v>
      </c>
    </row>
    <row r="549" spans="1:61" x14ac:dyDescent="0.25">
      <c r="A549">
        <v>610</v>
      </c>
      <c r="B549">
        <v>150.864924</v>
      </c>
      <c r="C549" s="3">
        <v>1</v>
      </c>
      <c r="D549">
        <v>135.672021</v>
      </c>
      <c r="E549" s="4">
        <v>2</v>
      </c>
      <c r="P549">
        <v>2</v>
      </c>
      <c r="Q549" t="str">
        <f>CONCATENATE(C549,E549,G549,I549)</f>
        <v>12</v>
      </c>
      <c r="R549">
        <v>2</v>
      </c>
      <c r="X549" t="s">
        <v>285</v>
      </c>
      <c r="Y549" t="s">
        <v>330</v>
      </c>
      <c r="BG549">
        <v>2</v>
      </c>
      <c r="BH549">
        <v>3461</v>
      </c>
      <c r="BI549">
        <f>($BH$638-$BH$635)/200</f>
        <v>0.16500000000000001</v>
      </c>
    </row>
    <row r="550" spans="1:61" x14ac:dyDescent="0.25">
      <c r="A550">
        <v>611</v>
      </c>
      <c r="B550">
        <v>150.895275</v>
      </c>
      <c r="C550" s="3">
        <v>1</v>
      </c>
      <c r="D550">
        <v>135.68192400000001</v>
      </c>
      <c r="E550" s="4">
        <v>2</v>
      </c>
      <c r="P550">
        <v>2</v>
      </c>
      <c r="Q550" t="str">
        <f>CONCATENATE(C550,E550,G550,I550)</f>
        <v>12</v>
      </c>
      <c r="R550">
        <v>3</v>
      </c>
      <c r="X550" t="s">
        <v>285</v>
      </c>
      <c r="Y550" t="s">
        <v>331</v>
      </c>
      <c r="BG550">
        <v>3</v>
      </c>
      <c r="BH550">
        <v>3467</v>
      </c>
      <c r="BI550">
        <f>($BH$639-$BH$636)/200</f>
        <v>0.09</v>
      </c>
    </row>
    <row r="551" spans="1:61" x14ac:dyDescent="0.25">
      <c r="A551">
        <v>612</v>
      </c>
      <c r="B551">
        <v>150.895275</v>
      </c>
      <c r="C551" s="3">
        <v>1</v>
      </c>
      <c r="D551">
        <v>135.672021</v>
      </c>
      <c r="E551" s="4">
        <v>2</v>
      </c>
      <c r="P551">
        <v>2</v>
      </c>
      <c r="Q551" t="str">
        <f>CONCATENATE(C551,E551,G551,I551)</f>
        <v>12</v>
      </c>
      <c r="R551">
        <v>4</v>
      </c>
      <c r="X551" t="s">
        <v>285</v>
      </c>
      <c r="Y551" t="s">
        <v>332</v>
      </c>
      <c r="BG551">
        <v>4</v>
      </c>
      <c r="BH551">
        <v>3469</v>
      </c>
      <c r="BI551">
        <f>($BH$640-$BH$637)/200</f>
        <v>0.14499999999999999</v>
      </c>
    </row>
    <row r="552" spans="1:61" x14ac:dyDescent="0.25">
      <c r="A552">
        <v>613</v>
      </c>
      <c r="D552">
        <v>135.672021</v>
      </c>
      <c r="E552" s="4">
        <v>2</v>
      </c>
      <c r="P552">
        <v>1</v>
      </c>
      <c r="Q552" t="str">
        <f>CONCATENATE(C552,E552,G552,I552)</f>
        <v>2</v>
      </c>
      <c r="R552">
        <v>1</v>
      </c>
      <c r="X552" t="s">
        <v>285</v>
      </c>
      <c r="Y552" t="s">
        <v>261</v>
      </c>
      <c r="AB552" t="s">
        <v>283</v>
      </c>
      <c r="AC552" t="str">
        <f>CONCATENATE($R552,$R553,$R554,$R555)</f>
        <v>1234</v>
      </c>
      <c r="BG552">
        <v>1</v>
      </c>
      <c r="BH552">
        <v>3478</v>
      </c>
      <c r="BI552">
        <f>($BH$641-$BH$638)/200</f>
        <v>9.5000000000000001E-2</v>
      </c>
    </row>
    <row r="553" spans="1:61" x14ac:dyDescent="0.25">
      <c r="A553">
        <v>614</v>
      </c>
      <c r="D553">
        <v>135.672021</v>
      </c>
      <c r="E553" s="4">
        <v>2</v>
      </c>
      <c r="P553">
        <v>1</v>
      </c>
      <c r="Q553" t="str">
        <f>CONCATENATE(C553,E553,G553,I553)</f>
        <v>2</v>
      </c>
      <c r="R553">
        <v>2</v>
      </c>
      <c r="X553" t="s">
        <v>284</v>
      </c>
      <c r="Y553" t="s">
        <v>262</v>
      </c>
      <c r="BG553">
        <v>2</v>
      </c>
      <c r="BH553">
        <v>3484</v>
      </c>
      <c r="BI553">
        <f>($BH$642-$BH$639)/200</f>
        <v>0.13500000000000001</v>
      </c>
    </row>
    <row r="554" spans="1:61" x14ac:dyDescent="0.25">
      <c r="A554">
        <v>615</v>
      </c>
      <c r="F554">
        <v>135.88863499999999</v>
      </c>
      <c r="G554" s="5">
        <v>3</v>
      </c>
      <c r="P554">
        <v>1</v>
      </c>
      <c r="Q554" t="str">
        <f>CONCATENATE(C554,E554,G554,I554)</f>
        <v>3</v>
      </c>
      <c r="R554">
        <v>3</v>
      </c>
      <c r="X554" t="s">
        <v>286</v>
      </c>
      <c r="Y554" t="s">
        <v>263</v>
      </c>
      <c r="BG554">
        <v>3</v>
      </c>
      <c r="BH554">
        <v>3491</v>
      </c>
      <c r="BI554">
        <f>($BH$643-$BH$640)/200</f>
        <v>8.5000000000000006E-2</v>
      </c>
    </row>
    <row r="555" spans="1:61" x14ac:dyDescent="0.25">
      <c r="A555">
        <v>616</v>
      </c>
      <c r="F555">
        <v>135.86646400000001</v>
      </c>
      <c r="G555" s="5">
        <v>3</v>
      </c>
      <c r="H555">
        <v>135.34232400000002</v>
      </c>
      <c r="I555" s="2">
        <v>4</v>
      </c>
      <c r="P555">
        <v>2</v>
      </c>
      <c r="Q555" t="str">
        <f>CONCATENATE(C555,E555,G555,I555)</f>
        <v>34</v>
      </c>
      <c r="R555">
        <v>4</v>
      </c>
      <c r="X555" t="s">
        <v>286</v>
      </c>
      <c r="Y555" t="s">
        <v>264</v>
      </c>
      <c r="BG555">
        <v>4</v>
      </c>
      <c r="BH555">
        <v>3493</v>
      </c>
      <c r="BI555">
        <f>($BH$644-$BH$641)/200</f>
        <v>0.11</v>
      </c>
    </row>
    <row r="556" spans="1:61" x14ac:dyDescent="0.25">
      <c r="A556">
        <v>617</v>
      </c>
      <c r="F556">
        <v>135.892121</v>
      </c>
      <c r="G556" s="5">
        <v>3</v>
      </c>
      <c r="H556">
        <v>135.391267</v>
      </c>
      <c r="I556" s="2">
        <v>4</v>
      </c>
      <c r="P556">
        <v>2</v>
      </c>
      <c r="Q556" t="str">
        <f>CONCATENATE(C556,E556,G556,I556)</f>
        <v>34</v>
      </c>
      <c r="R556">
        <v>1</v>
      </c>
      <c r="X556" t="s">
        <v>286</v>
      </c>
      <c r="Y556" t="s">
        <v>265</v>
      </c>
      <c r="AB556" t="s">
        <v>283</v>
      </c>
      <c r="AC556" t="str">
        <f>CONCATENATE($R556,$R557,$R558,$R559)</f>
        <v>1234</v>
      </c>
      <c r="BG556">
        <v>1</v>
      </c>
      <c r="BH556">
        <v>3498</v>
      </c>
      <c r="BI556">
        <f>($BH$645-$BH$642)/200</f>
        <v>0.1</v>
      </c>
    </row>
    <row r="557" spans="1:61" x14ac:dyDescent="0.25">
      <c r="A557">
        <v>618</v>
      </c>
      <c r="F557">
        <v>135.88504900000001</v>
      </c>
      <c r="G557" s="5">
        <v>3</v>
      </c>
      <c r="H557">
        <v>135.385964</v>
      </c>
      <c r="I557" s="2">
        <v>4</v>
      </c>
      <c r="P557">
        <v>2</v>
      </c>
      <c r="Q557" t="str">
        <f>CONCATENATE(C557,E557,G557,I557)</f>
        <v>34</v>
      </c>
      <c r="R557">
        <v>2</v>
      </c>
      <c r="X557" t="s">
        <v>286</v>
      </c>
      <c r="Y557" t="s">
        <v>266</v>
      </c>
      <c r="BG557">
        <v>2</v>
      </c>
      <c r="BH557">
        <v>3507</v>
      </c>
      <c r="BI557">
        <f>($BH$646-$BH$643)/200</f>
        <v>9.5000000000000001E-2</v>
      </c>
    </row>
    <row r="558" spans="1:61" x14ac:dyDescent="0.25">
      <c r="A558">
        <v>619</v>
      </c>
      <c r="F558">
        <v>135.87818200000001</v>
      </c>
      <c r="G558" s="5">
        <v>3</v>
      </c>
      <c r="H558">
        <v>135.35682</v>
      </c>
      <c r="I558" s="2">
        <v>4</v>
      </c>
      <c r="P558">
        <v>2</v>
      </c>
      <c r="Q558" t="str">
        <f>CONCATENATE(C558,E558,G558,I558)</f>
        <v>34</v>
      </c>
      <c r="R558">
        <v>3</v>
      </c>
      <c r="X558" t="s">
        <v>286</v>
      </c>
      <c r="Y558" t="s">
        <v>263</v>
      </c>
      <c r="BG558">
        <v>3</v>
      </c>
      <c r="BH558">
        <v>3515</v>
      </c>
      <c r="BI558">
        <f>($BH$647-$BH$644)/200</f>
        <v>9.5000000000000001E-2</v>
      </c>
    </row>
    <row r="559" spans="1:61" x14ac:dyDescent="0.25">
      <c r="A559">
        <v>620</v>
      </c>
      <c r="F559">
        <v>135.88671200000002</v>
      </c>
      <c r="G559" s="5">
        <v>3</v>
      </c>
      <c r="H559">
        <v>135.40030000000002</v>
      </c>
      <c r="I559" s="2">
        <v>4</v>
      </c>
      <c r="P559">
        <v>2</v>
      </c>
      <c r="Q559" t="str">
        <f>CONCATENATE(C559,E559,G559,I559)</f>
        <v>34</v>
      </c>
      <c r="R559">
        <v>4</v>
      </c>
      <c r="X559" t="s">
        <v>286</v>
      </c>
      <c r="Y559" t="s">
        <v>264</v>
      </c>
      <c r="BG559">
        <v>4</v>
      </c>
      <c r="BH559">
        <v>3518</v>
      </c>
      <c r="BI559">
        <f>($BH$648-$BH$645)/200</f>
        <v>9.5000000000000001E-2</v>
      </c>
    </row>
    <row r="560" spans="1:61" x14ac:dyDescent="0.25">
      <c r="A560">
        <v>621</v>
      </c>
      <c r="F560">
        <v>135.88863499999999</v>
      </c>
      <c r="G560" s="5">
        <v>3</v>
      </c>
      <c r="H560">
        <v>135.43666200000001</v>
      </c>
      <c r="I560" s="2">
        <v>4</v>
      </c>
      <c r="P560">
        <v>2</v>
      </c>
      <c r="Q560" t="str">
        <f>CONCATENATE(C560,E560,G560,I560)</f>
        <v>34</v>
      </c>
      <c r="R560">
        <v>1</v>
      </c>
      <c r="X560" t="s">
        <v>286</v>
      </c>
      <c r="Y560" t="s">
        <v>265</v>
      </c>
      <c r="BG560">
        <v>1</v>
      </c>
      <c r="BH560">
        <v>3525</v>
      </c>
      <c r="BI560">
        <f>($BH$649-$BH$646)/200</f>
        <v>0.115</v>
      </c>
    </row>
    <row r="561" spans="1:61" x14ac:dyDescent="0.25">
      <c r="A561">
        <v>622</v>
      </c>
      <c r="F561">
        <v>135.88863499999999</v>
      </c>
      <c r="G561" s="5">
        <v>3</v>
      </c>
      <c r="H561">
        <v>135.34232400000002</v>
      </c>
      <c r="I561" s="2">
        <v>4</v>
      </c>
      <c r="P561">
        <v>2</v>
      </c>
      <c r="Q561" t="str">
        <f>CONCATENATE(C561,E561,G561,I561)</f>
        <v>34</v>
      </c>
      <c r="R561" t="s">
        <v>22</v>
      </c>
      <c r="X561" t="s">
        <v>286</v>
      </c>
      <c r="Y561" t="s">
        <v>266</v>
      </c>
      <c r="BG561" t="s">
        <v>22</v>
      </c>
      <c r="BH561">
        <v>3528</v>
      </c>
      <c r="BI561">
        <f>($BH$650-$BH$647)/200</f>
        <v>7.4999999999999997E-2</v>
      </c>
    </row>
    <row r="562" spans="1:61" x14ac:dyDescent="0.25">
      <c r="A562">
        <v>623</v>
      </c>
      <c r="P562">
        <v>0</v>
      </c>
      <c r="Q562" t="str">
        <f>CONCATENATE(C562,E562,G562,I562)</f>
        <v/>
      </c>
      <c r="R562" t="s">
        <v>22</v>
      </c>
      <c r="X562" t="s">
        <v>286</v>
      </c>
      <c r="Y562" t="s">
        <v>263</v>
      </c>
      <c r="BG562" t="s">
        <v>22</v>
      </c>
      <c r="BH562">
        <v>3561</v>
      </c>
      <c r="BI562">
        <f>($BH$651-$BH$648)/200</f>
        <v>0.09</v>
      </c>
    </row>
    <row r="563" spans="1:61" x14ac:dyDescent="0.25">
      <c r="A563">
        <v>624</v>
      </c>
      <c r="P563">
        <v>0</v>
      </c>
      <c r="Q563" t="str">
        <f>CONCATENATE(C563,E563,G563,I563)</f>
        <v/>
      </c>
      <c r="R563">
        <v>2</v>
      </c>
      <c r="X563" t="s">
        <v>286</v>
      </c>
      <c r="Y563" t="s">
        <v>264</v>
      </c>
      <c r="AB563" t="s">
        <v>283</v>
      </c>
      <c r="AC563" t="str">
        <f>CONCATENATE($R563,$R564,$R565,$R566)</f>
        <v>2341</v>
      </c>
      <c r="BG563">
        <v>2</v>
      </c>
      <c r="BH563">
        <v>3562</v>
      </c>
      <c r="BI563">
        <f>($BH$652-$BH$649)/200</f>
        <v>0.08</v>
      </c>
    </row>
    <row r="564" spans="1:61" x14ac:dyDescent="0.25">
      <c r="A564">
        <v>625</v>
      </c>
      <c r="P564">
        <v>0</v>
      </c>
      <c r="Q564" t="str">
        <f>CONCATENATE(C564,E564,G564,I564)</f>
        <v/>
      </c>
      <c r="R564">
        <v>3</v>
      </c>
      <c r="X564" t="s">
        <v>286</v>
      </c>
      <c r="Y564" t="s">
        <v>265</v>
      </c>
      <c r="BG564">
        <v>3</v>
      </c>
      <c r="BH564">
        <v>3565</v>
      </c>
      <c r="BI564">
        <f>($BH$653-$BH$650)/200</f>
        <v>0.11</v>
      </c>
    </row>
    <row r="565" spans="1:61" x14ac:dyDescent="0.25">
      <c r="A565">
        <v>626</v>
      </c>
      <c r="P565">
        <v>0</v>
      </c>
      <c r="Q565" t="str">
        <f>CONCATENATE(C565,E565,G565,I565)</f>
        <v/>
      </c>
      <c r="R565">
        <v>4</v>
      </c>
      <c r="X565" t="s">
        <v>286</v>
      </c>
      <c r="Y565" t="s">
        <v>266</v>
      </c>
      <c r="BG565">
        <v>4</v>
      </c>
      <c r="BH565">
        <v>3571</v>
      </c>
      <c r="BI565">
        <f>($BH$654-$BH$651)/200</f>
        <v>7.0000000000000007E-2</v>
      </c>
    </row>
    <row r="566" spans="1:61" x14ac:dyDescent="0.25">
      <c r="A566">
        <v>627</v>
      </c>
      <c r="B566">
        <v>112.64207200000001</v>
      </c>
      <c r="C566" s="3">
        <v>1</v>
      </c>
      <c r="P566">
        <v>1</v>
      </c>
      <c r="Q566" t="str">
        <f>CONCATENATE(C566,E566,G566,I566)</f>
        <v>1</v>
      </c>
      <c r="R566">
        <v>1</v>
      </c>
      <c r="X566" t="s">
        <v>286</v>
      </c>
      <c r="Y566" t="s">
        <v>263</v>
      </c>
      <c r="BG566">
        <v>1</v>
      </c>
      <c r="BH566">
        <v>3577</v>
      </c>
      <c r="BI566">
        <f>($BH$655-$BH$652)/200</f>
        <v>9.5000000000000001E-2</v>
      </c>
    </row>
    <row r="567" spans="1:61" x14ac:dyDescent="0.25">
      <c r="A567">
        <v>628</v>
      </c>
      <c r="B567">
        <v>112.603635</v>
      </c>
      <c r="C567" s="3">
        <v>1</v>
      </c>
      <c r="P567">
        <v>1</v>
      </c>
      <c r="Q567" t="str">
        <f>CONCATENATE(C567,E567,G567,I567)</f>
        <v>1</v>
      </c>
      <c r="R567">
        <v>2</v>
      </c>
      <c r="X567" t="s">
        <v>286</v>
      </c>
      <c r="Y567" t="s">
        <v>264</v>
      </c>
      <c r="AB567" t="s">
        <v>283</v>
      </c>
      <c r="AC567" t="str">
        <f>CONCATENATE($R567,$R568,$R569,$R570)</f>
        <v>2341</v>
      </c>
      <c r="BG567">
        <v>2</v>
      </c>
      <c r="BH567">
        <v>3585</v>
      </c>
      <c r="BI567">
        <f>($BH$656-$BH$653)/200</f>
        <v>0.08</v>
      </c>
    </row>
    <row r="568" spans="1:61" x14ac:dyDescent="0.25">
      <c r="A568">
        <v>629</v>
      </c>
      <c r="B568">
        <v>112.570001</v>
      </c>
      <c r="C568" s="3">
        <v>1</v>
      </c>
      <c r="P568">
        <v>1</v>
      </c>
      <c r="Q568" t="str">
        <f>CONCATENATE(C568,E568,G568,I568)</f>
        <v>1</v>
      </c>
      <c r="R568">
        <v>3</v>
      </c>
      <c r="X568" t="s">
        <v>286</v>
      </c>
      <c r="Y568" t="s">
        <v>265</v>
      </c>
      <c r="BG568">
        <v>3</v>
      </c>
      <c r="BH568">
        <v>3589</v>
      </c>
      <c r="BI568">
        <f>($BH$657-$BH$654)/200</f>
        <v>0.115</v>
      </c>
    </row>
    <row r="569" spans="1:61" x14ac:dyDescent="0.25">
      <c r="A569">
        <v>630</v>
      </c>
      <c r="B569">
        <v>112.627019</v>
      </c>
      <c r="C569" s="3">
        <v>1</v>
      </c>
      <c r="P569">
        <v>1</v>
      </c>
      <c r="Q569" t="str">
        <f>CONCATENATE(C569,E569,G569,I569)</f>
        <v>1</v>
      </c>
      <c r="R569">
        <v>4</v>
      </c>
      <c r="X569" t="s">
        <v>286</v>
      </c>
      <c r="Y569" t="s">
        <v>266</v>
      </c>
      <c r="BG569">
        <v>4</v>
      </c>
      <c r="BH569">
        <v>3592</v>
      </c>
      <c r="BI569">
        <f>($BH$658-$BH$655)/200</f>
        <v>7.0000000000000007E-2</v>
      </c>
    </row>
    <row r="570" spans="1:61" x14ac:dyDescent="0.25">
      <c r="A570">
        <v>631</v>
      </c>
      <c r="B570">
        <v>112.652726</v>
      </c>
      <c r="C570" s="3">
        <v>1</v>
      </c>
      <c r="D570">
        <v>106.92530200000002</v>
      </c>
      <c r="E570" s="4">
        <v>2</v>
      </c>
      <c r="P570">
        <v>2</v>
      </c>
      <c r="Q570" t="str">
        <f>CONCATENATE(C570,E570,G570,I570)</f>
        <v>12</v>
      </c>
      <c r="R570">
        <v>1</v>
      </c>
      <c r="X570" t="s">
        <v>286</v>
      </c>
      <c r="Y570" t="s">
        <v>263</v>
      </c>
      <c r="BG570">
        <v>1</v>
      </c>
      <c r="BH570">
        <v>3602</v>
      </c>
      <c r="BI570">
        <f>($BH$659-$BH$656)/200</f>
        <v>9.5000000000000001E-2</v>
      </c>
    </row>
    <row r="571" spans="1:61" x14ac:dyDescent="0.25">
      <c r="A571">
        <v>632</v>
      </c>
      <c r="B571">
        <v>112.593839</v>
      </c>
      <c r="C571" s="3">
        <v>1</v>
      </c>
      <c r="D571">
        <v>106.94868600000001</v>
      </c>
      <c r="E571" s="4">
        <v>2</v>
      </c>
      <c r="P571">
        <v>2</v>
      </c>
      <c r="Q571" t="str">
        <f>CONCATENATE(C571,E571,G571,I571)</f>
        <v>12</v>
      </c>
      <c r="R571">
        <v>2</v>
      </c>
      <c r="X571" t="s">
        <v>286</v>
      </c>
      <c r="Y571" t="s">
        <v>264</v>
      </c>
      <c r="AB571" t="s">
        <v>283</v>
      </c>
      <c r="AC571" t="str">
        <f>CONCATENATE($R571,$R572,$R573,$R574)</f>
        <v>2341</v>
      </c>
      <c r="BG571">
        <v>2</v>
      </c>
      <c r="BH571">
        <v>3607</v>
      </c>
      <c r="BI571">
        <f>($BH$660-$BH$657)/200</f>
        <v>8.5000000000000006E-2</v>
      </c>
    </row>
    <row r="572" spans="1:61" x14ac:dyDescent="0.25">
      <c r="A572">
        <v>633</v>
      </c>
      <c r="B572">
        <v>112.64207200000001</v>
      </c>
      <c r="C572" s="3">
        <v>1</v>
      </c>
      <c r="D572">
        <v>106.955049</v>
      </c>
      <c r="E572" s="4">
        <v>2</v>
      </c>
      <c r="P572">
        <v>2</v>
      </c>
      <c r="Q572" t="str">
        <f>CONCATENATE(C572,E572,G572,I572)</f>
        <v>12</v>
      </c>
      <c r="R572">
        <v>3</v>
      </c>
      <c r="X572" t="s">
        <v>286</v>
      </c>
      <c r="Y572" t="s">
        <v>265</v>
      </c>
      <c r="BG572">
        <v>3</v>
      </c>
      <c r="BH572">
        <v>3612</v>
      </c>
      <c r="BI572">
        <f>($BH$661-$BH$658)/200</f>
        <v>0.115</v>
      </c>
    </row>
    <row r="573" spans="1:61" x14ac:dyDescent="0.25">
      <c r="A573">
        <v>634</v>
      </c>
      <c r="D573">
        <v>106.97525100000001</v>
      </c>
      <c r="E573" s="4">
        <v>2</v>
      </c>
      <c r="P573">
        <v>1</v>
      </c>
      <c r="Q573" t="str">
        <f>CONCATENATE(C573,E573,G573,I573)</f>
        <v>2</v>
      </c>
      <c r="R573">
        <v>4</v>
      </c>
      <c r="X573" t="s">
        <v>286</v>
      </c>
      <c r="Y573" t="s">
        <v>266</v>
      </c>
      <c r="BG573">
        <v>4</v>
      </c>
      <c r="BH573">
        <v>3613</v>
      </c>
      <c r="BI573">
        <f>($BH$662-$BH$659)/200</f>
        <v>7.4999999999999997E-2</v>
      </c>
    </row>
    <row r="574" spans="1:61" x14ac:dyDescent="0.25">
      <c r="A574">
        <v>635</v>
      </c>
      <c r="D574">
        <v>106.914243</v>
      </c>
      <c r="E574" s="4">
        <v>2</v>
      </c>
      <c r="P574">
        <v>1</v>
      </c>
      <c r="Q574" t="str">
        <f>CONCATENATE(C574,E574,G574,I574)</f>
        <v>2</v>
      </c>
      <c r="R574">
        <v>1</v>
      </c>
      <c r="X574" t="s">
        <v>286</v>
      </c>
      <c r="Y574" t="s">
        <v>263</v>
      </c>
      <c r="BG574">
        <v>1</v>
      </c>
      <c r="BH574">
        <v>3625</v>
      </c>
      <c r="BI574">
        <f>($BH$663-$BH$660)/200</f>
        <v>8.5000000000000006E-2</v>
      </c>
    </row>
    <row r="575" spans="1:61" x14ac:dyDescent="0.25">
      <c r="A575">
        <v>636</v>
      </c>
      <c r="D575">
        <v>106.91318200000001</v>
      </c>
      <c r="E575" s="4">
        <v>2</v>
      </c>
      <c r="P575">
        <v>1</v>
      </c>
      <c r="Q575" t="str">
        <f>CONCATENATE(C575,E575,G575,I575)</f>
        <v>2</v>
      </c>
      <c r="R575">
        <v>2</v>
      </c>
      <c r="X575" t="s">
        <v>286</v>
      </c>
      <c r="Y575" t="s">
        <v>264</v>
      </c>
      <c r="AB575" t="s">
        <v>283</v>
      </c>
      <c r="AC575" t="str">
        <f>CONCATENATE($R575,$R576,$R577,$R578)</f>
        <v>2341</v>
      </c>
      <c r="BG575">
        <v>2</v>
      </c>
      <c r="BH575">
        <v>3628</v>
      </c>
      <c r="BI575">
        <f>($BH$664-$BH$661)/200</f>
        <v>8.5000000000000006E-2</v>
      </c>
    </row>
    <row r="576" spans="1:61" x14ac:dyDescent="0.25">
      <c r="A576">
        <v>637</v>
      </c>
      <c r="D576">
        <v>106.92530200000002</v>
      </c>
      <c r="E576" s="4">
        <v>2</v>
      </c>
      <c r="P576">
        <v>1</v>
      </c>
      <c r="Q576" t="str">
        <f>CONCATENATE(C576,E576,G576,I576)</f>
        <v>2</v>
      </c>
      <c r="R576">
        <v>3</v>
      </c>
      <c r="X576" t="s">
        <v>286</v>
      </c>
      <c r="Y576" t="s">
        <v>265</v>
      </c>
      <c r="BG576">
        <v>3</v>
      </c>
      <c r="BH576">
        <v>3634</v>
      </c>
      <c r="BI576">
        <f>($BH$665-$BH$662)/200</f>
        <v>0.105</v>
      </c>
    </row>
    <row r="577" spans="1:61" x14ac:dyDescent="0.25">
      <c r="A577">
        <v>638</v>
      </c>
      <c r="F577">
        <v>106.182523</v>
      </c>
      <c r="G577" s="5">
        <v>3</v>
      </c>
      <c r="H577">
        <v>105.88313000000001</v>
      </c>
      <c r="I577" s="2">
        <v>4</v>
      </c>
      <c r="P577">
        <v>2</v>
      </c>
      <c r="Q577" t="str">
        <f>CONCATENATE(C577,E577,G577,I577)</f>
        <v>34</v>
      </c>
      <c r="R577">
        <v>4</v>
      </c>
      <c r="X577" t="s">
        <v>286</v>
      </c>
      <c r="Y577" t="s">
        <v>266</v>
      </c>
      <c r="BG577">
        <v>4</v>
      </c>
      <c r="BH577">
        <v>3634</v>
      </c>
      <c r="BI577">
        <f>($BH$666-$BH$663)/200</f>
        <v>0.08</v>
      </c>
    </row>
    <row r="578" spans="1:61" x14ac:dyDescent="0.25">
      <c r="A578">
        <v>639</v>
      </c>
      <c r="F578">
        <v>106.21611100000001</v>
      </c>
      <c r="G578" s="5">
        <v>3</v>
      </c>
      <c r="H578">
        <v>105.904847</v>
      </c>
      <c r="I578" s="2">
        <v>4</v>
      </c>
      <c r="P578">
        <v>2</v>
      </c>
      <c r="Q578" t="str">
        <f>CONCATENATE(C578,E578,G578,I578)</f>
        <v>34</v>
      </c>
      <c r="R578">
        <v>1</v>
      </c>
      <c r="X578" t="s">
        <v>286</v>
      </c>
      <c r="Y578" t="s">
        <v>263</v>
      </c>
      <c r="BG578">
        <v>1</v>
      </c>
      <c r="BH578">
        <v>3643</v>
      </c>
      <c r="BI578">
        <f>($BH$667-$BH$664)/200</f>
        <v>8.5000000000000006E-2</v>
      </c>
    </row>
    <row r="579" spans="1:61" x14ac:dyDescent="0.25">
      <c r="A579">
        <v>640</v>
      </c>
      <c r="F579">
        <v>106.17722000000001</v>
      </c>
      <c r="G579" s="5">
        <v>3</v>
      </c>
      <c r="H579">
        <v>105.971917</v>
      </c>
      <c r="I579" s="2">
        <v>4</v>
      </c>
      <c r="P579">
        <v>2</v>
      </c>
      <c r="Q579" t="str">
        <f>CONCATENATE(C579,E579,G579,I579)</f>
        <v>34</v>
      </c>
      <c r="R579">
        <v>2</v>
      </c>
      <c r="X579" t="s">
        <v>286</v>
      </c>
      <c r="Y579" t="s">
        <v>264</v>
      </c>
      <c r="AB579" t="s">
        <v>283</v>
      </c>
      <c r="AC579" t="str">
        <f>CONCATENATE($R579,$R580,$R581,$R582)</f>
        <v>2341</v>
      </c>
      <c r="BG579">
        <v>2</v>
      </c>
      <c r="BH579">
        <v>3648</v>
      </c>
      <c r="BI579">
        <f>($BH$668-$BH$665)/200</f>
        <v>9.5000000000000001E-2</v>
      </c>
    </row>
    <row r="580" spans="1:61" x14ac:dyDescent="0.25">
      <c r="A580">
        <v>641</v>
      </c>
      <c r="F580">
        <v>106.187577</v>
      </c>
      <c r="G580" s="5">
        <v>3</v>
      </c>
      <c r="H580">
        <v>105.959901</v>
      </c>
      <c r="I580" s="2">
        <v>4</v>
      </c>
      <c r="P580">
        <v>2</v>
      </c>
      <c r="Q580" t="str">
        <f>CONCATENATE(C580,E580,G580,I580)</f>
        <v>34</v>
      </c>
      <c r="R580">
        <v>3</v>
      </c>
      <c r="X580" t="s">
        <v>286</v>
      </c>
      <c r="Y580" t="s">
        <v>265</v>
      </c>
      <c r="BG580">
        <v>3</v>
      </c>
      <c r="BH580">
        <v>3654</v>
      </c>
      <c r="BI580">
        <f>($BH$669-$BH$666)/200</f>
        <v>0.115</v>
      </c>
    </row>
    <row r="581" spans="1:61" x14ac:dyDescent="0.25">
      <c r="A581">
        <v>642</v>
      </c>
      <c r="F581">
        <v>106.13045600000001</v>
      </c>
      <c r="G581" s="5">
        <v>3</v>
      </c>
      <c r="H581">
        <v>105.943231</v>
      </c>
      <c r="I581" s="2">
        <v>4</v>
      </c>
      <c r="P581">
        <v>2</v>
      </c>
      <c r="Q581" t="str">
        <f>CONCATENATE(C581,E581,G581,I581)</f>
        <v>34</v>
      </c>
      <c r="R581">
        <v>4</v>
      </c>
      <c r="X581" t="s">
        <v>286</v>
      </c>
      <c r="Y581" t="s">
        <v>266</v>
      </c>
      <c r="BG581">
        <v>4</v>
      </c>
      <c r="BH581">
        <v>3654</v>
      </c>
      <c r="BI581">
        <f>($BH$670-$BH$667)/200</f>
        <v>9.5000000000000001E-2</v>
      </c>
    </row>
    <row r="582" spans="1:61" x14ac:dyDescent="0.25">
      <c r="A582">
        <v>643</v>
      </c>
      <c r="F582">
        <v>106.15045600000001</v>
      </c>
      <c r="G582" s="5">
        <v>3</v>
      </c>
      <c r="H582">
        <v>105.910653</v>
      </c>
      <c r="I582" s="2">
        <v>4</v>
      </c>
      <c r="P582">
        <v>2</v>
      </c>
      <c r="Q582" t="str">
        <f>CONCATENATE(C582,E582,G582,I582)</f>
        <v>34</v>
      </c>
      <c r="R582">
        <v>1</v>
      </c>
      <c r="X582" t="s">
        <v>286</v>
      </c>
      <c r="Y582" t="s">
        <v>263</v>
      </c>
      <c r="BG582">
        <v>1</v>
      </c>
      <c r="BH582">
        <v>3667</v>
      </c>
      <c r="BI582">
        <f>($BH$671-$BH$668)/200</f>
        <v>0.09</v>
      </c>
    </row>
    <row r="583" spans="1:61" x14ac:dyDescent="0.25">
      <c r="A583">
        <v>644</v>
      </c>
      <c r="F583">
        <v>106.182523</v>
      </c>
      <c r="G583" s="5">
        <v>3</v>
      </c>
      <c r="H583">
        <v>105.88313000000001</v>
      </c>
      <c r="I583" s="2">
        <v>4</v>
      </c>
      <c r="P583">
        <v>2</v>
      </c>
      <c r="Q583" t="str">
        <f>CONCATENATE(C583,E583,G583,I583)</f>
        <v>34</v>
      </c>
      <c r="R583">
        <v>2</v>
      </c>
      <c r="AB583" t="s">
        <v>283</v>
      </c>
      <c r="AC583" t="str">
        <f>CONCATENATE($R583,$R584,$R585,$R586)</f>
        <v>2341</v>
      </c>
      <c r="BG583">
        <v>2</v>
      </c>
      <c r="BH583">
        <v>3671</v>
      </c>
    </row>
    <row r="584" spans="1:61" x14ac:dyDescent="0.25">
      <c r="A584">
        <v>645</v>
      </c>
      <c r="H584">
        <v>105.88313000000001</v>
      </c>
      <c r="I584" s="2">
        <v>4</v>
      </c>
      <c r="P584">
        <v>1</v>
      </c>
      <c r="Q584" t="str">
        <f>CONCATENATE(C584,E584,G584,I584)</f>
        <v>4</v>
      </c>
      <c r="R584">
        <v>3</v>
      </c>
      <c r="BG584">
        <v>3</v>
      </c>
      <c r="BH584">
        <v>3677</v>
      </c>
    </row>
    <row r="585" spans="1:61" x14ac:dyDescent="0.25">
      <c r="A585">
        <v>646</v>
      </c>
      <c r="P585">
        <v>0</v>
      </c>
      <c r="Q585" t="str">
        <f>CONCATENATE(C585,E585,G585,I585)</f>
        <v/>
      </c>
      <c r="R585">
        <v>4</v>
      </c>
      <c r="BG585">
        <v>4</v>
      </c>
      <c r="BH585">
        <v>3677</v>
      </c>
    </row>
    <row r="586" spans="1:61" x14ac:dyDescent="0.25">
      <c r="A586">
        <v>647</v>
      </c>
      <c r="P586">
        <v>0</v>
      </c>
      <c r="Q586" t="str">
        <f>CONCATENATE(C586,E586,G586,I586)</f>
        <v/>
      </c>
      <c r="R586">
        <v>1</v>
      </c>
      <c r="BG586">
        <v>1</v>
      </c>
      <c r="BH586">
        <v>3686</v>
      </c>
    </row>
    <row r="587" spans="1:61" x14ac:dyDescent="0.25">
      <c r="A587">
        <v>648</v>
      </c>
      <c r="P587">
        <v>0</v>
      </c>
      <c r="Q587" t="str">
        <f>CONCATENATE(C587,E587,G587,I587)</f>
        <v/>
      </c>
      <c r="R587">
        <v>2</v>
      </c>
      <c r="AB587" t="s">
        <v>283</v>
      </c>
      <c r="AC587" t="str">
        <f>CONCATENATE($R587,$R588,$R589,$R590)</f>
        <v>2341</v>
      </c>
      <c r="BG587">
        <v>2</v>
      </c>
      <c r="BH587">
        <v>3691</v>
      </c>
    </row>
    <row r="588" spans="1:61" x14ac:dyDescent="0.25">
      <c r="A588">
        <v>649</v>
      </c>
      <c r="P588">
        <v>0</v>
      </c>
      <c r="Q588" t="str">
        <f>CONCATENATE(C588,E588,G588,I588)</f>
        <v/>
      </c>
      <c r="R588">
        <v>3</v>
      </c>
      <c r="BG588">
        <v>3</v>
      </c>
      <c r="BH588">
        <v>3698</v>
      </c>
    </row>
    <row r="589" spans="1:61" x14ac:dyDescent="0.25">
      <c r="A589">
        <v>650</v>
      </c>
      <c r="B589">
        <v>81.636212</v>
      </c>
      <c r="C589" s="3">
        <v>1</v>
      </c>
      <c r="P589">
        <v>1</v>
      </c>
      <c r="Q589" t="str">
        <f>CONCATENATE(C589,E589,G589,I589)</f>
        <v>1</v>
      </c>
      <c r="R589">
        <v>4</v>
      </c>
      <c r="BG589">
        <v>4</v>
      </c>
      <c r="BH589">
        <v>3698</v>
      </c>
    </row>
    <row r="590" spans="1:61" x14ac:dyDescent="0.25">
      <c r="A590">
        <v>651</v>
      </c>
      <c r="B590">
        <v>81.649646000000004</v>
      </c>
      <c r="C590" s="3">
        <v>1</v>
      </c>
      <c r="P590">
        <v>1</v>
      </c>
      <c r="Q590" t="str">
        <f>CONCATENATE(C590,E590,G590,I590)</f>
        <v>1</v>
      </c>
      <c r="R590">
        <v>1</v>
      </c>
      <c r="BG590">
        <v>1</v>
      </c>
      <c r="BH590">
        <v>3708</v>
      </c>
    </row>
    <row r="591" spans="1:61" x14ac:dyDescent="0.25">
      <c r="A591">
        <v>652</v>
      </c>
      <c r="B591">
        <v>81.622980000000013</v>
      </c>
      <c r="C591" s="3">
        <v>1</v>
      </c>
      <c r="P591">
        <v>1</v>
      </c>
      <c r="Q591" t="str">
        <f>CONCATENATE(C591,E591,G591,I591)</f>
        <v>1</v>
      </c>
      <c r="R591">
        <v>2</v>
      </c>
      <c r="AB591" t="s">
        <v>283</v>
      </c>
      <c r="AC591" t="str">
        <f>CONCATENATE($R591,$R592,$R593,$R594)</f>
        <v>2341</v>
      </c>
      <c r="BG591">
        <v>2</v>
      </c>
      <c r="BH591">
        <v>3714</v>
      </c>
    </row>
    <row r="592" spans="1:61" x14ac:dyDescent="0.25">
      <c r="A592">
        <v>653</v>
      </c>
      <c r="B592">
        <v>81.654949000000002</v>
      </c>
      <c r="C592" s="3">
        <v>1</v>
      </c>
      <c r="P592">
        <v>1</v>
      </c>
      <c r="Q592" t="str">
        <f>CONCATENATE(C592,E592,G592,I592)</f>
        <v>1</v>
      </c>
      <c r="R592">
        <v>3</v>
      </c>
      <c r="BG592">
        <v>3</v>
      </c>
      <c r="BH592">
        <v>3721</v>
      </c>
    </row>
    <row r="593" spans="1:60" x14ac:dyDescent="0.25">
      <c r="A593">
        <v>654</v>
      </c>
      <c r="B593">
        <v>81.666616000000005</v>
      </c>
      <c r="C593" s="3">
        <v>1</v>
      </c>
      <c r="D593">
        <v>77.842475000000007</v>
      </c>
      <c r="E593" s="4">
        <v>2</v>
      </c>
      <c r="P593">
        <v>2</v>
      </c>
      <c r="Q593" t="str">
        <f>CONCATENATE(C593,E593,G593,I593)</f>
        <v>12</v>
      </c>
      <c r="R593">
        <v>4</v>
      </c>
      <c r="BG593">
        <v>4</v>
      </c>
      <c r="BH593">
        <v>3723</v>
      </c>
    </row>
    <row r="594" spans="1:60" x14ac:dyDescent="0.25">
      <c r="A594">
        <v>655</v>
      </c>
      <c r="B594">
        <v>81.67267600000001</v>
      </c>
      <c r="C594" s="3">
        <v>1</v>
      </c>
      <c r="D594">
        <v>77.784697000000008</v>
      </c>
      <c r="E594" s="4">
        <v>2</v>
      </c>
      <c r="P594">
        <v>2</v>
      </c>
      <c r="Q594" t="str">
        <f>CONCATENATE(C594,E594,G594,I594)</f>
        <v>12</v>
      </c>
      <c r="R594">
        <v>1</v>
      </c>
      <c r="BG594">
        <v>1</v>
      </c>
      <c r="BH594">
        <v>3728</v>
      </c>
    </row>
    <row r="595" spans="1:60" x14ac:dyDescent="0.25">
      <c r="A595">
        <v>656</v>
      </c>
      <c r="B595">
        <v>81.636212</v>
      </c>
      <c r="C595" s="3">
        <v>1</v>
      </c>
      <c r="D595">
        <v>77.793485000000004</v>
      </c>
      <c r="E595" s="4">
        <v>2</v>
      </c>
      <c r="P595">
        <v>2</v>
      </c>
      <c r="Q595" t="str">
        <f>CONCATENATE(C595,E595,G595,I595)</f>
        <v>12</v>
      </c>
      <c r="R595">
        <v>2</v>
      </c>
      <c r="BG595">
        <v>2</v>
      </c>
      <c r="BH595">
        <v>3737</v>
      </c>
    </row>
    <row r="596" spans="1:60" x14ac:dyDescent="0.25">
      <c r="A596">
        <v>657</v>
      </c>
      <c r="D596">
        <v>77.825302000000008</v>
      </c>
      <c r="E596" s="4">
        <v>2</v>
      </c>
      <c r="P596">
        <v>1</v>
      </c>
      <c r="Q596" t="str">
        <f>CONCATENATE(C596,E596,G596,I596)</f>
        <v>2</v>
      </c>
      <c r="R596">
        <v>3</v>
      </c>
      <c r="BG596">
        <v>3</v>
      </c>
      <c r="BH596">
        <v>3742</v>
      </c>
    </row>
    <row r="597" spans="1:60" x14ac:dyDescent="0.25">
      <c r="A597">
        <v>658</v>
      </c>
      <c r="D597">
        <v>77.773990000000012</v>
      </c>
      <c r="E597" s="4">
        <v>2</v>
      </c>
      <c r="P597">
        <v>1</v>
      </c>
      <c r="Q597" t="str">
        <f>CONCATENATE(C597,E597,G597,I597)</f>
        <v>2</v>
      </c>
      <c r="R597">
        <v>4</v>
      </c>
      <c r="BG597">
        <v>4</v>
      </c>
      <c r="BH597">
        <v>3746</v>
      </c>
    </row>
    <row r="598" spans="1:60" x14ac:dyDescent="0.25">
      <c r="A598">
        <v>659</v>
      </c>
      <c r="D598">
        <v>77.842475000000007</v>
      </c>
      <c r="E598" s="4">
        <v>2</v>
      </c>
      <c r="P598">
        <v>1</v>
      </c>
      <c r="Q598" t="str">
        <f>CONCATENATE(C598,E598,G598,I598)</f>
        <v>2</v>
      </c>
      <c r="R598" t="s">
        <v>22</v>
      </c>
      <c r="BG598" t="s">
        <v>22</v>
      </c>
      <c r="BH598">
        <v>3747</v>
      </c>
    </row>
    <row r="599" spans="1:60" x14ac:dyDescent="0.25">
      <c r="A599">
        <v>660</v>
      </c>
      <c r="P599">
        <v>0</v>
      </c>
      <c r="Q599" t="str">
        <f>CONCATENATE(C599,E599,G599,I599)</f>
        <v/>
      </c>
      <c r="R599" t="s">
        <v>22</v>
      </c>
      <c r="BG599" t="s">
        <v>22</v>
      </c>
      <c r="BH599">
        <v>3781</v>
      </c>
    </row>
    <row r="600" spans="1:60" x14ac:dyDescent="0.25">
      <c r="A600">
        <v>661</v>
      </c>
      <c r="F600">
        <v>77.223585000000014</v>
      </c>
      <c r="G600" s="5">
        <v>3</v>
      </c>
      <c r="H600">
        <v>77.211666000000008</v>
      </c>
      <c r="I600" s="2">
        <v>4</v>
      </c>
      <c r="P600">
        <v>2</v>
      </c>
      <c r="Q600" t="str">
        <f>CONCATENATE(C600,E600,G600,I600)</f>
        <v>34</v>
      </c>
      <c r="R600">
        <v>1</v>
      </c>
      <c r="AB600" t="s">
        <v>283</v>
      </c>
      <c r="AC600" t="str">
        <f>CONCATENATE($R600,$R601,$R602,$R603)</f>
        <v>1234</v>
      </c>
      <c r="BG600">
        <v>1</v>
      </c>
      <c r="BH600">
        <v>3782</v>
      </c>
    </row>
    <row r="601" spans="1:60" x14ac:dyDescent="0.25">
      <c r="A601">
        <v>662</v>
      </c>
      <c r="F601">
        <v>77.096363000000011</v>
      </c>
      <c r="G601" s="5">
        <v>3</v>
      </c>
      <c r="H601">
        <v>77.129645000000011</v>
      </c>
      <c r="I601" s="2">
        <v>4</v>
      </c>
      <c r="P601">
        <v>2</v>
      </c>
      <c r="Q601" t="str">
        <f>CONCATENATE(C601,E601,G601,I601)</f>
        <v>34</v>
      </c>
      <c r="R601">
        <v>2</v>
      </c>
      <c r="BG601">
        <v>2</v>
      </c>
      <c r="BH601">
        <v>3786</v>
      </c>
    </row>
    <row r="602" spans="1:60" x14ac:dyDescent="0.25">
      <c r="A602">
        <v>663</v>
      </c>
      <c r="F602">
        <v>77.181768000000005</v>
      </c>
      <c r="G602" s="5">
        <v>3</v>
      </c>
      <c r="H602">
        <v>77.135757000000012</v>
      </c>
      <c r="I602" s="2">
        <v>4</v>
      </c>
      <c r="P602">
        <v>2</v>
      </c>
      <c r="Q602" t="str">
        <f>CONCATENATE(C602,E602,G602,I602)</f>
        <v>34</v>
      </c>
      <c r="R602">
        <v>3</v>
      </c>
      <c r="BG602">
        <v>3</v>
      </c>
      <c r="BH602">
        <v>3791</v>
      </c>
    </row>
    <row r="603" spans="1:60" x14ac:dyDescent="0.25">
      <c r="A603">
        <v>664</v>
      </c>
      <c r="F603">
        <v>77.212576000000013</v>
      </c>
      <c r="G603" s="5">
        <v>3</v>
      </c>
      <c r="H603">
        <v>77.124040000000008</v>
      </c>
      <c r="I603" s="2">
        <v>4</v>
      </c>
      <c r="P603">
        <v>2</v>
      </c>
      <c r="Q603" t="str">
        <f>CONCATENATE(C603,E603,G603,I603)</f>
        <v>34</v>
      </c>
      <c r="R603">
        <v>4</v>
      </c>
      <c r="BG603">
        <v>4</v>
      </c>
      <c r="BH603">
        <v>3792</v>
      </c>
    </row>
    <row r="604" spans="1:60" x14ac:dyDescent="0.25">
      <c r="A604">
        <v>665</v>
      </c>
      <c r="F604">
        <v>77.16535300000001</v>
      </c>
      <c r="G604" s="5">
        <v>3</v>
      </c>
      <c r="H604">
        <v>77.148990000000012</v>
      </c>
      <c r="I604" s="2">
        <v>4</v>
      </c>
      <c r="P604">
        <v>2</v>
      </c>
      <c r="Q604" t="str">
        <f>CONCATENATE(C604,E604,G604,I604)</f>
        <v>34</v>
      </c>
      <c r="R604">
        <v>1</v>
      </c>
      <c r="AB604" t="s">
        <v>283</v>
      </c>
      <c r="AC604" t="str">
        <f>CONCATENATE($R604,$R605,$R606,$R607)</f>
        <v>1234</v>
      </c>
      <c r="BG604">
        <v>1</v>
      </c>
      <c r="BH604">
        <v>3805</v>
      </c>
    </row>
    <row r="605" spans="1:60" x14ac:dyDescent="0.25">
      <c r="A605">
        <v>666</v>
      </c>
      <c r="F605">
        <v>77.211010000000002</v>
      </c>
      <c r="G605" s="5">
        <v>3</v>
      </c>
      <c r="H605">
        <v>77.198737000000008</v>
      </c>
      <c r="I605" s="2">
        <v>4</v>
      </c>
      <c r="P605">
        <v>2</v>
      </c>
      <c r="Q605" t="str">
        <f>CONCATENATE(C605,E605,G605,I605)</f>
        <v>34</v>
      </c>
      <c r="R605">
        <v>2</v>
      </c>
      <c r="BG605">
        <v>2</v>
      </c>
      <c r="BH605">
        <v>3807</v>
      </c>
    </row>
    <row r="606" spans="1:60" x14ac:dyDescent="0.25">
      <c r="A606">
        <v>667</v>
      </c>
      <c r="F606">
        <v>77.223585000000014</v>
      </c>
      <c r="G606" s="5">
        <v>3</v>
      </c>
      <c r="H606">
        <v>77.175707000000003</v>
      </c>
      <c r="I606" s="2">
        <v>4</v>
      </c>
      <c r="P606">
        <v>2</v>
      </c>
      <c r="Q606" t="str">
        <f>CONCATENATE(C606,E606,G606,I606)</f>
        <v>34</v>
      </c>
      <c r="R606">
        <v>3</v>
      </c>
      <c r="BG606">
        <v>3</v>
      </c>
      <c r="BH606">
        <v>3815</v>
      </c>
    </row>
    <row r="607" spans="1:60" x14ac:dyDescent="0.25">
      <c r="A607">
        <v>668</v>
      </c>
      <c r="H607">
        <v>77.211666000000008</v>
      </c>
      <c r="I607" s="2">
        <v>4</v>
      </c>
      <c r="P607">
        <v>1</v>
      </c>
      <c r="Q607" t="str">
        <f>CONCATENATE(C607,E607,G607,I607)</f>
        <v>4</v>
      </c>
      <c r="R607">
        <v>4</v>
      </c>
      <c r="BG607">
        <v>4</v>
      </c>
      <c r="BH607">
        <v>3815</v>
      </c>
    </row>
    <row r="608" spans="1:60" x14ac:dyDescent="0.25">
      <c r="A608">
        <v>669</v>
      </c>
      <c r="P608">
        <v>0</v>
      </c>
      <c r="Q608" t="str">
        <f>CONCATENATE(C608,E608,G608,I608)</f>
        <v/>
      </c>
      <c r="R608">
        <v>1</v>
      </c>
      <c r="AB608" t="s">
        <v>283</v>
      </c>
      <c r="AC608" t="str">
        <f>CONCATENATE($R608,$R609,$R610,$R611)</f>
        <v>1234</v>
      </c>
      <c r="BG608">
        <v>1</v>
      </c>
      <c r="BH608">
        <v>3826</v>
      </c>
    </row>
    <row r="609" spans="1:60" x14ac:dyDescent="0.25">
      <c r="A609">
        <v>670</v>
      </c>
      <c r="P609">
        <v>0</v>
      </c>
      <c r="Q609" t="str">
        <f>CONCATENATE(C609,E609,G609,I609)</f>
        <v/>
      </c>
      <c r="R609">
        <v>2</v>
      </c>
      <c r="BG609">
        <v>2</v>
      </c>
      <c r="BH609">
        <v>3829</v>
      </c>
    </row>
    <row r="610" spans="1:60" x14ac:dyDescent="0.25">
      <c r="A610">
        <v>671</v>
      </c>
      <c r="B610">
        <v>57.250133000000005</v>
      </c>
      <c r="C610" s="3">
        <v>1</v>
      </c>
      <c r="P610">
        <v>1</v>
      </c>
      <c r="Q610" t="str">
        <f>CONCATENATE(C610,E610,G610,I610)</f>
        <v>1</v>
      </c>
      <c r="R610">
        <v>3</v>
      </c>
      <c r="BG610">
        <v>3</v>
      </c>
      <c r="BH610">
        <v>3836</v>
      </c>
    </row>
    <row r="611" spans="1:60" x14ac:dyDescent="0.25">
      <c r="A611">
        <v>672</v>
      </c>
      <c r="B611">
        <v>57.234512000000002</v>
      </c>
      <c r="C611" s="3">
        <v>1</v>
      </c>
      <c r="P611">
        <v>1</v>
      </c>
      <c r="Q611" t="str">
        <f>CONCATENATE(C611,E611,G611,I611)</f>
        <v>1</v>
      </c>
      <c r="R611">
        <v>4</v>
      </c>
      <c r="BG611">
        <v>4</v>
      </c>
      <c r="BH611">
        <v>3836</v>
      </c>
    </row>
    <row r="612" spans="1:60" x14ac:dyDescent="0.25">
      <c r="A612">
        <v>673</v>
      </c>
      <c r="B612">
        <v>57.234928000000004</v>
      </c>
      <c r="C612" s="3">
        <v>1</v>
      </c>
      <c r="P612">
        <v>1</v>
      </c>
      <c r="Q612" t="str">
        <f>CONCATENATE(C612,E612,G612,I612)</f>
        <v>1</v>
      </c>
      <c r="R612">
        <v>1</v>
      </c>
      <c r="AB612" t="s">
        <v>283</v>
      </c>
      <c r="AC612" t="str">
        <f>CONCATENATE($R612,$R613,$R614,$R615)</f>
        <v>1234</v>
      </c>
      <c r="BG612">
        <v>1</v>
      </c>
      <c r="BH612">
        <v>3847</v>
      </c>
    </row>
    <row r="613" spans="1:60" x14ac:dyDescent="0.25">
      <c r="A613">
        <v>674</v>
      </c>
      <c r="B613">
        <v>57.285133000000002</v>
      </c>
      <c r="C613" s="3">
        <v>1</v>
      </c>
      <c r="P613">
        <v>1</v>
      </c>
      <c r="Q613" t="str">
        <f>CONCATENATE(C613,E613,G613,I613)</f>
        <v>1</v>
      </c>
      <c r="R613">
        <v>2</v>
      </c>
      <c r="BG613">
        <v>2</v>
      </c>
      <c r="BH613">
        <v>3851</v>
      </c>
    </row>
    <row r="614" spans="1:60" x14ac:dyDescent="0.25">
      <c r="A614">
        <v>675</v>
      </c>
      <c r="B614">
        <v>57.255756000000005</v>
      </c>
      <c r="C614" s="3">
        <v>1</v>
      </c>
      <c r="P614">
        <v>1</v>
      </c>
      <c r="Q614" t="str">
        <f>CONCATENATE(C614,E614,G614,I614)</f>
        <v>1</v>
      </c>
      <c r="R614">
        <v>3</v>
      </c>
      <c r="BG614">
        <v>3</v>
      </c>
      <c r="BH614">
        <v>3858</v>
      </c>
    </row>
    <row r="615" spans="1:60" x14ac:dyDescent="0.25">
      <c r="A615">
        <v>676</v>
      </c>
      <c r="B615">
        <v>57.276327999999999</v>
      </c>
      <c r="C615" s="3">
        <v>1</v>
      </c>
      <c r="D615">
        <v>50.489719000000001</v>
      </c>
      <c r="E615" s="4">
        <v>2</v>
      </c>
      <c r="P615">
        <v>2</v>
      </c>
      <c r="Q615" t="str">
        <f>CONCATENATE(C615,E615,G615,I615)</f>
        <v>12</v>
      </c>
      <c r="R615">
        <v>4</v>
      </c>
      <c r="BG615">
        <v>4</v>
      </c>
      <c r="BH615">
        <v>3859</v>
      </c>
    </row>
    <row r="616" spans="1:60" x14ac:dyDescent="0.25">
      <c r="A616">
        <v>677</v>
      </c>
      <c r="B616">
        <v>57.276327999999999</v>
      </c>
      <c r="C616" s="3">
        <v>1</v>
      </c>
      <c r="D616">
        <v>50.459823</v>
      </c>
      <c r="E616" s="4">
        <v>2</v>
      </c>
      <c r="P616">
        <v>2</v>
      </c>
      <c r="Q616" t="str">
        <f>CONCATENATE(C616,E616,G616,I616)</f>
        <v>12</v>
      </c>
      <c r="R616">
        <v>1</v>
      </c>
      <c r="AB616" t="s">
        <v>283</v>
      </c>
      <c r="AC616" t="str">
        <f>CONCATENATE($R616,$R617,$R618,$R619)</f>
        <v>1234</v>
      </c>
      <c r="BG616">
        <v>1</v>
      </c>
      <c r="BH616">
        <v>3866</v>
      </c>
    </row>
    <row r="617" spans="1:60" x14ac:dyDescent="0.25">
      <c r="A617">
        <v>678</v>
      </c>
      <c r="B617">
        <v>57.250133000000005</v>
      </c>
      <c r="C617" s="3">
        <v>1</v>
      </c>
      <c r="D617">
        <v>50.441963000000001</v>
      </c>
      <c r="E617" s="4">
        <v>2</v>
      </c>
      <c r="P617">
        <v>2</v>
      </c>
      <c r="Q617" t="str">
        <f>CONCATENATE(C617,E617,G617,I617)</f>
        <v>12</v>
      </c>
      <c r="R617">
        <v>2</v>
      </c>
      <c r="BG617">
        <v>2</v>
      </c>
      <c r="BH617">
        <v>3872</v>
      </c>
    </row>
    <row r="618" spans="1:60" x14ac:dyDescent="0.25">
      <c r="A618">
        <v>679</v>
      </c>
      <c r="D618">
        <v>50.447952000000001</v>
      </c>
      <c r="E618" s="4">
        <v>2</v>
      </c>
      <c r="P618">
        <v>1</v>
      </c>
      <c r="Q618" t="str">
        <f>CONCATENATE(C618,E618,G618,I618)</f>
        <v>2</v>
      </c>
      <c r="R618">
        <v>3</v>
      </c>
      <c r="BG618">
        <v>3</v>
      </c>
      <c r="BH618">
        <v>3878</v>
      </c>
    </row>
    <row r="619" spans="1:60" x14ac:dyDescent="0.25">
      <c r="A619">
        <v>680</v>
      </c>
      <c r="D619">
        <v>50.459823</v>
      </c>
      <c r="E619" s="4">
        <v>2</v>
      </c>
      <c r="P619">
        <v>1</v>
      </c>
      <c r="Q619" t="str">
        <f>CONCATENATE(C619,E619,G619,I619)</f>
        <v>2</v>
      </c>
      <c r="R619">
        <v>4</v>
      </c>
      <c r="BG619">
        <v>4</v>
      </c>
      <c r="BH619">
        <v>3879</v>
      </c>
    </row>
    <row r="620" spans="1:60" x14ac:dyDescent="0.25">
      <c r="A620">
        <v>681</v>
      </c>
      <c r="D620">
        <v>50.459147999999999</v>
      </c>
      <c r="E620" s="4">
        <v>2</v>
      </c>
      <c r="P620">
        <v>1</v>
      </c>
      <c r="Q620" t="str">
        <f>CONCATENATE(C620,E620,G620,I620)</f>
        <v>2</v>
      </c>
      <c r="R620">
        <v>1</v>
      </c>
      <c r="AB620" t="s">
        <v>283</v>
      </c>
      <c r="AC620" t="str">
        <f>CONCATENATE($R620,$R621,$R622,$R623)</f>
        <v>1234</v>
      </c>
      <c r="BG620">
        <v>1</v>
      </c>
      <c r="BH620">
        <v>3889</v>
      </c>
    </row>
    <row r="621" spans="1:60" x14ac:dyDescent="0.25">
      <c r="A621">
        <v>682</v>
      </c>
      <c r="D621">
        <v>50.520084000000004</v>
      </c>
      <c r="E621" s="4">
        <v>2</v>
      </c>
      <c r="P621">
        <v>1</v>
      </c>
      <c r="Q621" t="str">
        <f>CONCATENATE(C621,E621,G621,I621)</f>
        <v>2</v>
      </c>
      <c r="R621">
        <v>2</v>
      </c>
      <c r="BG621">
        <v>2</v>
      </c>
      <c r="BH621">
        <v>3894</v>
      </c>
    </row>
    <row r="622" spans="1:60" x14ac:dyDescent="0.25">
      <c r="A622">
        <v>683</v>
      </c>
      <c r="D622">
        <v>50.489719000000001</v>
      </c>
      <c r="E622" s="4">
        <v>2</v>
      </c>
      <c r="F622">
        <v>51.988075000000002</v>
      </c>
      <c r="G622" s="5">
        <v>3</v>
      </c>
      <c r="P622">
        <v>2</v>
      </c>
      <c r="Q622" t="str">
        <f>CONCATENATE(C622,E622,G622,I622)</f>
        <v>23</v>
      </c>
      <c r="R622">
        <v>3</v>
      </c>
      <c r="BG622">
        <v>3</v>
      </c>
      <c r="BH622">
        <v>3901</v>
      </c>
    </row>
    <row r="623" spans="1:60" x14ac:dyDescent="0.25">
      <c r="A623">
        <v>684</v>
      </c>
      <c r="F623">
        <v>51.958750999999999</v>
      </c>
      <c r="G623" s="5">
        <v>3</v>
      </c>
      <c r="P623">
        <v>1</v>
      </c>
      <c r="Q623" t="str">
        <f>CONCATENATE(C623,E623,G623,I623)</f>
        <v>3</v>
      </c>
      <c r="R623">
        <v>4</v>
      </c>
      <c r="BG623">
        <v>4</v>
      </c>
      <c r="BH623">
        <v>3902</v>
      </c>
    </row>
    <row r="624" spans="1:60" x14ac:dyDescent="0.25">
      <c r="A624">
        <v>685</v>
      </c>
      <c r="F624">
        <v>51.984016000000004</v>
      </c>
      <c r="G624" s="5">
        <v>3</v>
      </c>
      <c r="P624">
        <v>1</v>
      </c>
      <c r="Q624" t="str">
        <f>CONCATENATE(C624,E624,G624,I624)</f>
        <v>3</v>
      </c>
      <c r="R624">
        <v>1</v>
      </c>
      <c r="AB624" t="s">
        <v>283</v>
      </c>
      <c r="AC624" t="str">
        <f>CONCATENATE($R624,$R625,$R626,$R627)</f>
        <v>1234</v>
      </c>
      <c r="BG624">
        <v>1</v>
      </c>
      <c r="BH624">
        <v>3910</v>
      </c>
    </row>
    <row r="625" spans="1:60" x14ac:dyDescent="0.25">
      <c r="A625">
        <v>686</v>
      </c>
      <c r="F625">
        <v>51.985992000000003</v>
      </c>
      <c r="G625" s="5">
        <v>3</v>
      </c>
      <c r="H625">
        <v>49.085212000000006</v>
      </c>
      <c r="I625" s="2">
        <v>4</v>
      </c>
      <c r="P625">
        <v>2</v>
      </c>
      <c r="Q625" t="str">
        <f>CONCATENATE(C625,E625,G625,I625)</f>
        <v>34</v>
      </c>
      <c r="R625">
        <v>2</v>
      </c>
      <c r="BG625">
        <v>2</v>
      </c>
      <c r="BH625">
        <v>3916</v>
      </c>
    </row>
    <row r="626" spans="1:60" x14ac:dyDescent="0.25">
      <c r="A626">
        <v>687</v>
      </c>
      <c r="F626">
        <v>51.964431000000005</v>
      </c>
      <c r="G626" s="5">
        <v>3</v>
      </c>
      <c r="H626">
        <v>48.969123000000003</v>
      </c>
      <c r="I626" s="2">
        <v>4</v>
      </c>
      <c r="P626">
        <v>2</v>
      </c>
      <c r="Q626" t="str">
        <f>CONCATENATE(C626,E626,G626,I626)</f>
        <v>34</v>
      </c>
      <c r="R626">
        <v>3</v>
      </c>
      <c r="BG626">
        <v>3</v>
      </c>
      <c r="BH626">
        <v>3925</v>
      </c>
    </row>
    <row r="627" spans="1:60" x14ac:dyDescent="0.25">
      <c r="A627">
        <v>688</v>
      </c>
      <c r="F627">
        <v>51.955005</v>
      </c>
      <c r="G627" s="5">
        <v>3</v>
      </c>
      <c r="H627">
        <v>48.974074999999999</v>
      </c>
      <c r="I627" s="2">
        <v>4</v>
      </c>
      <c r="P627">
        <v>2</v>
      </c>
      <c r="Q627" t="str">
        <f>CONCATENATE(C627,E627,G627,I627)</f>
        <v>34</v>
      </c>
      <c r="R627">
        <v>4</v>
      </c>
      <c r="BG627">
        <v>4</v>
      </c>
      <c r="BH627">
        <v>3925</v>
      </c>
    </row>
    <row r="628" spans="1:60" x14ac:dyDescent="0.25">
      <c r="A628">
        <v>689</v>
      </c>
      <c r="F628">
        <v>51.993389000000001</v>
      </c>
      <c r="G628" s="5">
        <v>3</v>
      </c>
      <c r="H628">
        <v>48.983913000000001</v>
      </c>
      <c r="I628" s="2">
        <v>4</v>
      </c>
      <c r="P628">
        <v>2</v>
      </c>
      <c r="Q628" t="str">
        <f>CONCATENATE(C628,E628,G628,I628)</f>
        <v>34</v>
      </c>
      <c r="R628">
        <v>1</v>
      </c>
      <c r="AB628" t="s">
        <v>283</v>
      </c>
      <c r="AC628" t="str">
        <f>CONCATENATE($R628,$R629,$R630,$R631)</f>
        <v>1234</v>
      </c>
      <c r="BG628">
        <v>1</v>
      </c>
      <c r="BH628">
        <v>3932</v>
      </c>
    </row>
    <row r="629" spans="1:60" x14ac:dyDescent="0.25">
      <c r="A629">
        <v>690</v>
      </c>
      <c r="F629">
        <v>51.988075000000002</v>
      </c>
      <c r="G629" s="5">
        <v>3</v>
      </c>
      <c r="H629">
        <v>48.992716999999999</v>
      </c>
      <c r="I629" s="2">
        <v>4</v>
      </c>
      <c r="P629">
        <v>2</v>
      </c>
      <c r="Q629" t="str">
        <f>CONCATENATE(C629,E629,G629,I629)</f>
        <v>34</v>
      </c>
      <c r="R629">
        <v>2</v>
      </c>
      <c r="BG629">
        <v>2</v>
      </c>
      <c r="BH629">
        <v>3939</v>
      </c>
    </row>
    <row r="630" spans="1:60" x14ac:dyDescent="0.25">
      <c r="A630">
        <v>691</v>
      </c>
      <c r="H630">
        <v>48.995895000000004</v>
      </c>
      <c r="I630" s="2">
        <v>4</v>
      </c>
      <c r="P630">
        <v>1</v>
      </c>
      <c r="Q630" t="str">
        <f>CONCATENATE(C630,E630,G630,I630)</f>
        <v>4</v>
      </c>
      <c r="R630">
        <v>3</v>
      </c>
      <c r="BG630">
        <v>3</v>
      </c>
      <c r="BH630">
        <v>3947</v>
      </c>
    </row>
    <row r="631" spans="1:60" x14ac:dyDescent="0.25">
      <c r="A631">
        <v>692</v>
      </c>
      <c r="B631">
        <v>31.486635000000007</v>
      </c>
      <c r="C631" s="3">
        <v>1</v>
      </c>
      <c r="H631">
        <v>48.995059000000005</v>
      </c>
      <c r="I631" s="2">
        <v>4</v>
      </c>
      <c r="P631">
        <v>2</v>
      </c>
      <c r="Q631" t="str">
        <f>CONCATENATE(C631,E631,G631,I631)</f>
        <v>14</v>
      </c>
      <c r="R631">
        <v>4</v>
      </c>
      <c r="BG631">
        <v>4</v>
      </c>
      <c r="BH631">
        <v>3950</v>
      </c>
    </row>
    <row r="632" spans="1:60" x14ac:dyDescent="0.25">
      <c r="A632">
        <v>693</v>
      </c>
      <c r="B632">
        <v>31.468614000000002</v>
      </c>
      <c r="C632" s="3">
        <v>1</v>
      </c>
      <c r="H632">
        <v>49.085212000000006</v>
      </c>
      <c r="I632" s="2">
        <v>4</v>
      </c>
      <c r="P632">
        <v>2</v>
      </c>
      <c r="Q632" t="str">
        <f>CONCATENATE(C632,E632,G632,I632)</f>
        <v>14</v>
      </c>
      <c r="R632" t="s">
        <v>22</v>
      </c>
      <c r="BG632" t="s">
        <v>22</v>
      </c>
      <c r="BH632">
        <v>3952</v>
      </c>
    </row>
    <row r="633" spans="1:60" x14ac:dyDescent="0.25">
      <c r="A633">
        <v>694</v>
      </c>
      <c r="B633">
        <v>31.418201000000003</v>
      </c>
      <c r="C633" s="3">
        <v>1</v>
      </c>
      <c r="H633">
        <v>49.085212000000006</v>
      </c>
      <c r="I633" s="2">
        <v>4</v>
      </c>
      <c r="P633">
        <v>2</v>
      </c>
      <c r="Q633" t="str">
        <f>CONCATENATE(C633,E633,G633,I633)</f>
        <v>14</v>
      </c>
      <c r="R633" t="s">
        <v>22</v>
      </c>
      <c r="BG633" t="s">
        <v>22</v>
      </c>
      <c r="BH633">
        <v>3985</v>
      </c>
    </row>
    <row r="634" spans="1:60" x14ac:dyDescent="0.25">
      <c r="A634">
        <v>695</v>
      </c>
      <c r="B634">
        <v>31.440179000000001</v>
      </c>
      <c r="C634" s="3">
        <v>1</v>
      </c>
      <c r="P634">
        <v>1</v>
      </c>
      <c r="Q634" t="str">
        <f>CONCATENATE(C634,E634,G634,I634)</f>
        <v>1</v>
      </c>
      <c r="R634">
        <v>2</v>
      </c>
      <c r="AB634" t="s">
        <v>285</v>
      </c>
      <c r="AC634" t="str">
        <f>CONCATENATE($R634,$R635,$R636,$R637)</f>
        <v>2314</v>
      </c>
      <c r="BG634">
        <v>2</v>
      </c>
      <c r="BH634">
        <v>3986</v>
      </c>
    </row>
    <row r="635" spans="1:60" x14ac:dyDescent="0.25">
      <c r="A635">
        <v>696</v>
      </c>
      <c r="B635">
        <v>31.462781000000007</v>
      </c>
      <c r="C635" s="3">
        <v>1</v>
      </c>
      <c r="P635">
        <v>1</v>
      </c>
      <c r="Q635" t="str">
        <f>CONCATENATE(C635,E635,G635,I635)</f>
        <v>1</v>
      </c>
      <c r="R635">
        <v>3</v>
      </c>
      <c r="BG635">
        <v>3</v>
      </c>
      <c r="BH635">
        <v>3988</v>
      </c>
    </row>
    <row r="636" spans="1:60" x14ac:dyDescent="0.25">
      <c r="A636">
        <v>697</v>
      </c>
      <c r="B636">
        <v>31.434398000000002</v>
      </c>
      <c r="C636" s="3">
        <v>1</v>
      </c>
      <c r="P636">
        <v>1</v>
      </c>
      <c r="Q636" t="str">
        <f>CONCATENATE(C636,E636,G636,I636)</f>
        <v>1</v>
      </c>
      <c r="R636">
        <v>1</v>
      </c>
      <c r="BG636">
        <v>1</v>
      </c>
      <c r="BH636">
        <v>4003</v>
      </c>
    </row>
    <row r="637" spans="1:60" x14ac:dyDescent="0.25">
      <c r="A637">
        <v>698</v>
      </c>
      <c r="B637">
        <v>31.443460000000002</v>
      </c>
      <c r="C637" s="3">
        <v>1</v>
      </c>
      <c r="P637">
        <v>1</v>
      </c>
      <c r="Q637" t="str">
        <f>CONCATENATE(C637,E637,G637,I637)</f>
        <v>1</v>
      </c>
      <c r="R637">
        <v>4</v>
      </c>
      <c r="BG637">
        <v>4</v>
      </c>
      <c r="BH637">
        <v>4006</v>
      </c>
    </row>
    <row r="638" spans="1:60" x14ac:dyDescent="0.25">
      <c r="A638">
        <v>699</v>
      </c>
      <c r="B638">
        <v>31.448877000000003</v>
      </c>
      <c r="C638" s="3">
        <v>1</v>
      </c>
      <c r="D638">
        <v>24.738616000000007</v>
      </c>
      <c r="E638" s="4">
        <v>2</v>
      </c>
      <c r="P638">
        <v>2</v>
      </c>
      <c r="Q638" t="str">
        <f>CONCATENATE(C638,E638,G638,I638)</f>
        <v>12</v>
      </c>
      <c r="R638">
        <v>2</v>
      </c>
      <c r="AB638" t="s">
        <v>285</v>
      </c>
      <c r="AC638" t="str">
        <f>CONCATENATE($R638,$R639,$R640,$R641)</f>
        <v>2314</v>
      </c>
      <c r="BG638">
        <v>2</v>
      </c>
      <c r="BH638">
        <v>4021</v>
      </c>
    </row>
    <row r="639" spans="1:60" x14ac:dyDescent="0.25">
      <c r="A639">
        <v>700</v>
      </c>
      <c r="B639">
        <v>31.441793000000004</v>
      </c>
      <c r="C639" s="3">
        <v>1</v>
      </c>
      <c r="D639">
        <v>24.703929000000002</v>
      </c>
      <c r="E639" s="4">
        <v>2</v>
      </c>
      <c r="P639">
        <v>2</v>
      </c>
      <c r="Q639" t="str">
        <f>CONCATENATE(C639,E639,G639,I639)</f>
        <v>12</v>
      </c>
      <c r="R639">
        <v>3</v>
      </c>
      <c r="BG639">
        <v>3</v>
      </c>
      <c r="BH639">
        <v>4021</v>
      </c>
    </row>
    <row r="640" spans="1:60" x14ac:dyDescent="0.25">
      <c r="A640">
        <v>701</v>
      </c>
      <c r="B640">
        <v>31.486635000000007</v>
      </c>
      <c r="C640" s="3">
        <v>1</v>
      </c>
      <c r="D640">
        <v>24.662004000000003</v>
      </c>
      <c r="E640" s="4">
        <v>2</v>
      </c>
      <c r="P640">
        <v>2</v>
      </c>
      <c r="Q640" t="str">
        <f>CONCATENATE(C640,E640,G640,I640)</f>
        <v>12</v>
      </c>
      <c r="R640">
        <v>1</v>
      </c>
      <c r="BG640">
        <v>1</v>
      </c>
      <c r="BH640">
        <v>4035</v>
      </c>
    </row>
    <row r="641" spans="1:60" x14ac:dyDescent="0.25">
      <c r="A641">
        <v>702</v>
      </c>
      <c r="D641">
        <v>24.697263000000007</v>
      </c>
      <c r="E641" s="4">
        <v>2</v>
      </c>
      <c r="P641">
        <v>1</v>
      </c>
      <c r="Q641" t="str">
        <f>CONCATENATE(C641,E641,G641,I641)</f>
        <v>2</v>
      </c>
      <c r="R641">
        <v>4</v>
      </c>
      <c r="BG641">
        <v>4</v>
      </c>
      <c r="BH641">
        <v>4040</v>
      </c>
    </row>
    <row r="642" spans="1:60" x14ac:dyDescent="0.25">
      <c r="A642">
        <v>703</v>
      </c>
      <c r="D642">
        <v>24.714345000000002</v>
      </c>
      <c r="E642" s="4">
        <v>2</v>
      </c>
      <c r="P642">
        <v>1</v>
      </c>
      <c r="Q642" t="str">
        <f>CONCATENATE(C642,E642,G642,I642)</f>
        <v>2</v>
      </c>
      <c r="R642">
        <v>3</v>
      </c>
      <c r="AB642" t="s">
        <v>286</v>
      </c>
      <c r="AC642" t="str">
        <f>CONCATENATE($R642,$R643,$R644,$R645)</f>
        <v>3214</v>
      </c>
      <c r="BG642">
        <v>3</v>
      </c>
      <c r="BH642">
        <v>4048</v>
      </c>
    </row>
    <row r="643" spans="1:60" x14ac:dyDescent="0.25">
      <c r="A643">
        <v>704</v>
      </c>
      <c r="D643">
        <v>24.699920000000006</v>
      </c>
      <c r="E643" s="4">
        <v>2</v>
      </c>
      <c r="P643">
        <v>1</v>
      </c>
      <c r="Q643" t="str">
        <f>CONCATENATE(C643,E643,G643,I643)</f>
        <v>2</v>
      </c>
      <c r="R643">
        <v>2</v>
      </c>
      <c r="BG643">
        <v>2</v>
      </c>
      <c r="BH643">
        <v>4052</v>
      </c>
    </row>
    <row r="644" spans="1:60" x14ac:dyDescent="0.25">
      <c r="A644">
        <v>705</v>
      </c>
      <c r="D644">
        <v>24.689868000000004</v>
      </c>
      <c r="E644" s="4">
        <v>2</v>
      </c>
      <c r="P644">
        <v>1</v>
      </c>
      <c r="Q644" t="str">
        <f>CONCATENATE(C644,E644,G644,I644)</f>
        <v>2</v>
      </c>
      <c r="R644">
        <v>1</v>
      </c>
      <c r="BG644">
        <v>1</v>
      </c>
      <c r="BH644">
        <v>4062</v>
      </c>
    </row>
    <row r="645" spans="1:60" x14ac:dyDescent="0.25">
      <c r="A645">
        <v>706</v>
      </c>
      <c r="D645">
        <v>24.674451000000005</v>
      </c>
      <c r="E645" s="4">
        <v>2</v>
      </c>
      <c r="F645">
        <v>27.697569999999999</v>
      </c>
      <c r="G645" s="5">
        <v>3</v>
      </c>
      <c r="P645">
        <v>2</v>
      </c>
      <c r="Q645" t="str">
        <f>CONCATENATE(C645,E645,G645,I645)</f>
        <v>23</v>
      </c>
      <c r="R645">
        <v>4</v>
      </c>
      <c r="BG645">
        <v>4</v>
      </c>
      <c r="BH645">
        <v>4068</v>
      </c>
    </row>
    <row r="646" spans="1:60" x14ac:dyDescent="0.25">
      <c r="A646">
        <v>707</v>
      </c>
      <c r="D646">
        <v>24.669764999999998</v>
      </c>
      <c r="E646" s="4">
        <v>2</v>
      </c>
      <c r="F646">
        <v>27.701528000000003</v>
      </c>
      <c r="G646" s="5">
        <v>3</v>
      </c>
      <c r="P646">
        <v>2</v>
      </c>
      <c r="Q646" t="str">
        <f>CONCATENATE(C646,E646,G646,I646)</f>
        <v>23</v>
      </c>
      <c r="R646">
        <v>3</v>
      </c>
      <c r="AB646" t="s">
        <v>286</v>
      </c>
      <c r="AC646" t="str">
        <f>CONCATENATE($R646,$R647,$R648,$R649)</f>
        <v>3214</v>
      </c>
      <c r="BG646">
        <v>3</v>
      </c>
      <c r="BH646">
        <v>4071</v>
      </c>
    </row>
    <row r="647" spans="1:60" x14ac:dyDescent="0.25">
      <c r="A647">
        <v>708</v>
      </c>
      <c r="D647">
        <v>24.738616000000007</v>
      </c>
      <c r="E647" s="4">
        <v>2</v>
      </c>
      <c r="F647">
        <v>27.695746999999997</v>
      </c>
      <c r="G647" s="5">
        <v>3</v>
      </c>
      <c r="P647">
        <v>2</v>
      </c>
      <c r="Q647" t="str">
        <f>CONCATENATE(C647,E647,G647,I647)</f>
        <v>23</v>
      </c>
      <c r="R647">
        <v>2</v>
      </c>
      <c r="BG647">
        <v>2</v>
      </c>
      <c r="BH647">
        <v>4081</v>
      </c>
    </row>
    <row r="648" spans="1:60" x14ac:dyDescent="0.25">
      <c r="A648">
        <v>709</v>
      </c>
      <c r="F648">
        <v>27.667623000000006</v>
      </c>
      <c r="G648" s="5">
        <v>3</v>
      </c>
      <c r="H648">
        <v>24.958864000000005</v>
      </c>
      <c r="I648" s="2">
        <v>4</v>
      </c>
      <c r="P648">
        <v>2</v>
      </c>
      <c r="Q648" t="str">
        <f>CONCATENATE(C648,E648,G648,I648)</f>
        <v>34</v>
      </c>
      <c r="R648">
        <v>1</v>
      </c>
      <c r="BG648">
        <v>1</v>
      </c>
      <c r="BH648">
        <v>4087</v>
      </c>
    </row>
    <row r="649" spans="1:60" x14ac:dyDescent="0.25">
      <c r="A649">
        <v>710</v>
      </c>
      <c r="F649">
        <v>27.697569999999999</v>
      </c>
      <c r="G649" s="5">
        <v>3</v>
      </c>
      <c r="H649">
        <v>24.930950000000003</v>
      </c>
      <c r="I649" s="2">
        <v>4</v>
      </c>
      <c r="J649">
        <v>37.979564000000003</v>
      </c>
      <c r="K649" t="s">
        <v>22</v>
      </c>
      <c r="Q649" t="str">
        <f>CONCATENATE(C649,E649,G649,I649)</f>
        <v>34</v>
      </c>
      <c r="R649">
        <v>4</v>
      </c>
      <c r="BG649">
        <v>4</v>
      </c>
      <c r="BH649">
        <v>4094</v>
      </c>
    </row>
    <row r="650" spans="1:60" x14ac:dyDescent="0.25">
      <c r="A650">
        <v>741</v>
      </c>
      <c r="Q650" t="str">
        <f>CONCATENATE(C650,E650,G650,I650)</f>
        <v/>
      </c>
      <c r="R650">
        <v>3</v>
      </c>
      <c r="AB650" t="s">
        <v>286</v>
      </c>
      <c r="AC650" t="str">
        <f>CONCATENATE($R650,$R651,$R652,$R653)</f>
        <v>3214</v>
      </c>
      <c r="BG650">
        <v>3</v>
      </c>
      <c r="BH650">
        <v>4096</v>
      </c>
    </row>
    <row r="651" spans="1:60" x14ac:dyDescent="0.25">
      <c r="A651">
        <v>742</v>
      </c>
      <c r="Q651" t="str">
        <f>CONCATENATE(C651,E651,G651,I651)</f>
        <v/>
      </c>
      <c r="R651">
        <v>2</v>
      </c>
      <c r="BG651">
        <v>2</v>
      </c>
      <c r="BH651">
        <v>4105</v>
      </c>
    </row>
    <row r="652" spans="1:60" x14ac:dyDescent="0.25">
      <c r="A652">
        <v>743</v>
      </c>
      <c r="J652">
        <v>38.023052</v>
      </c>
      <c r="K652" t="s">
        <v>22</v>
      </c>
      <c r="Q652" t="str">
        <f>CONCATENATE(C652,E652,G652,I652)</f>
        <v/>
      </c>
      <c r="R652">
        <v>1</v>
      </c>
      <c r="BG652">
        <v>1</v>
      </c>
      <c r="BH652">
        <v>4110</v>
      </c>
    </row>
    <row r="653" spans="1:60" x14ac:dyDescent="0.25">
      <c r="A653">
        <v>744</v>
      </c>
      <c r="D653">
        <v>35.234660000000005</v>
      </c>
      <c r="E653" s="4">
        <v>2</v>
      </c>
      <c r="P653">
        <v>1</v>
      </c>
      <c r="Q653" t="str">
        <f>CONCATENATE(C653,E653,G653,I653)</f>
        <v>2</v>
      </c>
      <c r="R653">
        <v>4</v>
      </c>
      <c r="BG653">
        <v>4</v>
      </c>
      <c r="BH653">
        <v>4118</v>
      </c>
    </row>
    <row r="654" spans="1:60" x14ac:dyDescent="0.25">
      <c r="A654">
        <v>745</v>
      </c>
      <c r="D654">
        <v>35.256326000000001</v>
      </c>
      <c r="E654" s="4">
        <v>2</v>
      </c>
      <c r="P654">
        <v>1</v>
      </c>
      <c r="Q654" t="str">
        <f>CONCATENATE(C654,E654,G654,I654)</f>
        <v>2</v>
      </c>
      <c r="R654">
        <v>3</v>
      </c>
      <c r="AB654" t="s">
        <v>286</v>
      </c>
      <c r="AC654" t="str">
        <f>CONCATENATE($R654,$R655,$R656,$R657)</f>
        <v>3214</v>
      </c>
      <c r="BG654">
        <v>3</v>
      </c>
      <c r="BH654">
        <v>4119</v>
      </c>
    </row>
    <row r="655" spans="1:60" x14ac:dyDescent="0.25">
      <c r="A655">
        <v>746</v>
      </c>
      <c r="D655">
        <v>35.276482999999999</v>
      </c>
      <c r="E655" s="4">
        <v>2</v>
      </c>
      <c r="P655">
        <v>1</v>
      </c>
      <c r="Q655" t="str">
        <f>CONCATENATE(C655,E655,G655,I655)</f>
        <v>2</v>
      </c>
      <c r="R655">
        <v>2</v>
      </c>
      <c r="BG655">
        <v>2</v>
      </c>
      <c r="BH655">
        <v>4129</v>
      </c>
    </row>
    <row r="656" spans="1:60" x14ac:dyDescent="0.25">
      <c r="A656">
        <v>747</v>
      </c>
      <c r="D656">
        <v>35.305648000000005</v>
      </c>
      <c r="E656" s="4">
        <v>2</v>
      </c>
      <c r="P656">
        <v>1</v>
      </c>
      <c r="Q656" t="str">
        <f>CONCATENATE(C656,E656,G656,I656)</f>
        <v>2</v>
      </c>
      <c r="R656">
        <v>1</v>
      </c>
      <c r="BG656">
        <v>1</v>
      </c>
      <c r="BH656">
        <v>4134</v>
      </c>
    </row>
    <row r="657" spans="1:60" x14ac:dyDescent="0.25">
      <c r="A657">
        <v>748</v>
      </c>
      <c r="D657">
        <v>35.285701000000003</v>
      </c>
      <c r="E657" s="4">
        <v>2</v>
      </c>
      <c r="P657">
        <v>1</v>
      </c>
      <c r="Q657" t="str">
        <f>CONCATENATE(C657,E657,G657,I657)</f>
        <v>2</v>
      </c>
      <c r="R657">
        <v>4</v>
      </c>
      <c r="BG657">
        <v>4</v>
      </c>
      <c r="BH657">
        <v>4142</v>
      </c>
    </row>
    <row r="658" spans="1:60" x14ac:dyDescent="0.25">
      <c r="A658">
        <v>749</v>
      </c>
      <c r="D658">
        <v>35.327937000000006</v>
      </c>
      <c r="E658" s="4">
        <v>2</v>
      </c>
      <c r="P658">
        <v>1</v>
      </c>
      <c r="Q658" t="str">
        <f>CONCATENATE(C658,E658,G658,I658)</f>
        <v>2</v>
      </c>
      <c r="R658">
        <v>3</v>
      </c>
      <c r="AB658" t="s">
        <v>286</v>
      </c>
      <c r="AC658" t="str">
        <f>CONCATENATE($R658,$R659,$R660,$R661)</f>
        <v>3214</v>
      </c>
      <c r="BG658">
        <v>3</v>
      </c>
      <c r="BH658">
        <v>4143</v>
      </c>
    </row>
    <row r="659" spans="1:60" x14ac:dyDescent="0.25">
      <c r="A659">
        <v>750</v>
      </c>
      <c r="D659">
        <v>35.313718000000001</v>
      </c>
      <c r="E659" s="4">
        <v>2</v>
      </c>
      <c r="P659">
        <v>1</v>
      </c>
      <c r="Q659" t="str">
        <f>CONCATENATE(C659,E659,G659,I659)</f>
        <v>2</v>
      </c>
      <c r="R659">
        <v>2</v>
      </c>
      <c r="BG659">
        <v>2</v>
      </c>
      <c r="BH659">
        <v>4153</v>
      </c>
    </row>
    <row r="660" spans="1:60" x14ac:dyDescent="0.25">
      <c r="A660">
        <v>751</v>
      </c>
      <c r="D660">
        <v>35.323408000000001</v>
      </c>
      <c r="E660" s="4">
        <v>2</v>
      </c>
      <c r="P660">
        <v>1</v>
      </c>
      <c r="Q660" t="str">
        <f>CONCATENATE(C660,E660,G660,I660)</f>
        <v>2</v>
      </c>
      <c r="R660">
        <v>1</v>
      </c>
      <c r="BG660">
        <v>1</v>
      </c>
      <c r="BH660">
        <v>4159</v>
      </c>
    </row>
    <row r="661" spans="1:60" x14ac:dyDescent="0.25">
      <c r="A661">
        <v>752</v>
      </c>
      <c r="D661">
        <v>35.308717000000001</v>
      </c>
      <c r="E661" s="4">
        <v>2</v>
      </c>
      <c r="P661">
        <v>1</v>
      </c>
      <c r="Q661" t="str">
        <f>CONCATENATE(C661,E661,G661,I661)</f>
        <v>2</v>
      </c>
      <c r="R661">
        <v>4</v>
      </c>
      <c r="BG661">
        <v>4</v>
      </c>
      <c r="BH661">
        <v>4166</v>
      </c>
    </row>
    <row r="662" spans="1:60" x14ac:dyDescent="0.25">
      <c r="A662">
        <v>753</v>
      </c>
      <c r="B662">
        <v>44.448585000000001</v>
      </c>
      <c r="C662" s="3">
        <v>1</v>
      </c>
      <c r="D662">
        <v>35.234660000000005</v>
      </c>
      <c r="E662" s="4">
        <v>2</v>
      </c>
      <c r="P662">
        <v>2</v>
      </c>
      <c r="Q662" t="str">
        <f>CONCATENATE(C662,E662,G662,I662)</f>
        <v>12</v>
      </c>
      <c r="R662">
        <v>3</v>
      </c>
      <c r="AB662" t="s">
        <v>286</v>
      </c>
      <c r="AC662" t="str">
        <f>CONCATENATE($R662,$R663,$R664,$R665)</f>
        <v>3214</v>
      </c>
      <c r="BG662">
        <v>3</v>
      </c>
      <c r="BH662">
        <v>4168</v>
      </c>
    </row>
    <row r="663" spans="1:60" x14ac:dyDescent="0.25">
      <c r="A663">
        <v>754</v>
      </c>
      <c r="B663">
        <v>44.432441000000004</v>
      </c>
      <c r="C663" s="3">
        <v>1</v>
      </c>
      <c r="P663">
        <v>1</v>
      </c>
      <c r="Q663" t="str">
        <f>CONCATENATE(C663,E663,G663,I663)</f>
        <v>1</v>
      </c>
      <c r="R663">
        <v>2</v>
      </c>
      <c r="BG663">
        <v>2</v>
      </c>
      <c r="BH663">
        <v>4176</v>
      </c>
    </row>
    <row r="664" spans="1:60" x14ac:dyDescent="0.25">
      <c r="A664">
        <v>755</v>
      </c>
      <c r="B664">
        <v>44.482490000000006</v>
      </c>
      <c r="C664" s="3">
        <v>1</v>
      </c>
      <c r="P664">
        <v>1</v>
      </c>
      <c r="Q664" t="str">
        <f>CONCATENATE(C664,E664,G664,I664)</f>
        <v>1</v>
      </c>
      <c r="R664">
        <v>1</v>
      </c>
      <c r="BG664">
        <v>1</v>
      </c>
      <c r="BH664">
        <v>4183</v>
      </c>
    </row>
    <row r="665" spans="1:60" x14ac:dyDescent="0.25">
      <c r="A665">
        <v>756</v>
      </c>
      <c r="B665">
        <v>44.461555000000004</v>
      </c>
      <c r="C665" s="3">
        <v>1</v>
      </c>
      <c r="P665">
        <v>1</v>
      </c>
      <c r="Q665" t="str">
        <f>CONCATENATE(C665,E665,G665,I665)</f>
        <v>1</v>
      </c>
      <c r="R665">
        <v>4</v>
      </c>
      <c r="BG665">
        <v>4</v>
      </c>
      <c r="BH665">
        <v>4189</v>
      </c>
    </row>
    <row r="666" spans="1:60" x14ac:dyDescent="0.25">
      <c r="A666">
        <v>757</v>
      </c>
      <c r="B666">
        <v>44.454940000000001</v>
      </c>
      <c r="C666" s="3">
        <v>1</v>
      </c>
      <c r="P666">
        <v>1</v>
      </c>
      <c r="Q666" t="str">
        <f>CONCATENATE(C666,E666,G666,I666)</f>
        <v>1</v>
      </c>
      <c r="R666">
        <v>3</v>
      </c>
      <c r="AB666" t="s">
        <v>286</v>
      </c>
      <c r="AC666" t="str">
        <f>CONCATENATE($R666,$R667,$R668,$R669)</f>
        <v>3214</v>
      </c>
      <c r="BG666">
        <v>3</v>
      </c>
      <c r="BH666">
        <v>4192</v>
      </c>
    </row>
    <row r="667" spans="1:60" x14ac:dyDescent="0.25">
      <c r="A667">
        <v>758</v>
      </c>
      <c r="B667">
        <v>44.485359000000003</v>
      </c>
      <c r="C667" s="3">
        <v>1</v>
      </c>
      <c r="P667">
        <v>1</v>
      </c>
      <c r="Q667" t="str">
        <f>CONCATENATE(C667,E667,G667,I667)</f>
        <v>1</v>
      </c>
      <c r="R667">
        <v>2</v>
      </c>
      <c r="BG667">
        <v>2</v>
      </c>
      <c r="BH667">
        <v>4200</v>
      </c>
    </row>
    <row r="668" spans="1:60" x14ac:dyDescent="0.25">
      <c r="A668">
        <v>759</v>
      </c>
      <c r="B668">
        <v>44.463325000000005</v>
      </c>
      <c r="C668" s="3">
        <v>1</v>
      </c>
      <c r="H668">
        <v>40.054138000000002</v>
      </c>
      <c r="I668" s="2">
        <v>4</v>
      </c>
      <c r="P668">
        <v>2</v>
      </c>
      <c r="Q668" t="str">
        <f>CONCATENATE(C668,E668,G668,I668)</f>
        <v>14</v>
      </c>
      <c r="R668">
        <v>1</v>
      </c>
      <c r="BG668">
        <v>1</v>
      </c>
      <c r="BH668">
        <v>4208</v>
      </c>
    </row>
    <row r="669" spans="1:60" x14ac:dyDescent="0.25">
      <c r="A669">
        <v>760</v>
      </c>
      <c r="B669">
        <v>44.449317000000001</v>
      </c>
      <c r="C669" s="3">
        <v>1</v>
      </c>
      <c r="H669">
        <v>40.031017000000006</v>
      </c>
      <c r="I669" s="2">
        <v>4</v>
      </c>
      <c r="P669">
        <v>2</v>
      </c>
      <c r="Q669" t="str">
        <f>CONCATENATE(C669,E669,G669,I669)</f>
        <v>14</v>
      </c>
      <c r="R669">
        <v>4</v>
      </c>
      <c r="BG669">
        <v>4</v>
      </c>
      <c r="BH669">
        <v>4215</v>
      </c>
    </row>
    <row r="670" spans="1:60" x14ac:dyDescent="0.25">
      <c r="A670">
        <v>761</v>
      </c>
      <c r="B670">
        <v>44.448585000000001</v>
      </c>
      <c r="C670" s="3">
        <v>1</v>
      </c>
      <c r="F670">
        <v>43.141887000000004</v>
      </c>
      <c r="G670" s="5">
        <v>3</v>
      </c>
      <c r="H670">
        <v>40.029921999999999</v>
      </c>
      <c r="I670" s="2">
        <v>4</v>
      </c>
      <c r="P670">
        <v>3</v>
      </c>
      <c r="Q670" t="str">
        <f>CONCATENATE(C670,E670,G670,I670)</f>
        <v>134</v>
      </c>
      <c r="R670">
        <v>3</v>
      </c>
      <c r="BG670">
        <v>3</v>
      </c>
      <c r="BH670">
        <v>4219</v>
      </c>
    </row>
    <row r="671" spans="1:60" x14ac:dyDescent="0.25">
      <c r="A671">
        <v>762</v>
      </c>
      <c r="F671">
        <v>43.197299000000001</v>
      </c>
      <c r="G671" s="5">
        <v>3</v>
      </c>
      <c r="H671">
        <v>40.008724000000001</v>
      </c>
      <c r="I671" s="2">
        <v>4</v>
      </c>
      <c r="P671">
        <v>2</v>
      </c>
      <c r="Q671" t="str">
        <f>CONCATENATE(C671,E671,G671,I671)</f>
        <v>34</v>
      </c>
      <c r="R671">
        <v>2</v>
      </c>
      <c r="BG671">
        <v>2</v>
      </c>
      <c r="BH671">
        <v>4226</v>
      </c>
    </row>
    <row r="672" spans="1:60" x14ac:dyDescent="0.25">
      <c r="A672">
        <v>763</v>
      </c>
      <c r="F672">
        <v>43.192874000000003</v>
      </c>
      <c r="G672" s="5">
        <v>3</v>
      </c>
      <c r="H672">
        <v>40.092471000000003</v>
      </c>
      <c r="I672" s="2">
        <v>4</v>
      </c>
      <c r="P672">
        <v>2</v>
      </c>
      <c r="Q672" t="str">
        <f>CONCATENATE(C672,E672,G672,I672)</f>
        <v>34</v>
      </c>
      <c r="R672" t="s">
        <v>22</v>
      </c>
      <c r="BG672" t="s">
        <v>22</v>
      </c>
      <c r="BH672">
        <v>4229</v>
      </c>
    </row>
    <row r="673" spans="1:17" x14ac:dyDescent="0.25">
      <c r="A673">
        <v>764</v>
      </c>
      <c r="F673">
        <v>43.172717000000006</v>
      </c>
      <c r="G673" s="5">
        <v>3</v>
      </c>
      <c r="H673">
        <v>40.119914000000001</v>
      </c>
      <c r="I673" s="2">
        <v>4</v>
      </c>
      <c r="P673">
        <v>2</v>
      </c>
      <c r="Q673" t="str">
        <f>CONCATENATE(C673,E673,G673,I673)</f>
        <v>34</v>
      </c>
    </row>
    <row r="674" spans="1:17" x14ac:dyDescent="0.25">
      <c r="A674">
        <v>765</v>
      </c>
      <c r="F674">
        <v>43.166522000000001</v>
      </c>
      <c r="G674" s="5">
        <v>3</v>
      </c>
      <c r="H674">
        <v>40.104968</v>
      </c>
      <c r="I674" s="2">
        <v>4</v>
      </c>
      <c r="P674">
        <v>2</v>
      </c>
      <c r="Q674" t="str">
        <f>CONCATENATE(C674,E674,G674,I674)</f>
        <v>34</v>
      </c>
    </row>
    <row r="675" spans="1:17" x14ac:dyDescent="0.25">
      <c r="A675">
        <v>766</v>
      </c>
      <c r="F675">
        <v>43.223342000000002</v>
      </c>
      <c r="G675" s="5">
        <v>3</v>
      </c>
      <c r="H675">
        <v>40.102104000000004</v>
      </c>
      <c r="I675" s="2">
        <v>4</v>
      </c>
      <c r="P675">
        <v>2</v>
      </c>
      <c r="Q675" t="str">
        <f>CONCATENATE(C675,E675,G675,I675)</f>
        <v>34</v>
      </c>
    </row>
    <row r="676" spans="1:17" x14ac:dyDescent="0.25">
      <c r="A676">
        <v>767</v>
      </c>
      <c r="F676">
        <v>43.184749000000004</v>
      </c>
      <c r="G676" s="5">
        <v>3</v>
      </c>
      <c r="H676">
        <v>40.054138000000002</v>
      </c>
      <c r="I676" s="2">
        <v>4</v>
      </c>
      <c r="P676">
        <v>2</v>
      </c>
      <c r="Q676" t="str">
        <f>CONCATENATE(C676,E676,G676,I676)</f>
        <v>34</v>
      </c>
    </row>
    <row r="677" spans="1:17" x14ac:dyDescent="0.25">
      <c r="A677">
        <v>768</v>
      </c>
      <c r="F677">
        <v>43.221361999999999</v>
      </c>
      <c r="G677" s="5">
        <v>3</v>
      </c>
      <c r="H677">
        <v>40.054138000000002</v>
      </c>
      <c r="I677" s="2">
        <v>4</v>
      </c>
      <c r="P677">
        <v>2</v>
      </c>
      <c r="Q677" t="str">
        <f>CONCATENATE(C677,E677,G677,I677)</f>
        <v>34</v>
      </c>
    </row>
    <row r="678" spans="1:17" x14ac:dyDescent="0.25">
      <c r="A678">
        <v>769</v>
      </c>
      <c r="F678">
        <v>43.141887000000004</v>
      </c>
      <c r="G678" s="5">
        <v>3</v>
      </c>
      <c r="P678">
        <v>1</v>
      </c>
      <c r="Q678" t="str">
        <f>CONCATENATE(C678,E678,G678,I678)</f>
        <v>3</v>
      </c>
    </row>
    <row r="679" spans="1:17" x14ac:dyDescent="0.25">
      <c r="A679">
        <v>770</v>
      </c>
      <c r="F679">
        <v>43.141887000000004</v>
      </c>
      <c r="G679" s="5">
        <v>3</v>
      </c>
      <c r="P679">
        <v>1</v>
      </c>
      <c r="Q679" t="str">
        <f>CONCATENATE(C679,E679,G679,I679)</f>
        <v>3</v>
      </c>
    </row>
    <row r="680" spans="1:17" x14ac:dyDescent="0.25">
      <c r="A680">
        <v>771</v>
      </c>
      <c r="P680">
        <v>0</v>
      </c>
      <c r="Q680" t="str">
        <f>CONCATENATE(C680,E680,G680,I680)</f>
        <v/>
      </c>
    </row>
    <row r="681" spans="1:17" x14ac:dyDescent="0.25">
      <c r="A681">
        <v>772</v>
      </c>
      <c r="D681">
        <v>64.078563000000003</v>
      </c>
      <c r="E681" s="4">
        <v>2</v>
      </c>
      <c r="P681">
        <v>1</v>
      </c>
      <c r="Q681" t="str">
        <f>CONCATENATE(C681,E681,G681,I681)</f>
        <v>2</v>
      </c>
    </row>
    <row r="682" spans="1:17" x14ac:dyDescent="0.25">
      <c r="A682">
        <v>773</v>
      </c>
      <c r="D682">
        <v>64.059866999999997</v>
      </c>
      <c r="E682" s="4">
        <v>2</v>
      </c>
      <c r="P682">
        <v>1</v>
      </c>
      <c r="Q682" t="str">
        <f>CONCATENATE(C682,E682,G682,I682)</f>
        <v>2</v>
      </c>
    </row>
    <row r="683" spans="1:17" x14ac:dyDescent="0.25">
      <c r="A683">
        <v>774</v>
      </c>
      <c r="D683">
        <v>64.098254999999995</v>
      </c>
      <c r="E683" s="4">
        <v>2</v>
      </c>
      <c r="P683">
        <v>1</v>
      </c>
      <c r="Q683" t="str">
        <f>CONCATENATE(C683,E683,G683,I683)</f>
        <v>2</v>
      </c>
    </row>
    <row r="684" spans="1:17" x14ac:dyDescent="0.25">
      <c r="A684">
        <v>775</v>
      </c>
      <c r="D684">
        <v>64.049716000000004</v>
      </c>
      <c r="E684" s="4">
        <v>2</v>
      </c>
      <c r="P684">
        <v>1</v>
      </c>
      <c r="Q684" t="str">
        <f>CONCATENATE(C684,E684,G684,I684)</f>
        <v>2</v>
      </c>
    </row>
    <row r="685" spans="1:17" x14ac:dyDescent="0.25">
      <c r="A685">
        <v>776</v>
      </c>
      <c r="D685">
        <v>64.087210999999996</v>
      </c>
      <c r="E685" s="4">
        <v>2</v>
      </c>
      <c r="P685">
        <v>1</v>
      </c>
      <c r="Q685" t="str">
        <f>CONCATENATE(C685,E685,G685,I685)</f>
        <v>2</v>
      </c>
    </row>
    <row r="686" spans="1:17" x14ac:dyDescent="0.25">
      <c r="A686">
        <v>777</v>
      </c>
      <c r="B686">
        <v>70.585555000000014</v>
      </c>
      <c r="C686" s="3">
        <v>1</v>
      </c>
      <c r="D686">
        <v>64.119972000000004</v>
      </c>
      <c r="E686" s="4">
        <v>2</v>
      </c>
      <c r="P686">
        <v>2</v>
      </c>
      <c r="Q686" t="str">
        <f>CONCATENATE(C686,E686,G686,I686)</f>
        <v>12</v>
      </c>
    </row>
    <row r="687" spans="1:17" x14ac:dyDescent="0.25">
      <c r="A687">
        <v>778</v>
      </c>
      <c r="B687">
        <v>70.599141000000003</v>
      </c>
      <c r="C687" s="3">
        <v>1</v>
      </c>
      <c r="D687">
        <v>64.125591</v>
      </c>
      <c r="E687" s="4">
        <v>2</v>
      </c>
      <c r="P687">
        <v>2</v>
      </c>
      <c r="Q687" t="str">
        <f>CONCATENATE(C687,E687,G687,I687)</f>
        <v>12</v>
      </c>
    </row>
    <row r="688" spans="1:17" x14ac:dyDescent="0.25">
      <c r="A688">
        <v>779</v>
      </c>
      <c r="B688">
        <v>70.56833300000001</v>
      </c>
      <c r="C688" s="3">
        <v>1</v>
      </c>
      <c r="D688">
        <v>64.078563000000003</v>
      </c>
      <c r="E688" s="4">
        <v>2</v>
      </c>
      <c r="P688">
        <v>2</v>
      </c>
      <c r="Q688" t="str">
        <f>CONCATENATE(C688,E688,G688,I688)</f>
        <v>12</v>
      </c>
    </row>
    <row r="689" spans="1:17" x14ac:dyDescent="0.25">
      <c r="A689">
        <v>780</v>
      </c>
      <c r="B689">
        <v>70.55146400000001</v>
      </c>
      <c r="C689" s="3">
        <v>1</v>
      </c>
      <c r="D689">
        <v>64.078563000000003</v>
      </c>
      <c r="E689" s="4">
        <v>2</v>
      </c>
      <c r="P689">
        <v>2</v>
      </c>
      <c r="Q689" t="str">
        <f>CONCATENATE(C689,E689,G689,I689)</f>
        <v>12</v>
      </c>
    </row>
    <row r="690" spans="1:17" x14ac:dyDescent="0.25">
      <c r="A690">
        <v>781</v>
      </c>
      <c r="B690">
        <v>70.565606000000002</v>
      </c>
      <c r="C690" s="3">
        <v>1</v>
      </c>
      <c r="P690">
        <v>1</v>
      </c>
      <c r="Q690" t="str">
        <f>CONCATENATE(C690,E690,G690,I690)</f>
        <v>1</v>
      </c>
    </row>
    <row r="691" spans="1:17" x14ac:dyDescent="0.25">
      <c r="A691">
        <v>782</v>
      </c>
      <c r="B691">
        <v>70.483081000000013</v>
      </c>
      <c r="C691" s="3">
        <v>1</v>
      </c>
      <c r="P691">
        <v>1</v>
      </c>
      <c r="Q691" t="str">
        <f>CONCATENATE(C691,E691,G691,I691)</f>
        <v>1</v>
      </c>
    </row>
    <row r="692" spans="1:17" x14ac:dyDescent="0.25">
      <c r="A692">
        <v>783</v>
      </c>
      <c r="B692">
        <v>70.585555000000014</v>
      </c>
      <c r="C692" s="3">
        <v>1</v>
      </c>
      <c r="P692">
        <v>1</v>
      </c>
      <c r="Q692" t="str">
        <f>CONCATENATE(C692,E692,G692,I692)</f>
        <v>1</v>
      </c>
    </row>
    <row r="693" spans="1:17" x14ac:dyDescent="0.25">
      <c r="A693">
        <v>784</v>
      </c>
      <c r="F693">
        <v>70.741717000000008</v>
      </c>
      <c r="G693" s="5">
        <v>3</v>
      </c>
      <c r="H693">
        <v>70.25318200000001</v>
      </c>
      <c r="I693" s="2">
        <v>4</v>
      </c>
      <c r="P693">
        <v>2</v>
      </c>
      <c r="Q693" t="str">
        <f>CONCATENATE(C693,E693,G693,I693)</f>
        <v>34</v>
      </c>
    </row>
    <row r="694" spans="1:17" x14ac:dyDescent="0.25">
      <c r="A694">
        <v>785</v>
      </c>
      <c r="F694">
        <v>70.741717000000008</v>
      </c>
      <c r="G694" s="5">
        <v>3</v>
      </c>
      <c r="H694">
        <v>70.222727000000006</v>
      </c>
      <c r="I694" s="2">
        <v>4</v>
      </c>
      <c r="P694">
        <v>2</v>
      </c>
      <c r="Q694" t="str">
        <f>CONCATENATE(C694,E694,G694,I694)</f>
        <v>34</v>
      </c>
    </row>
    <row r="695" spans="1:17" x14ac:dyDescent="0.25">
      <c r="A695">
        <v>786</v>
      </c>
      <c r="F695">
        <v>70.694040000000001</v>
      </c>
      <c r="G695" s="5">
        <v>3</v>
      </c>
      <c r="H695">
        <v>70.139343000000011</v>
      </c>
      <c r="I695" s="2">
        <v>4</v>
      </c>
      <c r="P695">
        <v>2</v>
      </c>
      <c r="Q695" t="str">
        <f>CONCATENATE(C695,E695,G695,I695)</f>
        <v>34</v>
      </c>
    </row>
    <row r="696" spans="1:17" x14ac:dyDescent="0.25">
      <c r="A696">
        <v>787</v>
      </c>
      <c r="F696">
        <v>70.696363000000005</v>
      </c>
      <c r="G696" s="5">
        <v>3</v>
      </c>
      <c r="H696">
        <v>70.170757000000009</v>
      </c>
      <c r="I696" s="2">
        <v>4</v>
      </c>
      <c r="P696">
        <v>2</v>
      </c>
      <c r="Q696" t="str">
        <f>CONCATENATE(C696,E696,G696,I696)</f>
        <v>34</v>
      </c>
    </row>
    <row r="697" spans="1:17" x14ac:dyDescent="0.25">
      <c r="A697">
        <v>788</v>
      </c>
      <c r="F697">
        <v>70.655353000000005</v>
      </c>
      <c r="G697" s="5">
        <v>3</v>
      </c>
      <c r="H697">
        <v>70.196414000000004</v>
      </c>
      <c r="I697" s="2">
        <v>4</v>
      </c>
      <c r="P697">
        <v>2</v>
      </c>
      <c r="Q697" t="str">
        <f>CONCATENATE(C697,E697,G697,I697)</f>
        <v>34</v>
      </c>
    </row>
    <row r="698" spans="1:17" x14ac:dyDescent="0.25">
      <c r="A698">
        <v>789</v>
      </c>
      <c r="F698">
        <v>70.621363000000002</v>
      </c>
      <c r="G698" s="5">
        <v>3</v>
      </c>
      <c r="H698">
        <v>70.201363000000001</v>
      </c>
      <c r="I698" s="2">
        <v>4</v>
      </c>
      <c r="P698">
        <v>2</v>
      </c>
      <c r="Q698" t="str">
        <f>CONCATENATE(C698,E698,G698,I698)</f>
        <v>34</v>
      </c>
    </row>
    <row r="699" spans="1:17" x14ac:dyDescent="0.25">
      <c r="A699">
        <v>790</v>
      </c>
      <c r="F699">
        <v>70.645959000000005</v>
      </c>
      <c r="G699" s="5">
        <v>3</v>
      </c>
      <c r="H699">
        <v>70.230404000000007</v>
      </c>
      <c r="I699" s="2">
        <v>4</v>
      </c>
      <c r="P699">
        <v>2</v>
      </c>
      <c r="Q699" t="str">
        <f>CONCATENATE(C699,E699,G699,I699)</f>
        <v>34</v>
      </c>
    </row>
    <row r="700" spans="1:17" x14ac:dyDescent="0.25">
      <c r="A700">
        <v>791</v>
      </c>
      <c r="F700">
        <v>70.757222000000013</v>
      </c>
      <c r="G700" s="5">
        <v>3</v>
      </c>
      <c r="H700">
        <v>70.25318200000001</v>
      </c>
      <c r="I700" s="2">
        <v>4</v>
      </c>
      <c r="P700">
        <v>2</v>
      </c>
      <c r="Q700" t="str">
        <f>CONCATENATE(C700,E700,G700,I700)</f>
        <v>34</v>
      </c>
    </row>
    <row r="701" spans="1:17" x14ac:dyDescent="0.25">
      <c r="A701">
        <v>792</v>
      </c>
      <c r="F701">
        <v>70.741717000000008</v>
      </c>
      <c r="G701" s="5">
        <v>3</v>
      </c>
      <c r="H701">
        <v>70.25318200000001</v>
      </c>
      <c r="I701" s="2">
        <v>4</v>
      </c>
      <c r="P701">
        <v>2</v>
      </c>
      <c r="Q701" t="str">
        <f>CONCATENATE(C701,E701,G701,I701)</f>
        <v>34</v>
      </c>
    </row>
    <row r="702" spans="1:17" x14ac:dyDescent="0.25">
      <c r="A702">
        <v>793</v>
      </c>
      <c r="P702">
        <v>0</v>
      </c>
      <c r="Q702" t="str">
        <f>CONCATENATE(C702,E702,G702,I702)</f>
        <v/>
      </c>
    </row>
    <row r="703" spans="1:17" x14ac:dyDescent="0.25">
      <c r="A703">
        <v>794</v>
      </c>
      <c r="P703">
        <v>0</v>
      </c>
      <c r="Q703" t="str">
        <f>CONCATENATE(C703,E703,G703,I703)</f>
        <v/>
      </c>
    </row>
    <row r="704" spans="1:17" x14ac:dyDescent="0.25">
      <c r="A704">
        <v>795</v>
      </c>
      <c r="P704">
        <v>0</v>
      </c>
      <c r="Q704" t="str">
        <f>CONCATENATE(C704,E704,G704,I704)</f>
        <v/>
      </c>
    </row>
    <row r="705" spans="1:17" x14ac:dyDescent="0.25">
      <c r="A705">
        <v>796</v>
      </c>
      <c r="P705">
        <v>0</v>
      </c>
      <c r="Q705" t="str">
        <f>CONCATENATE(C705,E705,G705,I705)</f>
        <v/>
      </c>
    </row>
    <row r="706" spans="1:17" x14ac:dyDescent="0.25">
      <c r="A706">
        <v>797</v>
      </c>
      <c r="D706">
        <v>89.927222</v>
      </c>
      <c r="E706" s="4">
        <v>2</v>
      </c>
      <c r="P706">
        <v>1</v>
      </c>
      <c r="Q706" t="str">
        <f>CONCATENATE(C706,E706,G706,I706)</f>
        <v>2</v>
      </c>
    </row>
    <row r="707" spans="1:17" x14ac:dyDescent="0.25">
      <c r="A707">
        <v>798</v>
      </c>
      <c r="D707">
        <v>90.000808000000006</v>
      </c>
      <c r="E707" s="4">
        <v>2</v>
      </c>
      <c r="P707">
        <v>1</v>
      </c>
      <c r="Q707" t="str">
        <f>CONCATENATE(C707,E707,G707,I707)</f>
        <v>2</v>
      </c>
    </row>
    <row r="708" spans="1:17" x14ac:dyDescent="0.25">
      <c r="A708">
        <v>799</v>
      </c>
      <c r="D708">
        <v>89.948989000000012</v>
      </c>
      <c r="E708" s="4">
        <v>2</v>
      </c>
      <c r="P708">
        <v>1</v>
      </c>
      <c r="Q708" t="str">
        <f>CONCATENATE(C708,E708,G708,I708)</f>
        <v>2</v>
      </c>
    </row>
    <row r="709" spans="1:17" x14ac:dyDescent="0.25">
      <c r="A709">
        <v>800</v>
      </c>
      <c r="B709">
        <v>94.734899000000013</v>
      </c>
      <c r="C709" s="3">
        <v>1</v>
      </c>
      <c r="D709">
        <v>89.943383000000011</v>
      </c>
      <c r="E709" s="4">
        <v>2</v>
      </c>
      <c r="P709">
        <v>2</v>
      </c>
      <c r="Q709" t="str">
        <f>CONCATENATE(C709,E709,G709,I709)</f>
        <v>12</v>
      </c>
    </row>
    <row r="710" spans="1:17" x14ac:dyDescent="0.25">
      <c r="A710">
        <v>801</v>
      </c>
      <c r="B710">
        <v>94.729846000000009</v>
      </c>
      <c r="C710" s="3">
        <v>1</v>
      </c>
      <c r="D710">
        <v>89.95398800000001</v>
      </c>
      <c r="E710" s="4">
        <v>2</v>
      </c>
      <c r="P710">
        <v>2</v>
      </c>
      <c r="Q710" t="str">
        <f>CONCATENATE(C710,E710,G710,I710)</f>
        <v>12</v>
      </c>
    </row>
    <row r="711" spans="1:17" x14ac:dyDescent="0.25">
      <c r="A711">
        <v>802</v>
      </c>
      <c r="B711">
        <v>94.747726</v>
      </c>
      <c r="C711" s="3">
        <v>1</v>
      </c>
      <c r="D711">
        <v>89.978383000000008</v>
      </c>
      <c r="E711" s="4">
        <v>2</v>
      </c>
      <c r="P711">
        <v>2</v>
      </c>
      <c r="Q711" t="str">
        <f>CONCATENATE(C711,E711,G711,I711)</f>
        <v>12</v>
      </c>
    </row>
    <row r="712" spans="1:17" x14ac:dyDescent="0.25">
      <c r="A712">
        <v>803</v>
      </c>
      <c r="B712">
        <v>94.723283000000009</v>
      </c>
      <c r="C712" s="3">
        <v>1</v>
      </c>
      <c r="D712">
        <v>89.927222</v>
      </c>
      <c r="E712" s="4">
        <v>2</v>
      </c>
      <c r="P712">
        <v>2</v>
      </c>
      <c r="Q712" t="str">
        <f>CONCATENATE(C712,E712,G712,I712)</f>
        <v>12</v>
      </c>
    </row>
    <row r="713" spans="1:17" x14ac:dyDescent="0.25">
      <c r="A713">
        <v>804</v>
      </c>
      <c r="B713">
        <v>94.688991000000016</v>
      </c>
      <c r="C713" s="3">
        <v>1</v>
      </c>
      <c r="P713">
        <v>1</v>
      </c>
      <c r="Q713" t="str">
        <f>CONCATENATE(C713,E713,G713,I713)</f>
        <v>1</v>
      </c>
    </row>
    <row r="714" spans="1:17" x14ac:dyDescent="0.25">
      <c r="A714">
        <v>805</v>
      </c>
      <c r="B714">
        <v>94.645251000000002</v>
      </c>
      <c r="C714" s="3">
        <v>1</v>
      </c>
      <c r="P714">
        <v>1</v>
      </c>
      <c r="Q714" t="str">
        <f>CONCATENATE(C714,E714,G714,I714)</f>
        <v>1</v>
      </c>
    </row>
    <row r="715" spans="1:17" x14ac:dyDescent="0.25">
      <c r="A715">
        <v>806</v>
      </c>
      <c r="B715">
        <v>94.734899000000013</v>
      </c>
      <c r="C715" s="3">
        <v>1</v>
      </c>
      <c r="F715">
        <v>94.267270000000011</v>
      </c>
      <c r="G715" s="5">
        <v>3</v>
      </c>
      <c r="P715">
        <v>2</v>
      </c>
      <c r="Q715" t="str">
        <f>CONCATENATE(C715,E715,G715,I715)</f>
        <v>13</v>
      </c>
    </row>
    <row r="716" spans="1:17" x14ac:dyDescent="0.25">
      <c r="A716">
        <v>807</v>
      </c>
      <c r="F716">
        <v>94.29979800000001</v>
      </c>
      <c r="G716" s="5">
        <v>3</v>
      </c>
      <c r="H716">
        <v>94.834950000000006</v>
      </c>
      <c r="I716" s="2">
        <v>4</v>
      </c>
      <c r="P716">
        <v>2</v>
      </c>
      <c r="Q716" t="str">
        <f>CONCATENATE(C716,E716,G716,I716)</f>
        <v>34</v>
      </c>
    </row>
    <row r="717" spans="1:17" x14ac:dyDescent="0.25">
      <c r="A717">
        <v>808</v>
      </c>
      <c r="F717">
        <v>94.295150000000007</v>
      </c>
      <c r="G717" s="5">
        <v>3</v>
      </c>
      <c r="H717">
        <v>94.856969000000007</v>
      </c>
      <c r="I717" s="2">
        <v>4</v>
      </c>
      <c r="P717">
        <v>2</v>
      </c>
      <c r="Q717" t="str">
        <f>CONCATENATE(C717,E717,G717,I717)</f>
        <v>34</v>
      </c>
    </row>
    <row r="718" spans="1:17" x14ac:dyDescent="0.25">
      <c r="A718">
        <v>809</v>
      </c>
      <c r="F718">
        <v>94.334041000000013</v>
      </c>
      <c r="G718" s="5">
        <v>3</v>
      </c>
      <c r="H718">
        <v>94.830354</v>
      </c>
      <c r="I718" s="2">
        <v>4</v>
      </c>
      <c r="P718">
        <v>2</v>
      </c>
      <c r="Q718" t="str">
        <f>CONCATENATE(C718,E718,G718,I718)</f>
        <v>34</v>
      </c>
    </row>
    <row r="719" spans="1:17" x14ac:dyDescent="0.25">
      <c r="A719">
        <v>810</v>
      </c>
      <c r="F719">
        <v>94.314847000000015</v>
      </c>
      <c r="G719" s="5">
        <v>3</v>
      </c>
      <c r="H719">
        <v>94.854041000000009</v>
      </c>
      <c r="I719" s="2">
        <v>4</v>
      </c>
      <c r="P719">
        <v>2</v>
      </c>
      <c r="Q719" t="str">
        <f>CONCATENATE(C719,E719,G719,I719)</f>
        <v>34</v>
      </c>
    </row>
    <row r="720" spans="1:17" x14ac:dyDescent="0.25">
      <c r="A720">
        <v>811</v>
      </c>
      <c r="F720">
        <v>94.305757</v>
      </c>
      <c r="G720" s="5">
        <v>3</v>
      </c>
      <c r="H720">
        <v>94.846517000000006</v>
      </c>
      <c r="I720" s="2">
        <v>4</v>
      </c>
      <c r="P720">
        <v>2</v>
      </c>
      <c r="Q720" t="str">
        <f>CONCATENATE(C720,E720,G720,I720)</f>
        <v>34</v>
      </c>
    </row>
    <row r="721" spans="1:17" x14ac:dyDescent="0.25">
      <c r="A721">
        <v>812</v>
      </c>
      <c r="F721">
        <v>94.31161800000001</v>
      </c>
      <c r="G721" s="5">
        <v>3</v>
      </c>
      <c r="H721">
        <v>94.810556000000005</v>
      </c>
      <c r="I721" s="2">
        <v>4</v>
      </c>
      <c r="P721">
        <v>2</v>
      </c>
      <c r="Q721" t="str">
        <f>CONCATENATE(C721,E721,G721,I721)</f>
        <v>34</v>
      </c>
    </row>
    <row r="722" spans="1:17" x14ac:dyDescent="0.25">
      <c r="A722">
        <v>813</v>
      </c>
      <c r="F722">
        <v>94.267270000000011</v>
      </c>
      <c r="G722" s="5">
        <v>3</v>
      </c>
      <c r="H722">
        <v>94.832070000000016</v>
      </c>
      <c r="I722" s="2">
        <v>4</v>
      </c>
      <c r="P722">
        <v>2</v>
      </c>
      <c r="Q722" t="str">
        <f>CONCATENATE(C722,E722,G722,I722)</f>
        <v>34</v>
      </c>
    </row>
    <row r="723" spans="1:17" x14ac:dyDescent="0.25">
      <c r="A723">
        <v>814</v>
      </c>
      <c r="H723">
        <v>94.834950000000006</v>
      </c>
      <c r="I723" s="2">
        <v>4</v>
      </c>
      <c r="P723">
        <v>1</v>
      </c>
      <c r="Q723" t="str">
        <f>CONCATENATE(C723,E723,G723,I723)</f>
        <v>4</v>
      </c>
    </row>
    <row r="724" spans="1:17" x14ac:dyDescent="0.25">
      <c r="A724">
        <v>815</v>
      </c>
      <c r="P724">
        <v>0</v>
      </c>
      <c r="Q724" t="str">
        <f>CONCATENATE(C724,E724,G724,I724)</f>
        <v/>
      </c>
    </row>
    <row r="725" spans="1:17" x14ac:dyDescent="0.25">
      <c r="A725">
        <v>816</v>
      </c>
      <c r="P725">
        <v>0</v>
      </c>
      <c r="Q725" t="str">
        <f>CONCATENATE(C725,E725,G725,I725)</f>
        <v/>
      </c>
    </row>
    <row r="726" spans="1:17" x14ac:dyDescent="0.25">
      <c r="A726">
        <v>817</v>
      </c>
      <c r="P726">
        <v>0</v>
      </c>
      <c r="Q726" t="str">
        <f>CONCATENATE(C726,E726,G726,I726)</f>
        <v/>
      </c>
    </row>
    <row r="727" spans="1:17" x14ac:dyDescent="0.25">
      <c r="A727">
        <v>818</v>
      </c>
      <c r="D727">
        <v>118.96414300000001</v>
      </c>
      <c r="E727" s="4">
        <v>2</v>
      </c>
      <c r="P727">
        <v>1</v>
      </c>
      <c r="Q727" t="str">
        <f>CONCATENATE(C727,E727,G727,I727)</f>
        <v>2</v>
      </c>
    </row>
    <row r="728" spans="1:17" x14ac:dyDescent="0.25">
      <c r="A728">
        <v>819</v>
      </c>
      <c r="D728">
        <v>119.06045300000001</v>
      </c>
      <c r="E728" s="4">
        <v>2</v>
      </c>
      <c r="P728">
        <v>1</v>
      </c>
      <c r="Q728" t="str">
        <f>CONCATENATE(C728,E728,G728,I728)</f>
        <v>2</v>
      </c>
    </row>
    <row r="729" spans="1:17" x14ac:dyDescent="0.25">
      <c r="A729">
        <v>820</v>
      </c>
      <c r="D729">
        <v>119.04490000000001</v>
      </c>
      <c r="E729" s="4">
        <v>2</v>
      </c>
      <c r="P729">
        <v>1</v>
      </c>
      <c r="Q729" t="str">
        <f>CONCATENATE(C729,E729,G729,I729)</f>
        <v>2</v>
      </c>
    </row>
    <row r="730" spans="1:17" x14ac:dyDescent="0.25">
      <c r="A730">
        <v>821</v>
      </c>
      <c r="D730">
        <v>119.01676700000002</v>
      </c>
      <c r="E730" s="4">
        <v>2</v>
      </c>
      <c r="P730">
        <v>1</v>
      </c>
      <c r="Q730" t="str">
        <f>CONCATENATE(C730,E730,G730,I730)</f>
        <v>2</v>
      </c>
    </row>
    <row r="731" spans="1:17" x14ac:dyDescent="0.25">
      <c r="A731">
        <v>822</v>
      </c>
      <c r="B731">
        <v>125.785707</v>
      </c>
      <c r="C731" s="3">
        <v>1</v>
      </c>
      <c r="D731">
        <v>119.02146200000001</v>
      </c>
      <c r="E731" s="4">
        <v>2</v>
      </c>
      <c r="P731">
        <v>2</v>
      </c>
      <c r="Q731" t="str">
        <f>CONCATENATE(C731,E731,G731,I731)</f>
        <v>12</v>
      </c>
    </row>
    <row r="732" spans="1:17" x14ac:dyDescent="0.25">
      <c r="A732">
        <v>823</v>
      </c>
      <c r="B732">
        <v>125.788938</v>
      </c>
      <c r="C732" s="3">
        <v>1</v>
      </c>
      <c r="D732">
        <v>119.01368400000001</v>
      </c>
      <c r="E732" s="4">
        <v>2</v>
      </c>
      <c r="P732">
        <v>2</v>
      </c>
      <c r="Q732" t="str">
        <f>CONCATENATE(C732,E732,G732,I732)</f>
        <v>12</v>
      </c>
    </row>
    <row r="733" spans="1:17" x14ac:dyDescent="0.25">
      <c r="A733">
        <v>824</v>
      </c>
      <c r="B733">
        <v>125.79828400000001</v>
      </c>
      <c r="C733" s="3">
        <v>1</v>
      </c>
      <c r="D733">
        <v>118.96414300000001</v>
      </c>
      <c r="E733" s="4">
        <v>2</v>
      </c>
      <c r="P733">
        <v>2</v>
      </c>
      <c r="Q733" t="str">
        <f>CONCATENATE(C733,E733,G733,I733)</f>
        <v>12</v>
      </c>
    </row>
    <row r="734" spans="1:17" x14ac:dyDescent="0.25">
      <c r="A734">
        <v>825</v>
      </c>
      <c r="B734">
        <v>125.793992</v>
      </c>
      <c r="C734" s="3">
        <v>1</v>
      </c>
      <c r="P734">
        <v>1</v>
      </c>
      <c r="Q734" t="str">
        <f>CONCATENATE(C734,E734,G734,I734)</f>
        <v>1</v>
      </c>
    </row>
    <row r="735" spans="1:17" x14ac:dyDescent="0.25">
      <c r="A735">
        <v>826</v>
      </c>
      <c r="B735">
        <v>125.77010100000001</v>
      </c>
      <c r="C735" s="3">
        <v>1</v>
      </c>
      <c r="P735">
        <v>1</v>
      </c>
      <c r="Q735" t="str">
        <f>CONCATENATE(C735,E735,G735,I735)</f>
        <v>1</v>
      </c>
    </row>
    <row r="736" spans="1:17" x14ac:dyDescent="0.25">
      <c r="A736">
        <v>827</v>
      </c>
      <c r="B736">
        <v>125.74399300000002</v>
      </c>
      <c r="C736" s="3">
        <v>1</v>
      </c>
      <c r="P736">
        <v>1</v>
      </c>
      <c r="Q736" t="str">
        <f>CONCATENATE(C736,E736,G736,I736)</f>
        <v>1</v>
      </c>
    </row>
    <row r="737" spans="1:17" x14ac:dyDescent="0.25">
      <c r="A737">
        <v>828</v>
      </c>
      <c r="B737">
        <v>125.785707</v>
      </c>
      <c r="C737" s="3">
        <v>1</v>
      </c>
      <c r="P737">
        <v>1</v>
      </c>
      <c r="Q737" t="str">
        <f>CONCATENATE(C737,E737,G737,I737)</f>
        <v>1</v>
      </c>
    </row>
    <row r="738" spans="1:17" x14ac:dyDescent="0.25">
      <c r="A738">
        <v>829</v>
      </c>
      <c r="H738">
        <v>124.929036</v>
      </c>
      <c r="I738" s="2">
        <v>4</v>
      </c>
      <c r="P738">
        <v>1</v>
      </c>
      <c r="Q738" t="str">
        <f>CONCATENATE(C738,E738,G738,I738)</f>
        <v>4</v>
      </c>
    </row>
    <row r="739" spans="1:17" x14ac:dyDescent="0.25">
      <c r="A739">
        <v>830</v>
      </c>
      <c r="F739">
        <v>126.29828400000001</v>
      </c>
      <c r="G739" s="5">
        <v>3</v>
      </c>
      <c r="H739">
        <v>124.962827</v>
      </c>
      <c r="I739" s="2">
        <v>4</v>
      </c>
      <c r="P739">
        <v>2</v>
      </c>
      <c r="Q739" t="str">
        <f>CONCATENATE(C739,E739,G739,I739)</f>
        <v>34</v>
      </c>
    </row>
    <row r="740" spans="1:17" x14ac:dyDescent="0.25">
      <c r="A740">
        <v>831</v>
      </c>
      <c r="F740">
        <v>126.25717300000001</v>
      </c>
      <c r="G740" s="5">
        <v>3</v>
      </c>
      <c r="H740">
        <v>124.95146700000001</v>
      </c>
      <c r="I740" s="2">
        <v>4</v>
      </c>
      <c r="P740">
        <v>2</v>
      </c>
      <c r="Q740" t="str">
        <f>CONCATENATE(C740,E740,G740,I740)</f>
        <v>34</v>
      </c>
    </row>
    <row r="741" spans="1:17" x14ac:dyDescent="0.25">
      <c r="A741">
        <v>832</v>
      </c>
      <c r="F741">
        <v>126.31393500000001</v>
      </c>
      <c r="G741" s="5">
        <v>3</v>
      </c>
      <c r="H741">
        <v>124.95985100000001</v>
      </c>
      <c r="I741" s="2">
        <v>4</v>
      </c>
      <c r="P741">
        <v>2</v>
      </c>
      <c r="Q741" t="str">
        <f>CONCATENATE(C741,E741,G741,I741)</f>
        <v>34</v>
      </c>
    </row>
    <row r="742" spans="1:17" x14ac:dyDescent="0.25">
      <c r="A742">
        <v>833</v>
      </c>
      <c r="F742">
        <v>126.29989700000002</v>
      </c>
      <c r="G742" s="5">
        <v>3</v>
      </c>
      <c r="H742">
        <v>124.95091000000001</v>
      </c>
      <c r="I742" s="2">
        <v>4</v>
      </c>
      <c r="P742">
        <v>2</v>
      </c>
      <c r="Q742" t="str">
        <f>CONCATENATE(C742,E742,G742,I742)</f>
        <v>34</v>
      </c>
    </row>
    <row r="743" spans="1:17" x14ac:dyDescent="0.25">
      <c r="A743">
        <v>834</v>
      </c>
      <c r="F743">
        <v>126.32459700000001</v>
      </c>
      <c r="G743" s="5">
        <v>3</v>
      </c>
      <c r="H743">
        <v>124.98651600000001</v>
      </c>
      <c r="I743" s="2">
        <v>4</v>
      </c>
      <c r="P743">
        <v>2</v>
      </c>
      <c r="Q743" t="str">
        <f>CONCATENATE(C743,E743,G743,I743)</f>
        <v>34</v>
      </c>
    </row>
    <row r="744" spans="1:17" x14ac:dyDescent="0.25">
      <c r="A744">
        <v>835</v>
      </c>
      <c r="F744">
        <v>126.33595800000001</v>
      </c>
      <c r="G744" s="5">
        <v>3</v>
      </c>
      <c r="H744">
        <v>124.90752500000001</v>
      </c>
      <c r="I744" s="2">
        <v>4</v>
      </c>
      <c r="P744">
        <v>2</v>
      </c>
      <c r="Q744" t="str">
        <f>CONCATENATE(C744,E744,G744,I744)</f>
        <v>34</v>
      </c>
    </row>
    <row r="745" spans="1:17" x14ac:dyDescent="0.25">
      <c r="A745">
        <v>836</v>
      </c>
      <c r="F745">
        <v>126.29828400000001</v>
      </c>
      <c r="G745" s="5">
        <v>3</v>
      </c>
      <c r="H745">
        <v>124.929036</v>
      </c>
      <c r="I745" s="2">
        <v>4</v>
      </c>
      <c r="P745">
        <v>2</v>
      </c>
      <c r="Q745" t="str">
        <f>CONCATENATE(C745,E745,G745,I745)</f>
        <v>34</v>
      </c>
    </row>
    <row r="746" spans="1:17" x14ac:dyDescent="0.25">
      <c r="A746">
        <v>837</v>
      </c>
      <c r="D746">
        <v>152.66052000000002</v>
      </c>
      <c r="E746" s="4">
        <v>2</v>
      </c>
      <c r="P746">
        <v>1</v>
      </c>
      <c r="Q746" t="str">
        <f>CONCATENATE(C746,E746,G746,I746)</f>
        <v>2</v>
      </c>
    </row>
    <row r="747" spans="1:17" x14ac:dyDescent="0.25">
      <c r="A747">
        <v>838</v>
      </c>
      <c r="D747">
        <v>152.66052000000002</v>
      </c>
      <c r="E747" s="4">
        <v>2</v>
      </c>
      <c r="P747">
        <v>1</v>
      </c>
      <c r="Q747" t="str">
        <f>CONCATENATE(C747,E747,G747,I747)</f>
        <v>2</v>
      </c>
    </row>
    <row r="748" spans="1:17" x14ac:dyDescent="0.25">
      <c r="A748">
        <v>839</v>
      </c>
      <c r="D748">
        <v>152.66052000000002</v>
      </c>
      <c r="E748" s="4">
        <v>2</v>
      </c>
      <c r="P748">
        <v>1</v>
      </c>
      <c r="Q748" t="str">
        <f>CONCATENATE(C748,E748,G748,I748)</f>
        <v>2</v>
      </c>
    </row>
    <row r="749" spans="1:17" x14ac:dyDescent="0.25">
      <c r="A749">
        <v>840</v>
      </c>
      <c r="D749">
        <v>152.66052000000002</v>
      </c>
      <c r="E749" s="4">
        <v>2</v>
      </c>
      <c r="P749">
        <v>1</v>
      </c>
      <c r="Q749" t="str">
        <f>CONCATENATE(C749,E749,G749,I749)</f>
        <v>2</v>
      </c>
    </row>
    <row r="750" spans="1:17" x14ac:dyDescent="0.25">
      <c r="A750">
        <v>841</v>
      </c>
      <c r="D750">
        <v>152.66052000000002</v>
      </c>
      <c r="E750" s="4">
        <v>2</v>
      </c>
      <c r="P750">
        <v>1</v>
      </c>
      <c r="Q750" t="str">
        <f>CONCATENATE(C750,E750,G750,I750)</f>
        <v>2</v>
      </c>
    </row>
    <row r="751" spans="1:17" x14ac:dyDescent="0.25">
      <c r="A751">
        <v>842</v>
      </c>
      <c r="D751">
        <v>152.66052000000002</v>
      </c>
      <c r="E751" s="4">
        <v>2</v>
      </c>
      <c r="P751">
        <v>1</v>
      </c>
      <c r="Q751" t="str">
        <f>CONCATENATE(C751,E751,G751,I751)</f>
        <v>2</v>
      </c>
    </row>
    <row r="752" spans="1:17" x14ac:dyDescent="0.25">
      <c r="A752">
        <v>843</v>
      </c>
      <c r="B752">
        <v>158.027413</v>
      </c>
      <c r="C752" s="3">
        <v>1</v>
      </c>
      <c r="D752">
        <v>152.66052000000002</v>
      </c>
      <c r="E752" s="4">
        <v>2</v>
      </c>
      <c r="P752">
        <v>2</v>
      </c>
      <c r="Q752" t="str">
        <f>CONCATENATE(C752,E752,G752,I752)</f>
        <v>12</v>
      </c>
    </row>
    <row r="753" spans="1:17" x14ac:dyDescent="0.25">
      <c r="A753">
        <v>844</v>
      </c>
      <c r="B753">
        <v>157.9965</v>
      </c>
      <c r="C753" s="3">
        <v>1</v>
      </c>
      <c r="D753">
        <v>152.66052000000002</v>
      </c>
      <c r="E753" s="4">
        <v>2</v>
      </c>
      <c r="P753">
        <v>2</v>
      </c>
      <c r="Q753" t="str">
        <f>CONCATENATE(C753,E753,G753,I753)</f>
        <v>12</v>
      </c>
    </row>
    <row r="754" spans="1:17" x14ac:dyDescent="0.25">
      <c r="A754">
        <v>845</v>
      </c>
      <c r="B754">
        <v>158.01032499999999</v>
      </c>
      <c r="C754" s="3">
        <v>1</v>
      </c>
      <c r="P754">
        <v>1</v>
      </c>
      <c r="Q754" t="str">
        <f>CONCATENATE(C754,E754,G754,I754)</f>
        <v>1</v>
      </c>
    </row>
    <row r="755" spans="1:17" x14ac:dyDescent="0.25">
      <c r="A755">
        <v>846</v>
      </c>
      <c r="B755">
        <v>158.01124200000001</v>
      </c>
      <c r="C755" s="3">
        <v>1</v>
      </c>
      <c r="P755">
        <v>1</v>
      </c>
      <c r="Q755" t="str">
        <f>CONCATENATE(C755,E755,G755,I755)</f>
        <v>1</v>
      </c>
    </row>
    <row r="756" spans="1:17" x14ac:dyDescent="0.25">
      <c r="A756">
        <v>847</v>
      </c>
      <c r="B756">
        <v>158.02266800000001</v>
      </c>
      <c r="C756" s="3">
        <v>1</v>
      </c>
      <c r="P756">
        <v>1</v>
      </c>
      <c r="Q756" t="str">
        <f>CONCATENATE(C756,E756,G756,I756)</f>
        <v>1</v>
      </c>
    </row>
    <row r="757" spans="1:17" x14ac:dyDescent="0.25">
      <c r="A757">
        <v>848</v>
      </c>
      <c r="B757">
        <v>158.02445399999999</v>
      </c>
      <c r="C757" s="3">
        <v>1</v>
      </c>
      <c r="P757">
        <v>1</v>
      </c>
      <c r="Q757" t="str">
        <f>CONCATENATE(C757,E757,G757,I757)</f>
        <v>1</v>
      </c>
    </row>
    <row r="758" spans="1:17" x14ac:dyDescent="0.25">
      <c r="A758">
        <v>849</v>
      </c>
      <c r="B758">
        <v>157.940134</v>
      </c>
      <c r="C758" s="3">
        <v>1</v>
      </c>
      <c r="P758">
        <v>1</v>
      </c>
      <c r="Q758" t="str">
        <f>CONCATENATE(C758,E758,G758,I758)</f>
        <v>1</v>
      </c>
    </row>
    <row r="759" spans="1:17" x14ac:dyDescent="0.25">
      <c r="A759">
        <v>850</v>
      </c>
      <c r="B759">
        <v>158.027413</v>
      </c>
      <c r="C759" s="3">
        <v>1</v>
      </c>
      <c r="H759">
        <v>156.08394000000001</v>
      </c>
      <c r="I759" s="2">
        <v>4</v>
      </c>
      <c r="P759">
        <v>2</v>
      </c>
      <c r="Q759" t="str">
        <f>CONCATENATE(C759,E759,G759,I759)</f>
        <v>14</v>
      </c>
    </row>
    <row r="760" spans="1:17" x14ac:dyDescent="0.25">
      <c r="A760">
        <v>851</v>
      </c>
      <c r="H760">
        <v>156.091285</v>
      </c>
      <c r="I760" s="2">
        <v>4</v>
      </c>
      <c r="P760">
        <v>1</v>
      </c>
      <c r="Q760" t="str">
        <f>CONCATENATE(C760,E760,G760,I760)</f>
        <v>4</v>
      </c>
    </row>
    <row r="761" spans="1:17" x14ac:dyDescent="0.25">
      <c r="A761">
        <v>852</v>
      </c>
      <c r="H761">
        <v>156.011404</v>
      </c>
      <c r="I761" s="2">
        <v>4</v>
      </c>
      <c r="P761">
        <v>1</v>
      </c>
      <c r="Q761" t="str">
        <f>CONCATENATE(C761,E761,G761,I761)</f>
        <v>4</v>
      </c>
    </row>
    <row r="762" spans="1:17" x14ac:dyDescent="0.25">
      <c r="A762">
        <v>853</v>
      </c>
      <c r="H762">
        <v>156.00839500000001</v>
      </c>
      <c r="I762" s="2">
        <v>4</v>
      </c>
      <c r="P762">
        <v>1</v>
      </c>
      <c r="Q762" t="str">
        <f>CONCATENATE(C762,E762,G762,I762)</f>
        <v>4</v>
      </c>
    </row>
    <row r="763" spans="1:17" x14ac:dyDescent="0.25">
      <c r="A763">
        <v>854</v>
      </c>
      <c r="F763">
        <v>159.111626</v>
      </c>
      <c r="G763" s="5">
        <v>3</v>
      </c>
      <c r="H763">
        <v>155.97263700000002</v>
      </c>
      <c r="I763" s="2">
        <v>4</v>
      </c>
      <c r="P763">
        <v>2</v>
      </c>
      <c r="Q763" t="str">
        <f>CONCATENATE(C763,E763,G763,I763)</f>
        <v>34</v>
      </c>
    </row>
    <row r="764" spans="1:17" x14ac:dyDescent="0.25">
      <c r="A764">
        <v>855</v>
      </c>
      <c r="F764">
        <v>159.23813000000001</v>
      </c>
      <c r="G764" s="5">
        <v>3</v>
      </c>
      <c r="H764">
        <v>155.908467</v>
      </c>
      <c r="I764" s="2">
        <v>4</v>
      </c>
      <c r="P764">
        <v>2</v>
      </c>
      <c r="Q764" t="str">
        <f>CONCATENATE(C764,E764,G764,I764)</f>
        <v>34</v>
      </c>
    </row>
    <row r="765" spans="1:17" x14ac:dyDescent="0.25">
      <c r="A765">
        <v>856</v>
      </c>
      <c r="F765">
        <v>159.26567600000001</v>
      </c>
      <c r="G765" s="5">
        <v>3</v>
      </c>
      <c r="H765">
        <v>155.95595700000001</v>
      </c>
      <c r="I765" s="2">
        <v>4</v>
      </c>
      <c r="P765">
        <v>2</v>
      </c>
      <c r="Q765" t="str">
        <f>CONCATENATE(C765,E765,G765,I765)</f>
        <v>34</v>
      </c>
    </row>
    <row r="766" spans="1:17" x14ac:dyDescent="0.25">
      <c r="A766">
        <v>857</v>
      </c>
      <c r="F766">
        <v>159.130347</v>
      </c>
      <c r="G766" s="5">
        <v>3</v>
      </c>
      <c r="H766">
        <v>156.08394000000001</v>
      </c>
      <c r="I766" s="2">
        <v>4</v>
      </c>
      <c r="P766">
        <v>2</v>
      </c>
      <c r="Q766" t="str">
        <f>CONCATENATE(C766,E766,G766,I766)</f>
        <v>34</v>
      </c>
    </row>
    <row r="767" spans="1:17" x14ac:dyDescent="0.25">
      <c r="A767">
        <v>858</v>
      </c>
      <c r="F767">
        <v>159.15345400000001</v>
      </c>
      <c r="G767" s="5">
        <v>3</v>
      </c>
      <c r="H767">
        <v>156.08394000000001</v>
      </c>
      <c r="I767" s="2">
        <v>4</v>
      </c>
      <c r="P767">
        <v>2</v>
      </c>
      <c r="Q767" t="str">
        <f>CONCATENATE(C767,E767,G767,I767)</f>
        <v>34</v>
      </c>
    </row>
    <row r="768" spans="1:17" x14ac:dyDescent="0.25">
      <c r="A768">
        <v>859</v>
      </c>
      <c r="F768">
        <v>159.111626</v>
      </c>
      <c r="G768" s="5">
        <v>3</v>
      </c>
      <c r="P768">
        <v>1</v>
      </c>
      <c r="Q768" t="str">
        <f>CONCATENATE(C768,E768,G768,I768)</f>
        <v>3</v>
      </c>
    </row>
    <row r="769" spans="1:17" x14ac:dyDescent="0.25">
      <c r="A769">
        <v>860</v>
      </c>
      <c r="D769">
        <v>175.413332</v>
      </c>
      <c r="E769" s="4">
        <v>2</v>
      </c>
      <c r="F769">
        <v>159.111626</v>
      </c>
      <c r="G769" s="5">
        <v>3</v>
      </c>
      <c r="P769">
        <v>2</v>
      </c>
      <c r="Q769" t="str">
        <f>CONCATENATE(C769,E769,G769,I769)</f>
        <v>23</v>
      </c>
    </row>
    <row r="770" spans="1:17" x14ac:dyDescent="0.25">
      <c r="A770">
        <v>861</v>
      </c>
      <c r="D770">
        <v>175.55957799999999</v>
      </c>
      <c r="E770" s="4">
        <v>2</v>
      </c>
      <c r="P770">
        <v>1</v>
      </c>
      <c r="Q770" t="str">
        <f>CONCATENATE(C770,E770,G770,I770)</f>
        <v>2</v>
      </c>
    </row>
    <row r="771" spans="1:17" x14ac:dyDescent="0.25">
      <c r="A771">
        <v>862</v>
      </c>
      <c r="D771">
        <v>175.494696</v>
      </c>
      <c r="E771" s="4">
        <v>2</v>
      </c>
      <c r="P771">
        <v>1</v>
      </c>
      <c r="Q771" t="str">
        <f>CONCATENATE(C771,E771,G771,I771)</f>
        <v>2</v>
      </c>
    </row>
    <row r="772" spans="1:17" x14ac:dyDescent="0.25">
      <c r="A772">
        <v>863</v>
      </c>
      <c r="D772">
        <v>175.50178399999999</v>
      </c>
      <c r="E772" s="4">
        <v>2</v>
      </c>
      <c r="P772">
        <v>1</v>
      </c>
      <c r="Q772" t="str">
        <f>CONCATENATE(C772,E772,G772,I772)</f>
        <v>2</v>
      </c>
    </row>
    <row r="773" spans="1:17" x14ac:dyDescent="0.25">
      <c r="A773">
        <v>864</v>
      </c>
      <c r="D773">
        <v>175.465924</v>
      </c>
      <c r="E773" s="4">
        <v>2</v>
      </c>
      <c r="P773">
        <v>1</v>
      </c>
      <c r="Q773" t="str">
        <f>CONCATENATE(C773,E773,G773,I773)</f>
        <v>2</v>
      </c>
    </row>
    <row r="774" spans="1:17" x14ac:dyDescent="0.25">
      <c r="A774">
        <v>865</v>
      </c>
      <c r="D774">
        <v>175.431748</v>
      </c>
      <c r="E774" s="4">
        <v>2</v>
      </c>
      <c r="P774">
        <v>1</v>
      </c>
      <c r="Q774" t="str">
        <f>CONCATENATE(C774,E774,G774,I774)</f>
        <v>2</v>
      </c>
    </row>
    <row r="775" spans="1:17" x14ac:dyDescent="0.25">
      <c r="A775">
        <v>866</v>
      </c>
      <c r="B775">
        <v>182.43329800000001</v>
      </c>
      <c r="C775" s="3">
        <v>1</v>
      </c>
      <c r="D775">
        <v>175.43583000000001</v>
      </c>
      <c r="E775" s="4">
        <v>2</v>
      </c>
      <c r="P775">
        <v>2</v>
      </c>
      <c r="Q775" t="str">
        <f>CONCATENATE(C775,E775,G775,I775)</f>
        <v>12</v>
      </c>
    </row>
    <row r="776" spans="1:17" x14ac:dyDescent="0.25">
      <c r="A776">
        <v>867</v>
      </c>
      <c r="B776">
        <v>182.42845399999999</v>
      </c>
      <c r="C776" s="3">
        <v>1</v>
      </c>
      <c r="D776">
        <v>175.39206200000001</v>
      </c>
      <c r="E776" s="4">
        <v>2</v>
      </c>
      <c r="P776">
        <v>2</v>
      </c>
      <c r="Q776" t="str">
        <f>CONCATENATE(C776,E776,G776,I776)</f>
        <v>12</v>
      </c>
    </row>
    <row r="777" spans="1:17" x14ac:dyDescent="0.25">
      <c r="A777">
        <v>868</v>
      </c>
      <c r="B777">
        <v>182.42156800000001</v>
      </c>
      <c r="C777" s="3">
        <v>1</v>
      </c>
      <c r="D777">
        <v>175.413332</v>
      </c>
      <c r="E777" s="4">
        <v>2</v>
      </c>
      <c r="P777">
        <v>2</v>
      </c>
      <c r="Q777" t="str">
        <f>CONCATENATE(C777,E777,G777,I777)</f>
        <v>12</v>
      </c>
    </row>
    <row r="778" spans="1:17" x14ac:dyDescent="0.25">
      <c r="A778">
        <v>869</v>
      </c>
      <c r="B778">
        <v>182.43937099999999</v>
      </c>
      <c r="C778" s="3">
        <v>1</v>
      </c>
      <c r="P778">
        <v>1</v>
      </c>
      <c r="Q778" t="str">
        <f>CONCATENATE(C778,E778,G778,I778)</f>
        <v>1</v>
      </c>
    </row>
    <row r="779" spans="1:17" x14ac:dyDescent="0.25">
      <c r="A779">
        <v>870</v>
      </c>
      <c r="B779">
        <v>182.455489</v>
      </c>
      <c r="C779" s="3">
        <v>1</v>
      </c>
      <c r="P779">
        <v>1</v>
      </c>
      <c r="Q779" t="str">
        <f>CONCATENATE(C779,E779,G779,I779)</f>
        <v>1</v>
      </c>
    </row>
    <row r="780" spans="1:17" x14ac:dyDescent="0.25">
      <c r="A780">
        <v>871</v>
      </c>
      <c r="B780">
        <v>182.44946899999999</v>
      </c>
      <c r="C780" s="3">
        <v>1</v>
      </c>
      <c r="P780">
        <v>1</v>
      </c>
      <c r="Q780" t="str">
        <f>CONCATENATE(C780,E780,G780,I780)</f>
        <v>1</v>
      </c>
    </row>
    <row r="781" spans="1:17" x14ac:dyDescent="0.25">
      <c r="A781">
        <v>872</v>
      </c>
      <c r="B781">
        <v>182.39688000000001</v>
      </c>
      <c r="C781" s="3">
        <v>1</v>
      </c>
      <c r="P781">
        <v>1</v>
      </c>
      <c r="Q781" t="str">
        <f>CONCATENATE(C781,E781,G781,I781)</f>
        <v>1</v>
      </c>
    </row>
    <row r="782" spans="1:17" x14ac:dyDescent="0.25">
      <c r="A782">
        <v>873</v>
      </c>
      <c r="B782">
        <v>182.45870400000001</v>
      </c>
      <c r="C782" s="3">
        <v>1</v>
      </c>
      <c r="H782">
        <v>181.83857599999999</v>
      </c>
      <c r="I782" s="2">
        <v>4</v>
      </c>
      <c r="P782">
        <v>2</v>
      </c>
      <c r="Q782" t="str">
        <f>CONCATENATE(C782,E782,G782,I782)</f>
        <v>14</v>
      </c>
    </row>
    <row r="783" spans="1:17" x14ac:dyDescent="0.25">
      <c r="A783">
        <v>874</v>
      </c>
      <c r="H783">
        <v>181.83857599999999</v>
      </c>
      <c r="I783" s="2">
        <v>4</v>
      </c>
      <c r="P783">
        <v>1</v>
      </c>
      <c r="Q783" t="str">
        <f>CONCATENATE(C783,E783,G783,I783)</f>
        <v>4</v>
      </c>
    </row>
    <row r="784" spans="1:17" x14ac:dyDescent="0.25">
      <c r="A784">
        <v>875</v>
      </c>
      <c r="F784">
        <v>183.32123000000001</v>
      </c>
      <c r="G784" s="5">
        <v>3</v>
      </c>
      <c r="H784">
        <v>181.99716799999999</v>
      </c>
      <c r="I784" s="2">
        <v>4</v>
      </c>
      <c r="P784">
        <v>2</v>
      </c>
      <c r="Q784" t="str">
        <f>CONCATENATE(C784,E784,G784,I784)</f>
        <v>34</v>
      </c>
    </row>
    <row r="785" spans="1:17" x14ac:dyDescent="0.25">
      <c r="A785">
        <v>876</v>
      </c>
      <c r="F785">
        <v>183.36836099999999</v>
      </c>
      <c r="G785" s="5">
        <v>3</v>
      </c>
      <c r="H785">
        <v>181.91432399999999</v>
      </c>
      <c r="I785" s="2">
        <v>4</v>
      </c>
      <c r="P785">
        <v>2</v>
      </c>
      <c r="Q785" t="str">
        <f>CONCATENATE(C785,E785,G785,I785)</f>
        <v>34</v>
      </c>
    </row>
    <row r="786" spans="1:17" x14ac:dyDescent="0.25">
      <c r="A786">
        <v>877</v>
      </c>
      <c r="F786">
        <v>183.383612</v>
      </c>
      <c r="G786" s="5">
        <v>3</v>
      </c>
      <c r="H786">
        <v>181.867651</v>
      </c>
      <c r="I786" s="2">
        <v>4</v>
      </c>
      <c r="P786">
        <v>2</v>
      </c>
      <c r="Q786" t="str">
        <f>CONCATENATE(C786,E786,G786,I786)</f>
        <v>34</v>
      </c>
    </row>
    <row r="787" spans="1:17" x14ac:dyDescent="0.25">
      <c r="A787">
        <v>878</v>
      </c>
      <c r="F787">
        <v>183.382182</v>
      </c>
      <c r="G787" s="5">
        <v>3</v>
      </c>
      <c r="H787">
        <v>181.876936</v>
      </c>
      <c r="I787" s="2">
        <v>4</v>
      </c>
      <c r="P787">
        <v>2</v>
      </c>
      <c r="Q787" t="str">
        <f>CONCATENATE(C787,E787,G787,I787)</f>
        <v>34</v>
      </c>
    </row>
    <row r="788" spans="1:17" x14ac:dyDescent="0.25">
      <c r="A788">
        <v>879</v>
      </c>
      <c r="F788">
        <v>183.38381800000002</v>
      </c>
      <c r="G788" s="5">
        <v>3</v>
      </c>
      <c r="H788">
        <v>181.86362300000002</v>
      </c>
      <c r="I788" s="2">
        <v>4</v>
      </c>
      <c r="P788">
        <v>2</v>
      </c>
      <c r="Q788" t="str">
        <f>CONCATENATE(C788,E788,G788,I788)</f>
        <v>34</v>
      </c>
    </row>
    <row r="789" spans="1:17" x14ac:dyDescent="0.25">
      <c r="A789">
        <v>880</v>
      </c>
      <c r="F789">
        <v>183.329848</v>
      </c>
      <c r="G789" s="5">
        <v>3</v>
      </c>
      <c r="H789">
        <v>181.79577900000001</v>
      </c>
      <c r="I789" s="2">
        <v>4</v>
      </c>
      <c r="P789">
        <v>2</v>
      </c>
      <c r="Q789" t="str">
        <f>CONCATENATE(C789,E789,G789,I789)</f>
        <v>34</v>
      </c>
    </row>
    <row r="790" spans="1:17" x14ac:dyDescent="0.25">
      <c r="A790">
        <v>881</v>
      </c>
      <c r="F790">
        <v>183.40641600000001</v>
      </c>
      <c r="G790" s="5">
        <v>3</v>
      </c>
      <c r="H790">
        <v>181.83857599999999</v>
      </c>
      <c r="I790" s="2">
        <v>4</v>
      </c>
      <c r="P790">
        <v>2</v>
      </c>
      <c r="Q790" t="str">
        <f>CONCATENATE(C790,E790,G790,I790)</f>
        <v>34</v>
      </c>
    </row>
    <row r="791" spans="1:17" x14ac:dyDescent="0.25">
      <c r="A791">
        <v>882</v>
      </c>
      <c r="F791">
        <v>183.32123000000001</v>
      </c>
      <c r="G791" s="5">
        <v>3</v>
      </c>
      <c r="P791">
        <v>1</v>
      </c>
      <c r="Q791" t="str">
        <f>CONCATENATE(C791,E791,G791,I791)</f>
        <v>3</v>
      </c>
    </row>
    <row r="792" spans="1:17" x14ac:dyDescent="0.25">
      <c r="A792">
        <v>883</v>
      </c>
      <c r="P792">
        <v>0</v>
      </c>
      <c r="Q792" t="str">
        <f>CONCATENATE(C792,E792,G792,I792)</f>
        <v/>
      </c>
    </row>
    <row r="793" spans="1:17" x14ac:dyDescent="0.25">
      <c r="A793">
        <v>884</v>
      </c>
      <c r="P793">
        <v>0</v>
      </c>
      <c r="Q793" t="str">
        <f>CONCATENATE(C793,E793,G793,I793)</f>
        <v/>
      </c>
    </row>
    <row r="794" spans="1:17" x14ac:dyDescent="0.25">
      <c r="A794">
        <v>885</v>
      </c>
      <c r="P794">
        <v>0</v>
      </c>
      <c r="Q794" t="str">
        <f>CONCATENATE(C794,E794,G794,I794)</f>
        <v/>
      </c>
    </row>
    <row r="795" spans="1:17" x14ac:dyDescent="0.25">
      <c r="A795">
        <v>886</v>
      </c>
      <c r="P795">
        <v>0</v>
      </c>
      <c r="Q795" t="str">
        <f>CONCATENATE(C795,E795,G795,I795)</f>
        <v/>
      </c>
    </row>
    <row r="796" spans="1:17" x14ac:dyDescent="0.25">
      <c r="A796">
        <v>887</v>
      </c>
      <c r="D796">
        <v>206.78935100000001</v>
      </c>
      <c r="E796" s="4">
        <v>2</v>
      </c>
      <c r="P796">
        <v>1</v>
      </c>
      <c r="Q796" t="str">
        <f>CONCATENATE(C796,E796,G796,I796)</f>
        <v>2</v>
      </c>
    </row>
    <row r="797" spans="1:17" x14ac:dyDescent="0.25">
      <c r="A797">
        <v>888</v>
      </c>
      <c r="D797">
        <v>206.76971700000001</v>
      </c>
      <c r="E797" s="4">
        <v>2</v>
      </c>
      <c r="P797">
        <v>1</v>
      </c>
      <c r="Q797" t="str">
        <f>CONCATENATE(C797,E797,G797,I797)</f>
        <v>2</v>
      </c>
    </row>
    <row r="798" spans="1:17" x14ac:dyDescent="0.25">
      <c r="A798">
        <v>889</v>
      </c>
      <c r="D798">
        <v>206.78848500000001</v>
      </c>
      <c r="E798" s="4">
        <v>2</v>
      </c>
      <c r="P798">
        <v>1</v>
      </c>
      <c r="Q798" t="str">
        <f>CONCATENATE(C798,E798,G798,I798)</f>
        <v>2</v>
      </c>
    </row>
    <row r="799" spans="1:17" x14ac:dyDescent="0.25">
      <c r="A799">
        <v>890</v>
      </c>
      <c r="D799">
        <v>206.81037000000001</v>
      </c>
      <c r="E799" s="4">
        <v>2</v>
      </c>
      <c r="P799">
        <v>1</v>
      </c>
      <c r="Q799" t="str">
        <f>CONCATENATE(C799,E799,G799,I799)</f>
        <v>2</v>
      </c>
    </row>
    <row r="800" spans="1:17" x14ac:dyDescent="0.25">
      <c r="A800">
        <v>891</v>
      </c>
      <c r="B800">
        <v>213.50407300000001</v>
      </c>
      <c r="C800" s="3">
        <v>1</v>
      </c>
      <c r="D800">
        <v>206.78114199999999</v>
      </c>
      <c r="E800" s="4">
        <v>2</v>
      </c>
      <c r="P800">
        <v>2</v>
      </c>
      <c r="Q800" t="str">
        <f>CONCATENATE(C800,E800,G800,I800)</f>
        <v>12</v>
      </c>
    </row>
    <row r="801" spans="1:17" x14ac:dyDescent="0.25">
      <c r="A801">
        <v>892</v>
      </c>
      <c r="B801">
        <v>213.48438200000001</v>
      </c>
      <c r="C801" s="3">
        <v>1</v>
      </c>
      <c r="D801">
        <v>206.816946</v>
      </c>
      <c r="E801" s="4">
        <v>2</v>
      </c>
      <c r="P801">
        <v>2</v>
      </c>
      <c r="Q801" t="str">
        <f>CONCATENATE(C801,E801,G801,I801)</f>
        <v>12</v>
      </c>
    </row>
    <row r="802" spans="1:17" x14ac:dyDescent="0.25">
      <c r="A802">
        <v>893</v>
      </c>
      <c r="B802">
        <v>213.46649500000001</v>
      </c>
      <c r="C802" s="3">
        <v>1</v>
      </c>
      <c r="D802">
        <v>206.78935100000001</v>
      </c>
      <c r="E802" s="4">
        <v>2</v>
      </c>
      <c r="P802">
        <v>2</v>
      </c>
      <c r="Q802" t="str">
        <f>CONCATENATE(C802,E802,G802,I802)</f>
        <v>12</v>
      </c>
    </row>
    <row r="803" spans="1:17" x14ac:dyDescent="0.25">
      <c r="A803">
        <v>894</v>
      </c>
      <c r="B803">
        <v>213.39407199999999</v>
      </c>
      <c r="C803" s="3">
        <v>1</v>
      </c>
      <c r="P803">
        <v>1</v>
      </c>
      <c r="Q803" t="str">
        <f>CONCATENATE(C803,E803,G803,I803)</f>
        <v>1</v>
      </c>
    </row>
    <row r="804" spans="1:17" x14ac:dyDescent="0.25">
      <c r="A804">
        <v>895</v>
      </c>
      <c r="B804">
        <v>213.50407300000001</v>
      </c>
      <c r="C804" s="3">
        <v>1</v>
      </c>
      <c r="P804">
        <v>1</v>
      </c>
      <c r="Q804" t="str">
        <f>CONCATENATE(C804,E804,G804,I804)</f>
        <v>1</v>
      </c>
    </row>
    <row r="805" spans="1:17" x14ac:dyDescent="0.25">
      <c r="A805">
        <v>896</v>
      </c>
      <c r="B805">
        <v>213.50407300000001</v>
      </c>
      <c r="C805" s="3">
        <v>1</v>
      </c>
      <c r="P805">
        <v>1</v>
      </c>
      <c r="Q805" t="str">
        <f>CONCATENATE(C805,E805,G805,I805)</f>
        <v>1</v>
      </c>
    </row>
    <row r="806" spans="1:17" x14ac:dyDescent="0.25">
      <c r="A806">
        <v>897</v>
      </c>
      <c r="B806">
        <v>213.50407300000001</v>
      </c>
      <c r="C806" s="3">
        <v>1</v>
      </c>
      <c r="P806">
        <v>1</v>
      </c>
      <c r="Q806" t="str">
        <f>CONCATENATE(C806,E806,G806,I806)</f>
        <v>1</v>
      </c>
    </row>
    <row r="807" spans="1:17" x14ac:dyDescent="0.25">
      <c r="A807">
        <v>898</v>
      </c>
      <c r="H807">
        <v>213.41762900000001</v>
      </c>
      <c r="I807" s="2">
        <v>4</v>
      </c>
      <c r="P807">
        <v>1</v>
      </c>
      <c r="Q807" t="str">
        <f>CONCATENATE(C807,E807,G807,I807)</f>
        <v>4</v>
      </c>
    </row>
    <row r="808" spans="1:17" x14ac:dyDescent="0.25">
      <c r="A808">
        <v>899</v>
      </c>
      <c r="H808">
        <v>213.45031</v>
      </c>
      <c r="I808" s="2">
        <v>4</v>
      </c>
      <c r="P808">
        <v>1</v>
      </c>
      <c r="Q808" t="str">
        <f>CONCATENATE(C808,E808,G808,I808)</f>
        <v>4</v>
      </c>
    </row>
    <row r="809" spans="1:17" x14ac:dyDescent="0.25">
      <c r="A809">
        <v>900</v>
      </c>
      <c r="F809">
        <v>214.473815</v>
      </c>
      <c r="G809" s="5">
        <v>3</v>
      </c>
      <c r="H809">
        <v>213.38231999999999</v>
      </c>
      <c r="I809" s="2">
        <v>4</v>
      </c>
      <c r="P809">
        <v>2</v>
      </c>
      <c r="Q809" t="str">
        <f>CONCATENATE(C809,E809,G809,I809)</f>
        <v>34</v>
      </c>
    </row>
    <row r="810" spans="1:17" x14ac:dyDescent="0.25">
      <c r="A810">
        <v>901</v>
      </c>
      <c r="F810">
        <v>214.44731999999999</v>
      </c>
      <c r="G810" s="5">
        <v>3</v>
      </c>
      <c r="H810">
        <v>213.35979399999999</v>
      </c>
      <c r="I810" s="2">
        <v>4</v>
      </c>
      <c r="P810">
        <v>2</v>
      </c>
      <c r="Q810" t="str">
        <f>CONCATENATE(C810,E810,G810,I810)</f>
        <v>34</v>
      </c>
    </row>
    <row r="811" spans="1:17" x14ac:dyDescent="0.25">
      <c r="A811">
        <v>902</v>
      </c>
      <c r="F811">
        <v>214.32917599999999</v>
      </c>
      <c r="G811" s="5">
        <v>3</v>
      </c>
      <c r="H811">
        <v>213.311341</v>
      </c>
      <c r="I811" s="2">
        <v>4</v>
      </c>
      <c r="P811">
        <v>2</v>
      </c>
      <c r="Q811" t="str">
        <f>CONCATENATE(C811,E811,G811,I811)</f>
        <v>34</v>
      </c>
    </row>
    <row r="812" spans="1:17" x14ac:dyDescent="0.25">
      <c r="A812">
        <v>903</v>
      </c>
      <c r="F812">
        <v>214.365104</v>
      </c>
      <c r="G812" s="5">
        <v>3</v>
      </c>
      <c r="H812">
        <v>213.24</v>
      </c>
      <c r="I812" s="2">
        <v>4</v>
      </c>
      <c r="P812">
        <v>2</v>
      </c>
      <c r="Q812" t="str">
        <f>CONCATENATE(C812,E812,G812,I812)</f>
        <v>34</v>
      </c>
    </row>
    <row r="813" spans="1:17" x14ac:dyDescent="0.25">
      <c r="A813">
        <v>904</v>
      </c>
      <c r="F813">
        <v>214.32799</v>
      </c>
      <c r="G813" s="5">
        <v>3</v>
      </c>
      <c r="H813">
        <v>213.25829899999999</v>
      </c>
      <c r="I813" s="2">
        <v>4</v>
      </c>
      <c r="P813">
        <v>2</v>
      </c>
      <c r="Q813" t="str">
        <f>CONCATENATE(C813,E813,G813,I813)</f>
        <v>34</v>
      </c>
    </row>
    <row r="814" spans="1:17" x14ac:dyDescent="0.25">
      <c r="A814">
        <v>905</v>
      </c>
      <c r="F814">
        <v>214.473815</v>
      </c>
      <c r="G814" s="5">
        <v>3</v>
      </c>
      <c r="H814">
        <v>213.41762900000001</v>
      </c>
      <c r="I814" s="2">
        <v>4</v>
      </c>
      <c r="P814">
        <v>2</v>
      </c>
      <c r="Q814" t="str">
        <f>CONCATENATE(C814,E814,G814,I814)</f>
        <v>34</v>
      </c>
    </row>
    <row r="815" spans="1:17" x14ac:dyDescent="0.25">
      <c r="A815">
        <v>906</v>
      </c>
      <c r="P815">
        <v>0</v>
      </c>
      <c r="Q815" t="str">
        <f>CONCATENATE(C815,E815,G815,I815)</f>
        <v/>
      </c>
    </row>
    <row r="816" spans="1:17" x14ac:dyDescent="0.25">
      <c r="A816">
        <v>907</v>
      </c>
      <c r="D816">
        <v>230.726136</v>
      </c>
      <c r="E816" s="4">
        <v>2</v>
      </c>
      <c r="P816">
        <v>1</v>
      </c>
      <c r="Q816" t="str">
        <f>CONCATENATE(C816,E816,G816,I816)</f>
        <v>2</v>
      </c>
    </row>
    <row r="817" spans="1:17" x14ac:dyDescent="0.25">
      <c r="A817">
        <v>908</v>
      </c>
      <c r="D817">
        <v>230.709281</v>
      </c>
      <c r="E817" s="4">
        <v>2</v>
      </c>
      <c r="P817">
        <v>1</v>
      </c>
      <c r="Q817" t="str">
        <f>CONCATENATE(C817,E817,G817,I817)</f>
        <v>2</v>
      </c>
    </row>
    <row r="818" spans="1:17" x14ac:dyDescent="0.25">
      <c r="A818">
        <v>909</v>
      </c>
      <c r="D818">
        <v>230.76536099999998</v>
      </c>
      <c r="E818" s="4">
        <v>2</v>
      </c>
      <c r="P818">
        <v>1</v>
      </c>
      <c r="Q818" t="str">
        <f>CONCATENATE(C818,E818,G818,I818)</f>
        <v>2</v>
      </c>
    </row>
    <row r="819" spans="1:17" x14ac:dyDescent="0.25">
      <c r="A819">
        <v>910</v>
      </c>
      <c r="D819">
        <v>230.79118600000001</v>
      </c>
      <c r="E819" s="4">
        <v>2</v>
      </c>
      <c r="P819">
        <v>1</v>
      </c>
      <c r="Q819" t="str">
        <f>CONCATENATE(C819,E819,G819,I819)</f>
        <v>2</v>
      </c>
    </row>
    <row r="820" spans="1:17" x14ac:dyDescent="0.25">
      <c r="A820">
        <v>911</v>
      </c>
      <c r="D820">
        <v>230.743146</v>
      </c>
      <c r="E820" s="4">
        <v>2</v>
      </c>
      <c r="P820">
        <v>1</v>
      </c>
      <c r="Q820" t="str">
        <f>CONCATENATE(C820,E820,G820,I820)</f>
        <v>2</v>
      </c>
    </row>
    <row r="821" spans="1:17" x14ac:dyDescent="0.25">
      <c r="A821">
        <v>912</v>
      </c>
      <c r="D821">
        <v>230.739383</v>
      </c>
      <c r="E821" s="4">
        <v>2</v>
      </c>
      <c r="P821">
        <v>1</v>
      </c>
      <c r="Q821" t="str">
        <f>CONCATENATE(C821,E821,G821,I821)</f>
        <v>2</v>
      </c>
    </row>
    <row r="822" spans="1:17" x14ac:dyDescent="0.25">
      <c r="A822">
        <v>913</v>
      </c>
      <c r="D822">
        <v>230.72226799999999</v>
      </c>
      <c r="E822" s="4">
        <v>2</v>
      </c>
      <c r="P822">
        <v>1</v>
      </c>
      <c r="Q822" t="str">
        <f>CONCATENATE(C822,E822,G822,I822)</f>
        <v>2</v>
      </c>
    </row>
    <row r="823" spans="1:17" x14ac:dyDescent="0.25">
      <c r="A823">
        <v>914</v>
      </c>
      <c r="D823">
        <v>230.726136</v>
      </c>
      <c r="E823" s="4">
        <v>2</v>
      </c>
      <c r="P823">
        <v>1</v>
      </c>
      <c r="Q823" t="str">
        <f>CONCATENATE(C823,E823,G823,I823)</f>
        <v>2</v>
      </c>
    </row>
    <row r="824" spans="1:17" x14ac:dyDescent="0.25">
      <c r="A824">
        <v>915</v>
      </c>
      <c r="B824">
        <v>240.172168</v>
      </c>
      <c r="C824" s="3">
        <v>1</v>
      </c>
      <c r="P824">
        <v>1</v>
      </c>
      <c r="Q824" t="str">
        <f>CONCATENATE(C824,E824,G824,I824)</f>
        <v>1</v>
      </c>
    </row>
    <row r="825" spans="1:17" x14ac:dyDescent="0.25">
      <c r="A825">
        <v>916</v>
      </c>
      <c r="B825">
        <v>240.203248</v>
      </c>
      <c r="C825" s="3">
        <v>1</v>
      </c>
      <c r="P825">
        <v>1</v>
      </c>
      <c r="Q825" t="str">
        <f>CONCATENATE(C825,E825,G825,I825)</f>
        <v>1</v>
      </c>
    </row>
    <row r="826" spans="1:17" x14ac:dyDescent="0.25">
      <c r="A826">
        <v>917</v>
      </c>
      <c r="B826">
        <v>240.20371299999999</v>
      </c>
      <c r="C826" s="3">
        <v>1</v>
      </c>
      <c r="P826">
        <v>1</v>
      </c>
      <c r="Q826" t="str">
        <f>CONCATENATE(C826,E826,G826,I826)</f>
        <v>1</v>
      </c>
    </row>
    <row r="827" spans="1:17" x14ac:dyDescent="0.25">
      <c r="A827">
        <v>918</v>
      </c>
      <c r="B827">
        <v>240.218919</v>
      </c>
      <c r="C827" s="3">
        <v>1</v>
      </c>
      <c r="P827">
        <v>1</v>
      </c>
      <c r="Q827" t="str">
        <f>CONCATENATE(C827,E827,G827,I827)</f>
        <v>1</v>
      </c>
    </row>
    <row r="828" spans="1:17" x14ac:dyDescent="0.25">
      <c r="A828">
        <v>919</v>
      </c>
      <c r="B828">
        <v>240.20402200000001</v>
      </c>
      <c r="C828" s="3">
        <v>1</v>
      </c>
      <c r="P828">
        <v>1</v>
      </c>
      <c r="Q828" t="str">
        <f>CONCATENATE(C828,E828,G828,I828)</f>
        <v>1</v>
      </c>
    </row>
    <row r="829" spans="1:17" x14ac:dyDescent="0.25">
      <c r="A829">
        <v>920</v>
      </c>
      <c r="B829">
        <v>240.17525900000001</v>
      </c>
      <c r="C829" s="3">
        <v>1</v>
      </c>
      <c r="H829">
        <v>237.106753</v>
      </c>
      <c r="I829" s="2">
        <v>4</v>
      </c>
      <c r="P829">
        <v>2</v>
      </c>
      <c r="Q829" t="str">
        <f>CONCATENATE(C829,E829,G829,I829)</f>
        <v>14</v>
      </c>
    </row>
    <row r="830" spans="1:17" x14ac:dyDescent="0.25">
      <c r="A830">
        <v>921</v>
      </c>
      <c r="B830">
        <v>240.172168</v>
      </c>
      <c r="C830" s="3">
        <v>1</v>
      </c>
      <c r="H830">
        <v>237.131753</v>
      </c>
      <c r="I830" s="2">
        <v>4</v>
      </c>
      <c r="P830">
        <v>2</v>
      </c>
      <c r="Q830" t="str">
        <f>CONCATENATE(C830,E830,G830,I830)</f>
        <v>14</v>
      </c>
    </row>
    <row r="831" spans="1:17" x14ac:dyDescent="0.25">
      <c r="A831">
        <v>922</v>
      </c>
      <c r="B831">
        <v>240.172168</v>
      </c>
      <c r="C831" s="3">
        <v>1</v>
      </c>
      <c r="H831">
        <v>237.131032</v>
      </c>
      <c r="I831" s="2">
        <v>4</v>
      </c>
      <c r="P831">
        <v>2</v>
      </c>
      <c r="Q831" t="str">
        <f>CONCATENATE(C831,E831,G831,I831)</f>
        <v>14</v>
      </c>
    </row>
    <row r="832" spans="1:17" x14ac:dyDescent="0.25">
      <c r="A832">
        <v>923</v>
      </c>
      <c r="F832">
        <v>241.232991</v>
      </c>
      <c r="G832" s="5">
        <v>3</v>
      </c>
      <c r="H832">
        <v>237.05871300000001</v>
      </c>
      <c r="I832" s="2">
        <v>4</v>
      </c>
      <c r="P832">
        <v>2</v>
      </c>
      <c r="Q832" t="str">
        <f>CONCATENATE(C832,E832,G832,I832)</f>
        <v>34</v>
      </c>
    </row>
    <row r="833" spans="1:17" x14ac:dyDescent="0.25">
      <c r="A833">
        <v>924</v>
      </c>
      <c r="F833">
        <v>241.13556800000001</v>
      </c>
      <c r="G833" s="5">
        <v>3</v>
      </c>
      <c r="H833">
        <v>237.07216500000001</v>
      </c>
      <c r="I833" s="2">
        <v>4</v>
      </c>
      <c r="P833">
        <v>2</v>
      </c>
      <c r="Q833" t="str">
        <f>CONCATENATE(C833,E833,G833,I833)</f>
        <v>34</v>
      </c>
    </row>
    <row r="834" spans="1:17" x14ac:dyDescent="0.25">
      <c r="A834">
        <v>925</v>
      </c>
      <c r="F834">
        <v>241.22098099999999</v>
      </c>
      <c r="G834" s="5">
        <v>3</v>
      </c>
      <c r="H834">
        <v>237.08494999999999</v>
      </c>
      <c r="I834" s="2">
        <v>4</v>
      </c>
      <c r="P834">
        <v>2</v>
      </c>
      <c r="Q834" t="str">
        <f>CONCATENATE(C834,E834,G834,I834)</f>
        <v>34</v>
      </c>
    </row>
    <row r="835" spans="1:17" x14ac:dyDescent="0.25">
      <c r="A835">
        <v>926</v>
      </c>
      <c r="F835">
        <v>241.17541199999999</v>
      </c>
      <c r="G835" s="5">
        <v>3</v>
      </c>
      <c r="H835">
        <v>237.03974199999999</v>
      </c>
      <c r="I835" s="2">
        <v>4</v>
      </c>
      <c r="P835">
        <v>2</v>
      </c>
      <c r="Q835" t="str">
        <f>CONCATENATE(C835,E835,G835,I835)</f>
        <v>34</v>
      </c>
    </row>
    <row r="836" spans="1:17" x14ac:dyDescent="0.25">
      <c r="A836">
        <v>927</v>
      </c>
      <c r="F836">
        <v>241.20969300000002</v>
      </c>
      <c r="G836" s="5">
        <v>3</v>
      </c>
      <c r="H836">
        <v>237.04582500000001</v>
      </c>
      <c r="I836" s="2">
        <v>4</v>
      </c>
      <c r="P836">
        <v>2</v>
      </c>
      <c r="Q836" t="str">
        <f>CONCATENATE(C836,E836,G836,I836)</f>
        <v>34</v>
      </c>
    </row>
    <row r="837" spans="1:17" x14ac:dyDescent="0.25">
      <c r="A837">
        <v>928</v>
      </c>
      <c r="D837">
        <v>255.57407499999999</v>
      </c>
      <c r="E837" s="4">
        <v>2</v>
      </c>
      <c r="F837">
        <v>241.24031199999999</v>
      </c>
      <c r="G837" s="5">
        <v>3</v>
      </c>
      <c r="H837">
        <v>237.106753</v>
      </c>
      <c r="I837" s="2">
        <v>4</v>
      </c>
      <c r="P837">
        <v>3</v>
      </c>
      <c r="Q837" t="str">
        <f>CONCATENATE(C837,E837,G837,I837)</f>
        <v>234</v>
      </c>
    </row>
    <row r="838" spans="1:17" x14ac:dyDescent="0.25">
      <c r="A838">
        <v>929</v>
      </c>
      <c r="D838">
        <v>255.57407499999999</v>
      </c>
      <c r="E838" s="4">
        <v>2</v>
      </c>
      <c r="F838">
        <v>241.232991</v>
      </c>
      <c r="G838" s="5">
        <v>3</v>
      </c>
      <c r="H838">
        <v>237.106753</v>
      </c>
      <c r="I838" s="2">
        <v>4</v>
      </c>
      <c r="J838">
        <v>236.010775</v>
      </c>
      <c r="K838" t="s">
        <v>22</v>
      </c>
      <c r="Q838" t="str">
        <f>CONCATENATE(C838,E838,G838,I838)</f>
        <v>234</v>
      </c>
    </row>
    <row r="839" spans="1:17" x14ac:dyDescent="0.25">
      <c r="A839">
        <v>964</v>
      </c>
      <c r="Q839" t="str">
        <f>CONCATENATE(C839,E839,G839,I839)</f>
        <v/>
      </c>
    </row>
    <row r="840" spans="1:17" x14ac:dyDescent="0.25">
      <c r="A840">
        <v>965</v>
      </c>
      <c r="Q840" t="str">
        <f>CONCATENATE(C840,E840,G840,I840)</f>
        <v/>
      </c>
    </row>
    <row r="841" spans="1:17" x14ac:dyDescent="0.25">
      <c r="A841">
        <v>966</v>
      </c>
      <c r="J841">
        <v>235.88180399999999</v>
      </c>
      <c r="K841" t="s">
        <v>22</v>
      </c>
      <c r="Q841" t="str">
        <f>CONCATENATE(C841,E841,G841,I841)</f>
        <v/>
      </c>
    </row>
    <row r="842" spans="1:17" x14ac:dyDescent="0.25">
      <c r="A842">
        <v>967</v>
      </c>
      <c r="H842">
        <v>268.61871000000002</v>
      </c>
      <c r="I842" s="2">
        <v>4</v>
      </c>
      <c r="Q842" t="str">
        <f>CONCATENATE(C842,E842,G842,I842)</f>
        <v>4</v>
      </c>
    </row>
    <row r="843" spans="1:17" x14ac:dyDescent="0.25">
      <c r="A843">
        <v>968</v>
      </c>
      <c r="H843">
        <v>268.56830300000001</v>
      </c>
      <c r="I843" s="2">
        <v>4</v>
      </c>
      <c r="Q843" t="str">
        <f>CONCATENATE(C843,E843,G843,I843)</f>
        <v>4</v>
      </c>
    </row>
    <row r="844" spans="1:17" x14ac:dyDescent="0.25">
      <c r="A844">
        <v>969</v>
      </c>
      <c r="H844">
        <v>268.62547000000001</v>
      </c>
      <c r="I844" s="2">
        <v>4</v>
      </c>
      <c r="Q844" t="str">
        <f>CONCATENATE(C844,E844,G844,I844)</f>
        <v>4</v>
      </c>
    </row>
    <row r="845" spans="1:17" x14ac:dyDescent="0.25">
      <c r="A845">
        <v>970</v>
      </c>
      <c r="H845">
        <v>268.67201299999999</v>
      </c>
      <c r="I845" s="2">
        <v>4</v>
      </c>
      <c r="Q845" t="str">
        <f>CONCATENATE(C845,E845,G845,I845)</f>
        <v>4</v>
      </c>
    </row>
    <row r="846" spans="1:17" x14ac:dyDescent="0.25">
      <c r="A846">
        <v>971</v>
      </c>
      <c r="H846">
        <v>268.681962</v>
      </c>
      <c r="I846" s="2">
        <v>4</v>
      </c>
      <c r="Q846" t="str">
        <f>CONCATENATE(C846,E846,G846,I846)</f>
        <v>4</v>
      </c>
    </row>
    <row r="847" spans="1:17" x14ac:dyDescent="0.25">
      <c r="A847">
        <v>972</v>
      </c>
      <c r="B847">
        <v>254.23871299999999</v>
      </c>
      <c r="C847" s="3">
        <v>1</v>
      </c>
      <c r="H847">
        <v>268.619641</v>
      </c>
      <c r="I847" s="2">
        <v>4</v>
      </c>
      <c r="P847">
        <v>2</v>
      </c>
      <c r="Q847" t="str">
        <f>CONCATENATE(C847,E847,G847,I847)</f>
        <v>14</v>
      </c>
    </row>
    <row r="848" spans="1:17" x14ac:dyDescent="0.25">
      <c r="A848">
        <v>973</v>
      </c>
      <c r="B848">
        <v>254.20866100000001</v>
      </c>
      <c r="C848" s="3">
        <v>1</v>
      </c>
      <c r="H848">
        <v>268.64201100000002</v>
      </c>
      <c r="I848" s="2">
        <v>4</v>
      </c>
      <c r="P848">
        <v>2</v>
      </c>
      <c r="Q848" t="str">
        <f>CONCATENATE(C848,E848,G848,I848)</f>
        <v>14</v>
      </c>
    </row>
    <row r="849" spans="1:17" x14ac:dyDescent="0.25">
      <c r="A849">
        <v>974</v>
      </c>
      <c r="B849">
        <v>254.24726999999999</v>
      </c>
      <c r="C849" s="3">
        <v>1</v>
      </c>
      <c r="H849">
        <v>268.66232400000001</v>
      </c>
      <c r="I849" s="2">
        <v>4</v>
      </c>
      <c r="P849">
        <v>2</v>
      </c>
      <c r="Q849" t="str">
        <f>CONCATENATE(C849,E849,G849,I849)</f>
        <v>14</v>
      </c>
    </row>
    <row r="850" spans="1:17" x14ac:dyDescent="0.25">
      <c r="A850">
        <v>975</v>
      </c>
      <c r="B850">
        <v>254.253041</v>
      </c>
      <c r="C850" s="3">
        <v>1</v>
      </c>
      <c r="H850">
        <v>268.68562400000002</v>
      </c>
      <c r="I850" s="2">
        <v>4</v>
      </c>
      <c r="P850">
        <v>2</v>
      </c>
      <c r="Q850" t="str">
        <f>CONCATENATE(C850,E850,G850,I850)</f>
        <v>14</v>
      </c>
    </row>
    <row r="851" spans="1:17" x14ac:dyDescent="0.25">
      <c r="A851">
        <v>976</v>
      </c>
      <c r="B851">
        <v>254.271085</v>
      </c>
      <c r="C851" s="3">
        <v>1</v>
      </c>
      <c r="H851">
        <v>268.68546400000002</v>
      </c>
      <c r="I851" s="2">
        <v>4</v>
      </c>
      <c r="P851">
        <v>2</v>
      </c>
      <c r="Q851" t="str">
        <f>CONCATENATE(C851,E851,G851,I851)</f>
        <v>14</v>
      </c>
    </row>
    <row r="852" spans="1:17" x14ac:dyDescent="0.25">
      <c r="A852">
        <v>977</v>
      </c>
      <c r="B852">
        <v>254.23000400000001</v>
      </c>
      <c r="C852" s="3">
        <v>1</v>
      </c>
      <c r="H852">
        <v>268.63567399999999</v>
      </c>
      <c r="I852" s="2">
        <v>4</v>
      </c>
      <c r="P852">
        <v>2</v>
      </c>
      <c r="Q852" t="str">
        <f>CONCATENATE(C852,E852,G852,I852)</f>
        <v>14</v>
      </c>
    </row>
    <row r="853" spans="1:17" x14ac:dyDescent="0.25">
      <c r="A853">
        <v>978</v>
      </c>
      <c r="B853">
        <v>254.23819800000001</v>
      </c>
      <c r="C853" s="3">
        <v>1</v>
      </c>
      <c r="H853">
        <v>268.66845799999999</v>
      </c>
      <c r="I853" s="2">
        <v>4</v>
      </c>
      <c r="P853">
        <v>2</v>
      </c>
      <c r="Q853" t="str">
        <f>CONCATENATE(C853,E853,G853,I853)</f>
        <v>14</v>
      </c>
    </row>
    <row r="854" spans="1:17" x14ac:dyDescent="0.25">
      <c r="A854">
        <v>979</v>
      </c>
      <c r="B854">
        <v>254.245</v>
      </c>
      <c r="C854" s="3">
        <v>1</v>
      </c>
      <c r="H854">
        <v>268.67350899999997</v>
      </c>
      <c r="I854" s="2">
        <v>4</v>
      </c>
      <c r="P854">
        <v>2</v>
      </c>
      <c r="Q854" t="str">
        <f>CONCATENATE(C854,E854,G854,I854)</f>
        <v>14</v>
      </c>
    </row>
    <row r="855" spans="1:17" x14ac:dyDescent="0.25">
      <c r="A855">
        <v>980</v>
      </c>
      <c r="B855">
        <v>254.24994699999999</v>
      </c>
      <c r="C855" s="3">
        <v>1</v>
      </c>
      <c r="H855">
        <v>268.61871000000002</v>
      </c>
      <c r="I855" s="2">
        <v>4</v>
      </c>
      <c r="P855">
        <v>2</v>
      </c>
      <c r="Q855" t="str">
        <f>CONCATENATE(C855,E855,G855,I855)</f>
        <v>14</v>
      </c>
    </row>
    <row r="856" spans="1:17" x14ac:dyDescent="0.25">
      <c r="A856">
        <v>981</v>
      </c>
      <c r="B856">
        <v>254.22628900000001</v>
      </c>
      <c r="C856" s="3">
        <v>1</v>
      </c>
      <c r="H856">
        <v>268.61871000000002</v>
      </c>
      <c r="I856" s="2">
        <v>4</v>
      </c>
      <c r="P856">
        <v>2</v>
      </c>
      <c r="Q856" t="str">
        <f>CONCATENATE(C856,E856,G856,I856)</f>
        <v>14</v>
      </c>
    </row>
    <row r="857" spans="1:17" x14ac:dyDescent="0.25">
      <c r="A857">
        <v>982</v>
      </c>
      <c r="B857">
        <v>254.211446</v>
      </c>
      <c r="C857" s="3">
        <v>1</v>
      </c>
      <c r="H857">
        <v>268.61871000000002</v>
      </c>
      <c r="I857" s="2">
        <v>4</v>
      </c>
      <c r="P857">
        <v>2</v>
      </c>
      <c r="Q857" t="str">
        <f>CONCATENATE(C857,E857,G857,I857)</f>
        <v>14</v>
      </c>
    </row>
    <row r="858" spans="1:17" x14ac:dyDescent="0.25">
      <c r="A858">
        <v>983</v>
      </c>
      <c r="B858">
        <v>254.224175</v>
      </c>
      <c r="C858" s="3">
        <v>1</v>
      </c>
      <c r="P858">
        <v>1</v>
      </c>
      <c r="Q858" t="str">
        <f>CONCATENATE(C858,E858,G858,I858)</f>
        <v>1</v>
      </c>
    </row>
    <row r="859" spans="1:17" x14ac:dyDescent="0.25">
      <c r="A859">
        <v>984</v>
      </c>
      <c r="B859">
        <v>254.19711799999999</v>
      </c>
      <c r="C859" s="3">
        <v>1</v>
      </c>
      <c r="P859">
        <v>1</v>
      </c>
      <c r="Q859" t="str">
        <f>CONCATENATE(C859,E859,G859,I859)</f>
        <v>1</v>
      </c>
    </row>
    <row r="860" spans="1:17" x14ac:dyDescent="0.25">
      <c r="A860">
        <v>985</v>
      </c>
      <c r="B860">
        <v>254.23871299999999</v>
      </c>
      <c r="C860" s="3">
        <v>1</v>
      </c>
      <c r="F860">
        <v>256.13288599999998</v>
      </c>
      <c r="G860" s="5">
        <v>3</v>
      </c>
      <c r="P860">
        <v>2</v>
      </c>
      <c r="Q860" t="str">
        <f>CONCATENATE(C860,E860,G860,I860)</f>
        <v>13</v>
      </c>
    </row>
    <row r="861" spans="1:17" x14ac:dyDescent="0.25">
      <c r="A861">
        <v>986</v>
      </c>
      <c r="B861">
        <v>254.23871299999999</v>
      </c>
      <c r="C861" s="3">
        <v>1</v>
      </c>
      <c r="F861">
        <v>256.06670099999997</v>
      </c>
      <c r="G861" s="5">
        <v>3</v>
      </c>
      <c r="P861">
        <v>2</v>
      </c>
      <c r="Q861" t="str">
        <f>CONCATENATE(C861,E861,G861,I861)</f>
        <v>13</v>
      </c>
    </row>
    <row r="862" spans="1:17" x14ac:dyDescent="0.25">
      <c r="A862">
        <v>987</v>
      </c>
      <c r="F862">
        <v>256.196549</v>
      </c>
      <c r="G862" s="5">
        <v>3</v>
      </c>
      <c r="P862">
        <v>1</v>
      </c>
      <c r="Q862" t="str">
        <f>CONCATENATE(C862,E862,G862,I862)</f>
        <v>3</v>
      </c>
    </row>
    <row r="863" spans="1:17" x14ac:dyDescent="0.25">
      <c r="A863">
        <v>988</v>
      </c>
      <c r="D863">
        <v>242.538453</v>
      </c>
      <c r="E863" s="4">
        <v>2</v>
      </c>
      <c r="F863">
        <v>256.11927900000001</v>
      </c>
      <c r="G863" s="5">
        <v>3</v>
      </c>
      <c r="P863">
        <v>2</v>
      </c>
      <c r="Q863" t="str">
        <f>CONCATENATE(C863,E863,G863,I863)</f>
        <v>23</v>
      </c>
    </row>
    <row r="864" spans="1:17" x14ac:dyDescent="0.25">
      <c r="A864">
        <v>989</v>
      </c>
      <c r="D864">
        <v>242.44613699999999</v>
      </c>
      <c r="E864" s="4">
        <v>2</v>
      </c>
      <c r="F864">
        <v>256.14500099999998</v>
      </c>
      <c r="G864" s="5">
        <v>3</v>
      </c>
      <c r="P864">
        <v>2</v>
      </c>
      <c r="Q864" t="str">
        <f>CONCATENATE(C864,E864,G864,I864)</f>
        <v>23</v>
      </c>
    </row>
    <row r="865" spans="1:17" x14ac:dyDescent="0.25">
      <c r="A865">
        <v>990</v>
      </c>
      <c r="D865">
        <v>242.491444</v>
      </c>
      <c r="E865" s="4">
        <v>2</v>
      </c>
      <c r="F865">
        <v>256.110051</v>
      </c>
      <c r="G865" s="5">
        <v>3</v>
      </c>
      <c r="P865">
        <v>2</v>
      </c>
      <c r="Q865" t="str">
        <f>CONCATENATE(C865,E865,G865,I865)</f>
        <v>23</v>
      </c>
    </row>
    <row r="866" spans="1:17" x14ac:dyDescent="0.25">
      <c r="A866">
        <v>991</v>
      </c>
      <c r="D866">
        <v>242.53340399999999</v>
      </c>
      <c r="E866" s="4">
        <v>2</v>
      </c>
      <c r="F866">
        <v>256.12954000000002</v>
      </c>
      <c r="G866" s="5">
        <v>3</v>
      </c>
      <c r="P866">
        <v>2</v>
      </c>
      <c r="Q866" t="str">
        <f>CONCATENATE(C866,E866,G866,I866)</f>
        <v>23</v>
      </c>
    </row>
    <row r="867" spans="1:17" x14ac:dyDescent="0.25">
      <c r="A867">
        <v>992</v>
      </c>
      <c r="D867">
        <v>242.48928000000001</v>
      </c>
      <c r="E867" s="4">
        <v>2</v>
      </c>
      <c r="F867">
        <v>256.19412699999998</v>
      </c>
      <c r="G867" s="5">
        <v>3</v>
      </c>
      <c r="P867">
        <v>2</v>
      </c>
      <c r="Q867" t="str">
        <f>CONCATENATE(C867,E867,G867,I867)</f>
        <v>23</v>
      </c>
    </row>
    <row r="868" spans="1:17" x14ac:dyDescent="0.25">
      <c r="A868">
        <v>993</v>
      </c>
      <c r="D868">
        <v>242.45299199999999</v>
      </c>
      <c r="E868" s="4">
        <v>2</v>
      </c>
      <c r="F868">
        <v>256.137067</v>
      </c>
      <c r="G868" s="5">
        <v>3</v>
      </c>
      <c r="P868">
        <v>2</v>
      </c>
      <c r="Q868" t="str">
        <f>CONCATENATE(C868,E868,G868,I868)</f>
        <v>23</v>
      </c>
    </row>
    <row r="869" spans="1:17" x14ac:dyDescent="0.25">
      <c r="A869">
        <v>994</v>
      </c>
      <c r="D869">
        <v>242.45299199999999</v>
      </c>
      <c r="E869" s="4">
        <v>2</v>
      </c>
      <c r="F869">
        <v>256.12366199999997</v>
      </c>
      <c r="G869" s="5">
        <v>3</v>
      </c>
      <c r="P869">
        <v>2</v>
      </c>
      <c r="Q869" t="str">
        <f>CONCATENATE(C869,E869,G869,I869)</f>
        <v>23</v>
      </c>
    </row>
    <row r="870" spans="1:17" x14ac:dyDescent="0.25">
      <c r="A870">
        <v>995</v>
      </c>
      <c r="D870">
        <v>242.459485</v>
      </c>
      <c r="E870" s="4">
        <v>2</v>
      </c>
      <c r="F870">
        <v>256.05423100000002</v>
      </c>
      <c r="G870" s="5">
        <v>3</v>
      </c>
      <c r="P870">
        <v>2</v>
      </c>
      <c r="Q870" t="str">
        <f>CONCATENATE(C870,E870,G870,I870)</f>
        <v>23</v>
      </c>
    </row>
    <row r="871" spans="1:17" x14ac:dyDescent="0.25">
      <c r="A871">
        <v>996</v>
      </c>
      <c r="D871">
        <v>242.50041300000001</v>
      </c>
      <c r="E871" s="4">
        <v>2</v>
      </c>
      <c r="F871">
        <v>256.13288599999998</v>
      </c>
      <c r="G871" s="5">
        <v>3</v>
      </c>
      <c r="P871">
        <v>2</v>
      </c>
      <c r="Q871" t="str">
        <f>CONCATENATE(C871,E871,G871,I871)</f>
        <v>23</v>
      </c>
    </row>
    <row r="872" spans="1:17" x14ac:dyDescent="0.25">
      <c r="A872">
        <v>997</v>
      </c>
      <c r="D872">
        <v>242.538453</v>
      </c>
      <c r="E872" s="4">
        <v>2</v>
      </c>
      <c r="P872">
        <v>1</v>
      </c>
      <c r="Q872" t="str">
        <f>CONCATENATE(C872,E872,G872,I872)</f>
        <v>2</v>
      </c>
    </row>
    <row r="873" spans="1:17" x14ac:dyDescent="0.25">
      <c r="A873">
        <v>998</v>
      </c>
      <c r="P873">
        <v>0</v>
      </c>
      <c r="Q873" t="str">
        <f>CONCATENATE(C873,E873,G873,I873)</f>
        <v/>
      </c>
    </row>
    <row r="874" spans="1:17" x14ac:dyDescent="0.25">
      <c r="A874">
        <v>999</v>
      </c>
      <c r="B874">
        <v>231.35164900000001</v>
      </c>
      <c r="C874" s="3">
        <v>1</v>
      </c>
      <c r="P874">
        <v>1</v>
      </c>
      <c r="Q874" t="str">
        <f>CONCATENATE(C874,E874,G874,I874)</f>
        <v>1</v>
      </c>
    </row>
    <row r="875" spans="1:17" x14ac:dyDescent="0.25">
      <c r="A875">
        <v>1000</v>
      </c>
      <c r="B875">
        <v>231.43051600000001</v>
      </c>
      <c r="C875" s="3">
        <v>1</v>
      </c>
      <c r="P875">
        <v>1</v>
      </c>
      <c r="Q875" t="str">
        <f>CONCATENATE(C875,E875,G875,I875)</f>
        <v>1</v>
      </c>
    </row>
    <row r="876" spans="1:17" x14ac:dyDescent="0.25">
      <c r="A876">
        <v>1001</v>
      </c>
      <c r="B876">
        <v>231.31695999999999</v>
      </c>
      <c r="C876" s="3">
        <v>1</v>
      </c>
      <c r="P876">
        <v>1</v>
      </c>
      <c r="Q876" t="str">
        <f>CONCATENATE(C876,E876,G876,I876)</f>
        <v>1</v>
      </c>
    </row>
    <row r="877" spans="1:17" x14ac:dyDescent="0.25">
      <c r="A877">
        <v>1002</v>
      </c>
      <c r="B877">
        <v>231.33134200000001</v>
      </c>
      <c r="C877" s="3">
        <v>1</v>
      </c>
      <c r="P877">
        <v>1</v>
      </c>
      <c r="Q877" t="str">
        <f>CONCATENATE(C877,E877,G877,I877)</f>
        <v>1</v>
      </c>
    </row>
    <row r="878" spans="1:17" x14ac:dyDescent="0.25">
      <c r="A878">
        <v>1003</v>
      </c>
      <c r="B878">
        <v>231.355929</v>
      </c>
      <c r="C878" s="3">
        <v>1</v>
      </c>
      <c r="H878">
        <v>238.755155</v>
      </c>
      <c r="I878" s="2">
        <v>4</v>
      </c>
      <c r="P878">
        <v>2</v>
      </c>
      <c r="Q878" t="str">
        <f>CONCATENATE(C878,E878,G878,I878)</f>
        <v>14</v>
      </c>
    </row>
    <row r="879" spans="1:17" x14ac:dyDescent="0.25">
      <c r="A879">
        <v>1004</v>
      </c>
      <c r="B879">
        <v>231.37206399999999</v>
      </c>
      <c r="C879" s="3">
        <v>1</v>
      </c>
      <c r="H879">
        <v>238.74453600000001</v>
      </c>
      <c r="I879" s="2">
        <v>4</v>
      </c>
      <c r="P879">
        <v>2</v>
      </c>
      <c r="Q879" t="str">
        <f>CONCATENATE(C879,E879,G879,I879)</f>
        <v>14</v>
      </c>
    </row>
    <row r="880" spans="1:17" x14ac:dyDescent="0.25">
      <c r="A880">
        <v>1005</v>
      </c>
      <c r="B880">
        <v>231.36082500000001</v>
      </c>
      <c r="C880" s="3">
        <v>1</v>
      </c>
      <c r="H880">
        <v>238.666135</v>
      </c>
      <c r="I880" s="2">
        <v>4</v>
      </c>
      <c r="P880">
        <v>2</v>
      </c>
      <c r="Q880" t="str">
        <f>CONCATENATE(C880,E880,G880,I880)</f>
        <v>14</v>
      </c>
    </row>
    <row r="881" spans="1:17" x14ac:dyDescent="0.25">
      <c r="A881">
        <v>1006</v>
      </c>
      <c r="B881">
        <v>231.38618700000001</v>
      </c>
      <c r="C881" s="3">
        <v>1</v>
      </c>
      <c r="H881">
        <v>238.675982</v>
      </c>
      <c r="I881" s="2">
        <v>4</v>
      </c>
      <c r="P881">
        <v>2</v>
      </c>
      <c r="Q881" t="str">
        <f>CONCATENATE(C881,E881,G881,I881)</f>
        <v>14</v>
      </c>
    </row>
    <row r="882" spans="1:17" x14ac:dyDescent="0.25">
      <c r="A882">
        <v>1007</v>
      </c>
      <c r="B882">
        <v>231.43051600000001</v>
      </c>
      <c r="C882" s="3">
        <v>1</v>
      </c>
      <c r="H882">
        <v>238.64072300000001</v>
      </c>
      <c r="I882" s="2">
        <v>4</v>
      </c>
      <c r="P882">
        <v>2</v>
      </c>
      <c r="Q882" t="str">
        <f>CONCATENATE(C882,E882,G882,I882)</f>
        <v>14</v>
      </c>
    </row>
    <row r="883" spans="1:17" x14ac:dyDescent="0.25">
      <c r="A883">
        <v>1008</v>
      </c>
      <c r="F883">
        <v>232.248559</v>
      </c>
      <c r="G883" s="5">
        <v>3</v>
      </c>
      <c r="H883">
        <v>238.66340299999999</v>
      </c>
      <c r="I883" s="2">
        <v>4</v>
      </c>
      <c r="P883">
        <v>2</v>
      </c>
      <c r="Q883" t="str">
        <f>CONCATENATE(C883,E883,G883,I883)</f>
        <v>34</v>
      </c>
    </row>
    <row r="884" spans="1:17" x14ac:dyDescent="0.25">
      <c r="A884">
        <v>1009</v>
      </c>
      <c r="F884">
        <v>232.307681</v>
      </c>
      <c r="G884" s="5">
        <v>3</v>
      </c>
      <c r="H884">
        <v>238.690156</v>
      </c>
      <c r="I884" s="2">
        <v>4</v>
      </c>
      <c r="P884">
        <v>2</v>
      </c>
      <c r="Q884" t="str">
        <f>CONCATENATE(C884,E884,G884,I884)</f>
        <v>34</v>
      </c>
    </row>
    <row r="885" spans="1:17" x14ac:dyDescent="0.25">
      <c r="A885">
        <v>1010</v>
      </c>
      <c r="F885">
        <v>232.371858</v>
      </c>
      <c r="G885" s="5">
        <v>3</v>
      </c>
      <c r="H885">
        <v>238.62345400000001</v>
      </c>
      <c r="I885" s="2">
        <v>4</v>
      </c>
      <c r="P885">
        <v>2</v>
      </c>
      <c r="Q885" t="str">
        <f>CONCATENATE(C885,E885,G885,I885)</f>
        <v>34</v>
      </c>
    </row>
    <row r="886" spans="1:17" x14ac:dyDescent="0.25">
      <c r="A886">
        <v>1011</v>
      </c>
      <c r="F886">
        <v>232.35361</v>
      </c>
      <c r="G886" s="5">
        <v>3</v>
      </c>
      <c r="H886">
        <v>238.755155</v>
      </c>
      <c r="I886" s="2">
        <v>4</v>
      </c>
      <c r="P886">
        <v>2</v>
      </c>
      <c r="Q886" t="str">
        <f>CONCATENATE(C886,E886,G886,I886)</f>
        <v>34</v>
      </c>
    </row>
    <row r="887" spans="1:17" x14ac:dyDescent="0.25">
      <c r="A887">
        <v>1012</v>
      </c>
      <c r="F887">
        <v>232.300567</v>
      </c>
      <c r="G887" s="5">
        <v>3</v>
      </c>
      <c r="P887">
        <v>1</v>
      </c>
      <c r="Q887" t="str">
        <f>CONCATENATE(C887,E887,G887,I887)</f>
        <v>3</v>
      </c>
    </row>
    <row r="888" spans="1:17" x14ac:dyDescent="0.25">
      <c r="A888">
        <v>1013</v>
      </c>
      <c r="F888">
        <v>232.25840299999999</v>
      </c>
      <c r="G888" s="5">
        <v>3</v>
      </c>
      <c r="P888">
        <v>1</v>
      </c>
      <c r="Q888" t="str">
        <f>CONCATENATE(C888,E888,G888,I888)</f>
        <v>3</v>
      </c>
    </row>
    <row r="889" spans="1:17" x14ac:dyDescent="0.25">
      <c r="A889">
        <v>1014</v>
      </c>
      <c r="F889">
        <v>232.28814399999999</v>
      </c>
      <c r="G889" s="5">
        <v>3</v>
      </c>
      <c r="P889">
        <v>1</v>
      </c>
      <c r="Q889" t="str">
        <f>CONCATENATE(C889,E889,G889,I889)</f>
        <v>3</v>
      </c>
    </row>
    <row r="890" spans="1:17" x14ac:dyDescent="0.25">
      <c r="A890">
        <v>1015</v>
      </c>
      <c r="D890">
        <v>216.23397</v>
      </c>
      <c r="E890" s="4">
        <v>2</v>
      </c>
      <c r="F890">
        <v>232.248559</v>
      </c>
      <c r="G890" s="5">
        <v>3</v>
      </c>
      <c r="P890">
        <v>2</v>
      </c>
      <c r="Q890" t="str">
        <f>CONCATENATE(C890,E890,G890,I890)</f>
        <v>23</v>
      </c>
    </row>
    <row r="891" spans="1:17" x14ac:dyDescent="0.25">
      <c r="A891">
        <v>1016</v>
      </c>
      <c r="D891">
        <v>216.124743</v>
      </c>
      <c r="E891" s="4">
        <v>2</v>
      </c>
      <c r="P891">
        <v>1</v>
      </c>
      <c r="Q891" t="str">
        <f>CONCATENATE(C891,E891,G891,I891)</f>
        <v>2</v>
      </c>
    </row>
    <row r="892" spans="1:17" x14ac:dyDescent="0.25">
      <c r="A892">
        <v>1017</v>
      </c>
      <c r="D892">
        <v>216.15061900000001</v>
      </c>
      <c r="E892" s="4">
        <v>2</v>
      </c>
      <c r="P892">
        <v>1</v>
      </c>
      <c r="Q892" t="str">
        <f>CONCATENATE(C892,E892,G892,I892)</f>
        <v>2</v>
      </c>
    </row>
    <row r="893" spans="1:17" x14ac:dyDescent="0.25">
      <c r="A893">
        <v>1018</v>
      </c>
      <c r="D893">
        <v>216.18762899999999</v>
      </c>
      <c r="E893" s="4">
        <v>2</v>
      </c>
      <c r="P893">
        <v>1</v>
      </c>
      <c r="Q893" t="str">
        <f>CONCATENATE(C893,E893,G893,I893)</f>
        <v>2</v>
      </c>
    </row>
    <row r="894" spans="1:17" x14ac:dyDescent="0.25">
      <c r="A894">
        <v>1019</v>
      </c>
      <c r="D894">
        <v>216.22376299999999</v>
      </c>
      <c r="E894" s="4">
        <v>2</v>
      </c>
      <c r="P894">
        <v>1</v>
      </c>
      <c r="Q894" t="str">
        <f>CONCATENATE(C894,E894,G894,I894)</f>
        <v>2</v>
      </c>
    </row>
    <row r="895" spans="1:17" x14ac:dyDescent="0.25">
      <c r="A895">
        <v>1020</v>
      </c>
      <c r="D895">
        <v>216.203093</v>
      </c>
      <c r="E895" s="4">
        <v>2</v>
      </c>
      <c r="P895">
        <v>1</v>
      </c>
      <c r="Q895" t="str">
        <f>CONCATENATE(C895,E895,G895,I895)</f>
        <v>2</v>
      </c>
    </row>
    <row r="896" spans="1:17" x14ac:dyDescent="0.25">
      <c r="A896">
        <v>1021</v>
      </c>
      <c r="B896">
        <v>211.279382</v>
      </c>
      <c r="C896" s="3">
        <v>1</v>
      </c>
      <c r="D896">
        <v>216.198351</v>
      </c>
      <c r="E896" s="4">
        <v>2</v>
      </c>
      <c r="P896">
        <v>2</v>
      </c>
      <c r="Q896" t="str">
        <f>CONCATENATE(C896,E896,G896,I896)</f>
        <v>12</v>
      </c>
    </row>
    <row r="897" spans="1:17" x14ac:dyDescent="0.25">
      <c r="A897">
        <v>1022</v>
      </c>
      <c r="B897">
        <v>211.32195899999999</v>
      </c>
      <c r="C897" s="3">
        <v>1</v>
      </c>
      <c r="D897">
        <v>216.23397</v>
      </c>
      <c r="E897" s="4">
        <v>2</v>
      </c>
      <c r="P897">
        <v>2</v>
      </c>
      <c r="Q897" t="str">
        <f>CONCATENATE(C897,E897,G897,I897)</f>
        <v>12</v>
      </c>
    </row>
    <row r="898" spans="1:17" x14ac:dyDescent="0.25">
      <c r="A898">
        <v>1023</v>
      </c>
      <c r="B898">
        <v>211.31618599999999</v>
      </c>
      <c r="C898" s="3">
        <v>1</v>
      </c>
      <c r="P898">
        <v>1</v>
      </c>
      <c r="Q898" t="str">
        <f>CONCATENATE(C898,E898,G898,I898)</f>
        <v>1</v>
      </c>
    </row>
    <row r="899" spans="1:17" x14ac:dyDescent="0.25">
      <c r="A899">
        <v>1024</v>
      </c>
      <c r="B899">
        <v>211.279382</v>
      </c>
      <c r="C899" s="3">
        <v>1</v>
      </c>
      <c r="P899">
        <v>1</v>
      </c>
      <c r="Q899" t="str">
        <f>CONCATENATE(C899,E899,G899,I899)</f>
        <v>1</v>
      </c>
    </row>
    <row r="900" spans="1:17" x14ac:dyDescent="0.25">
      <c r="A900">
        <v>1025</v>
      </c>
      <c r="B900">
        <v>211.279382</v>
      </c>
      <c r="C900" s="3">
        <v>1</v>
      </c>
      <c r="P900">
        <v>1</v>
      </c>
      <c r="Q900" t="str">
        <f>CONCATENATE(C900,E900,G900,I900)</f>
        <v>1</v>
      </c>
    </row>
    <row r="901" spans="1:17" x14ac:dyDescent="0.25">
      <c r="A901">
        <v>1026</v>
      </c>
      <c r="B901">
        <v>211.279382</v>
      </c>
      <c r="C901" s="3">
        <v>1</v>
      </c>
      <c r="H901">
        <v>212.40396899999999</v>
      </c>
      <c r="I901" s="2">
        <v>4</v>
      </c>
      <c r="P901">
        <v>2</v>
      </c>
      <c r="Q901" t="str">
        <f>CONCATENATE(C901,E901,G901,I901)</f>
        <v>14</v>
      </c>
    </row>
    <row r="902" spans="1:17" x14ac:dyDescent="0.25">
      <c r="A902">
        <v>1027</v>
      </c>
      <c r="B902">
        <v>211.279382</v>
      </c>
      <c r="C902" s="3">
        <v>1</v>
      </c>
      <c r="H902">
        <v>212.369124</v>
      </c>
      <c r="I902" s="2">
        <v>4</v>
      </c>
      <c r="P902">
        <v>2</v>
      </c>
      <c r="Q902" t="str">
        <f>CONCATENATE(C902,E902,G902,I902)</f>
        <v>14</v>
      </c>
    </row>
    <row r="903" spans="1:17" x14ac:dyDescent="0.25">
      <c r="A903">
        <v>1028</v>
      </c>
      <c r="F903">
        <v>209.180285</v>
      </c>
      <c r="G903" s="5">
        <v>3</v>
      </c>
      <c r="H903">
        <v>212.33613399999999</v>
      </c>
      <c r="I903" s="2">
        <v>4</v>
      </c>
      <c r="P903">
        <v>2</v>
      </c>
      <c r="Q903" t="str">
        <f>CONCATENATE(C903,E903,G903,I903)</f>
        <v>34</v>
      </c>
    </row>
    <row r="904" spans="1:17" x14ac:dyDescent="0.25">
      <c r="A904">
        <v>1029</v>
      </c>
      <c r="F904">
        <v>209.185484</v>
      </c>
      <c r="G904" s="5">
        <v>3</v>
      </c>
      <c r="H904">
        <v>212.35484600000001</v>
      </c>
      <c r="I904" s="2">
        <v>4</v>
      </c>
      <c r="P904">
        <v>2</v>
      </c>
      <c r="Q904" t="str">
        <f>CONCATENATE(C904,E904,G904,I904)</f>
        <v>34</v>
      </c>
    </row>
    <row r="905" spans="1:17" x14ac:dyDescent="0.25">
      <c r="A905">
        <v>1030</v>
      </c>
      <c r="F905">
        <v>209.17217099999999</v>
      </c>
      <c r="G905" s="5">
        <v>3</v>
      </c>
      <c r="H905">
        <v>212.30732</v>
      </c>
      <c r="I905" s="2">
        <v>4</v>
      </c>
      <c r="P905">
        <v>2</v>
      </c>
      <c r="Q905" t="str">
        <f>CONCATENATE(C905,E905,G905,I905)</f>
        <v>34</v>
      </c>
    </row>
    <row r="906" spans="1:17" x14ac:dyDescent="0.25">
      <c r="A906">
        <v>1031</v>
      </c>
      <c r="F906">
        <v>209.190279</v>
      </c>
      <c r="G906" s="5">
        <v>3</v>
      </c>
      <c r="H906">
        <v>212.35597999999999</v>
      </c>
      <c r="I906" s="2">
        <v>4</v>
      </c>
      <c r="P906">
        <v>2</v>
      </c>
      <c r="Q906" t="str">
        <f>CONCATENATE(C906,E906,G906,I906)</f>
        <v>34</v>
      </c>
    </row>
    <row r="907" spans="1:17" x14ac:dyDescent="0.25">
      <c r="A907">
        <v>1032</v>
      </c>
      <c r="F907">
        <v>209.18502699999999</v>
      </c>
      <c r="G907" s="5">
        <v>3</v>
      </c>
      <c r="H907">
        <v>212.39871199999999</v>
      </c>
      <c r="I907" s="2">
        <v>4</v>
      </c>
      <c r="P907">
        <v>2</v>
      </c>
      <c r="Q907" t="str">
        <f>CONCATENATE(C907,E907,G907,I907)</f>
        <v>34</v>
      </c>
    </row>
    <row r="908" spans="1:17" x14ac:dyDescent="0.25">
      <c r="A908">
        <v>1033</v>
      </c>
      <c r="F908">
        <v>209.235781</v>
      </c>
      <c r="G908" s="5">
        <v>3</v>
      </c>
      <c r="H908">
        <v>212.40396899999999</v>
      </c>
      <c r="I908" s="2">
        <v>4</v>
      </c>
      <c r="P908">
        <v>2</v>
      </c>
      <c r="Q908" t="str">
        <f>CONCATENATE(C908,E908,G908,I908)</f>
        <v>34</v>
      </c>
    </row>
    <row r="909" spans="1:17" x14ac:dyDescent="0.25">
      <c r="A909">
        <v>1034</v>
      </c>
      <c r="F909">
        <v>209.20155600000001</v>
      </c>
      <c r="G909" s="5">
        <v>3</v>
      </c>
      <c r="H909">
        <v>212.40396899999999</v>
      </c>
      <c r="I909" s="2">
        <v>4</v>
      </c>
      <c r="P909">
        <v>2</v>
      </c>
      <c r="Q909" t="str">
        <f>CONCATENATE(C909,E909,G909,I909)</f>
        <v>34</v>
      </c>
    </row>
    <row r="910" spans="1:17" x14ac:dyDescent="0.25">
      <c r="A910">
        <v>1035</v>
      </c>
      <c r="F910">
        <v>209.180285</v>
      </c>
      <c r="G910" s="5">
        <v>3</v>
      </c>
      <c r="P910">
        <v>1</v>
      </c>
      <c r="Q910" t="str">
        <f>CONCATENATE(C910,E910,G910,I910)</f>
        <v>3</v>
      </c>
    </row>
    <row r="911" spans="1:17" x14ac:dyDescent="0.25">
      <c r="A911">
        <v>1036</v>
      </c>
      <c r="P911">
        <v>0</v>
      </c>
      <c r="Q911" t="str">
        <f>CONCATENATE(C911,E911,G911,I911)</f>
        <v/>
      </c>
    </row>
    <row r="912" spans="1:17" x14ac:dyDescent="0.25">
      <c r="A912">
        <v>1037</v>
      </c>
      <c r="P912">
        <v>0</v>
      </c>
      <c r="Q912" t="str">
        <f>CONCATENATE(C912,E912,G912,I912)</f>
        <v/>
      </c>
    </row>
    <row r="913" spans="1:17" x14ac:dyDescent="0.25">
      <c r="A913">
        <v>1038</v>
      </c>
      <c r="P913">
        <v>0</v>
      </c>
      <c r="Q913" t="str">
        <f>CONCATENATE(C913,E913,G913,I913)</f>
        <v/>
      </c>
    </row>
    <row r="914" spans="1:17" x14ac:dyDescent="0.25">
      <c r="A914">
        <v>1039</v>
      </c>
      <c r="P914">
        <v>0</v>
      </c>
      <c r="Q914" t="str">
        <f>CONCATENATE(C914,E914,G914,I914)</f>
        <v/>
      </c>
    </row>
    <row r="915" spans="1:17" x14ac:dyDescent="0.25">
      <c r="A915">
        <v>1040</v>
      </c>
      <c r="D915">
        <v>185.313467</v>
      </c>
      <c r="E915" s="4">
        <v>2</v>
      </c>
      <c r="P915">
        <v>1</v>
      </c>
      <c r="Q915" t="str">
        <f>CONCATENATE(C915,E915,G915,I915)</f>
        <v>2</v>
      </c>
    </row>
    <row r="916" spans="1:17" x14ac:dyDescent="0.25">
      <c r="A916">
        <v>1041</v>
      </c>
      <c r="D916">
        <v>185.35330400000001</v>
      </c>
      <c r="E916" s="4">
        <v>2</v>
      </c>
      <c r="P916">
        <v>1</v>
      </c>
      <c r="Q916" t="str">
        <f>CONCATENATE(C916,E916,G916,I916)</f>
        <v>2</v>
      </c>
    </row>
    <row r="917" spans="1:17" x14ac:dyDescent="0.25">
      <c r="A917">
        <v>1042</v>
      </c>
      <c r="D917">
        <v>185.37217900000002</v>
      </c>
      <c r="E917" s="4">
        <v>2</v>
      </c>
      <c r="P917">
        <v>1</v>
      </c>
      <c r="Q917" t="str">
        <f>CONCATENATE(C917,E917,G917,I917)</f>
        <v>2</v>
      </c>
    </row>
    <row r="918" spans="1:17" x14ac:dyDescent="0.25">
      <c r="A918">
        <v>1043</v>
      </c>
      <c r="B918">
        <v>179.719427</v>
      </c>
      <c r="C918" s="3">
        <v>1</v>
      </c>
      <c r="D918">
        <v>185.38120900000001</v>
      </c>
      <c r="E918" s="4">
        <v>2</v>
      </c>
      <c r="P918">
        <v>2</v>
      </c>
      <c r="Q918" t="str">
        <f>CONCATENATE(C918,E918,G918,I918)</f>
        <v>12</v>
      </c>
    </row>
    <row r="919" spans="1:17" x14ac:dyDescent="0.25">
      <c r="A919">
        <v>1044</v>
      </c>
      <c r="B919">
        <v>179.69172900000001</v>
      </c>
      <c r="C919" s="3">
        <v>1</v>
      </c>
      <c r="D919">
        <v>185.382891</v>
      </c>
      <c r="E919" s="4">
        <v>2</v>
      </c>
      <c r="P919">
        <v>2</v>
      </c>
      <c r="Q919" t="str">
        <f>CONCATENATE(C919,E919,G919,I919)</f>
        <v>12</v>
      </c>
    </row>
    <row r="920" spans="1:17" x14ac:dyDescent="0.25">
      <c r="A920">
        <v>1045</v>
      </c>
      <c r="B920">
        <v>179.716059</v>
      </c>
      <c r="C920" s="3">
        <v>1</v>
      </c>
      <c r="D920">
        <v>185.313467</v>
      </c>
      <c r="E920" s="4">
        <v>2</v>
      </c>
      <c r="P920">
        <v>2</v>
      </c>
      <c r="Q920" t="str">
        <f>CONCATENATE(C920,E920,G920,I920)</f>
        <v>12</v>
      </c>
    </row>
    <row r="921" spans="1:17" x14ac:dyDescent="0.25">
      <c r="A921">
        <v>1046</v>
      </c>
      <c r="B921">
        <v>179.73901599999999</v>
      </c>
      <c r="C921" s="3">
        <v>1</v>
      </c>
      <c r="P921">
        <v>1</v>
      </c>
      <c r="Q921" t="str">
        <f>CONCATENATE(C921,E921,G921,I921)</f>
        <v>1</v>
      </c>
    </row>
    <row r="922" spans="1:17" x14ac:dyDescent="0.25">
      <c r="A922">
        <v>1047</v>
      </c>
      <c r="B922">
        <v>179.71794700000001</v>
      </c>
      <c r="C922" s="3">
        <v>1</v>
      </c>
      <c r="P922">
        <v>1</v>
      </c>
      <c r="Q922" t="str">
        <f>CONCATENATE(C922,E922,G922,I922)</f>
        <v>1</v>
      </c>
    </row>
    <row r="923" spans="1:17" x14ac:dyDescent="0.25">
      <c r="A923">
        <v>1048</v>
      </c>
      <c r="B923">
        <v>179.719427</v>
      </c>
      <c r="C923" s="3">
        <v>1</v>
      </c>
      <c r="P923">
        <v>1</v>
      </c>
      <c r="Q923" t="str">
        <f>CONCATENATE(C923,E923,G923,I923)</f>
        <v>1</v>
      </c>
    </row>
    <row r="924" spans="1:17" x14ac:dyDescent="0.25">
      <c r="A924">
        <v>1049</v>
      </c>
      <c r="B924">
        <v>179.719427</v>
      </c>
      <c r="C924" s="3">
        <v>1</v>
      </c>
      <c r="P924">
        <v>1</v>
      </c>
      <c r="Q924" t="str">
        <f>CONCATENATE(C924,E924,G924,I924)</f>
        <v>1</v>
      </c>
    </row>
    <row r="925" spans="1:17" x14ac:dyDescent="0.25">
      <c r="A925">
        <v>1050</v>
      </c>
      <c r="F925">
        <v>178.746825</v>
      </c>
      <c r="G925" s="5">
        <v>3</v>
      </c>
      <c r="H925">
        <v>179.06206400000002</v>
      </c>
      <c r="I925" s="2">
        <v>4</v>
      </c>
      <c r="P925">
        <v>2</v>
      </c>
      <c r="Q925" t="str">
        <f>CONCATENATE(C925,E925,G925,I925)</f>
        <v>34</v>
      </c>
    </row>
    <row r="926" spans="1:17" x14ac:dyDescent="0.25">
      <c r="A926">
        <v>1051</v>
      </c>
      <c r="F926">
        <v>178.77039000000002</v>
      </c>
      <c r="G926" s="5">
        <v>3</v>
      </c>
      <c r="H926">
        <v>178.983664</v>
      </c>
      <c r="I926" s="2">
        <v>4</v>
      </c>
      <c r="P926">
        <v>2</v>
      </c>
      <c r="Q926" t="str">
        <f>CONCATENATE(C926,E926,G926,I926)</f>
        <v>34</v>
      </c>
    </row>
    <row r="927" spans="1:17" x14ac:dyDescent="0.25">
      <c r="A927">
        <v>1052</v>
      </c>
      <c r="F927">
        <v>178.79135500000001</v>
      </c>
      <c r="G927" s="5">
        <v>3</v>
      </c>
      <c r="H927">
        <v>179.02875399999999</v>
      </c>
      <c r="I927" s="2">
        <v>4</v>
      </c>
      <c r="P927">
        <v>2</v>
      </c>
      <c r="Q927" t="str">
        <f>CONCATENATE(C927,E927,G927,I927)</f>
        <v>34</v>
      </c>
    </row>
    <row r="928" spans="1:17" x14ac:dyDescent="0.25">
      <c r="A928">
        <v>1053</v>
      </c>
      <c r="F928">
        <v>178.73560000000001</v>
      </c>
      <c r="G928" s="5">
        <v>3</v>
      </c>
      <c r="H928">
        <v>179.087569</v>
      </c>
      <c r="I928" s="2">
        <v>4</v>
      </c>
      <c r="P928">
        <v>2</v>
      </c>
      <c r="Q928" t="str">
        <f>CONCATENATE(C928,E928,G928,I928)</f>
        <v>34</v>
      </c>
    </row>
    <row r="929" spans="1:17" x14ac:dyDescent="0.25">
      <c r="A929">
        <v>1054</v>
      </c>
      <c r="F929">
        <v>178.75779</v>
      </c>
      <c r="G929" s="5">
        <v>3</v>
      </c>
      <c r="H929">
        <v>179.06451300000001</v>
      </c>
      <c r="I929" s="2">
        <v>4</v>
      </c>
      <c r="P929">
        <v>2</v>
      </c>
      <c r="Q929" t="str">
        <f>CONCATENATE(C929,E929,G929,I929)</f>
        <v>34</v>
      </c>
    </row>
    <row r="930" spans="1:17" x14ac:dyDescent="0.25">
      <c r="A930">
        <v>1055</v>
      </c>
      <c r="F930">
        <v>178.74294500000002</v>
      </c>
      <c r="G930" s="5">
        <v>3</v>
      </c>
      <c r="H930">
        <v>179.048903</v>
      </c>
      <c r="I930" s="2">
        <v>4</v>
      </c>
      <c r="P930">
        <v>2</v>
      </c>
      <c r="Q930" t="str">
        <f>CONCATENATE(C930,E930,G930,I930)</f>
        <v>34</v>
      </c>
    </row>
    <row r="931" spans="1:17" x14ac:dyDescent="0.25">
      <c r="A931">
        <v>1056</v>
      </c>
      <c r="F931">
        <v>178.758658</v>
      </c>
      <c r="G931" s="5">
        <v>3</v>
      </c>
      <c r="H931">
        <v>179.023043</v>
      </c>
      <c r="I931" s="2">
        <v>4</v>
      </c>
      <c r="P931">
        <v>2</v>
      </c>
      <c r="Q931" t="str">
        <f>CONCATENATE(C931,E931,G931,I931)</f>
        <v>34</v>
      </c>
    </row>
    <row r="932" spans="1:17" x14ac:dyDescent="0.25">
      <c r="A932">
        <v>1057</v>
      </c>
      <c r="F932">
        <v>178.746825</v>
      </c>
      <c r="G932" s="5">
        <v>3</v>
      </c>
      <c r="H932">
        <v>179.06206400000002</v>
      </c>
      <c r="I932" s="2">
        <v>4</v>
      </c>
      <c r="P932">
        <v>2</v>
      </c>
      <c r="Q932" t="str">
        <f>CONCATENATE(C932,E932,G932,I932)</f>
        <v>34</v>
      </c>
    </row>
    <row r="933" spans="1:17" x14ac:dyDescent="0.25">
      <c r="A933">
        <v>1058</v>
      </c>
      <c r="P933">
        <v>0</v>
      </c>
      <c r="Q933" t="str">
        <f>CONCATENATE(C933,E933,G933,I933)</f>
        <v/>
      </c>
    </row>
    <row r="934" spans="1:17" x14ac:dyDescent="0.25">
      <c r="A934">
        <v>1059</v>
      </c>
      <c r="P934">
        <v>0</v>
      </c>
      <c r="Q934" t="str">
        <f>CONCATENATE(C934,E934,G934,I934)</f>
        <v/>
      </c>
    </row>
    <row r="935" spans="1:17" x14ac:dyDescent="0.25">
      <c r="A935">
        <v>1060</v>
      </c>
      <c r="P935">
        <v>0</v>
      </c>
      <c r="Q935" t="str">
        <f>CONCATENATE(C935,E935,G935,I935)</f>
        <v/>
      </c>
    </row>
    <row r="936" spans="1:17" x14ac:dyDescent="0.25">
      <c r="A936">
        <v>1061</v>
      </c>
      <c r="D936">
        <v>157.232731</v>
      </c>
      <c r="E936" s="4">
        <v>2</v>
      </c>
      <c r="P936">
        <v>1</v>
      </c>
      <c r="Q936" t="str">
        <f>CONCATENATE(C936,E936,G936,I936)</f>
        <v>2</v>
      </c>
    </row>
    <row r="937" spans="1:17" x14ac:dyDescent="0.25">
      <c r="A937">
        <v>1062</v>
      </c>
      <c r="D937">
        <v>157.154686</v>
      </c>
      <c r="E937" s="4">
        <v>2</v>
      </c>
      <c r="P937">
        <v>1</v>
      </c>
      <c r="Q937" t="str">
        <f>CONCATENATE(C937,E937,G937,I937)</f>
        <v>2</v>
      </c>
    </row>
    <row r="938" spans="1:17" x14ac:dyDescent="0.25">
      <c r="A938">
        <v>1063</v>
      </c>
      <c r="D938">
        <v>157.17641700000001</v>
      </c>
      <c r="E938" s="4">
        <v>2</v>
      </c>
      <c r="P938">
        <v>1</v>
      </c>
      <c r="Q938" t="str">
        <f>CONCATENATE(C938,E938,G938,I938)</f>
        <v>2</v>
      </c>
    </row>
    <row r="939" spans="1:17" x14ac:dyDescent="0.25">
      <c r="A939">
        <v>1064</v>
      </c>
      <c r="D939">
        <v>157.233802</v>
      </c>
      <c r="E939" s="4">
        <v>2</v>
      </c>
      <c r="P939">
        <v>1</v>
      </c>
      <c r="Q939" t="str">
        <f>CONCATENATE(C939,E939,G939,I939)</f>
        <v>2</v>
      </c>
    </row>
    <row r="940" spans="1:17" x14ac:dyDescent="0.25">
      <c r="A940">
        <v>1065</v>
      </c>
      <c r="B940">
        <v>152.77901600000001</v>
      </c>
      <c r="C940" s="3">
        <v>1</v>
      </c>
      <c r="D940">
        <v>157.22559000000001</v>
      </c>
      <c r="E940" s="4">
        <v>2</v>
      </c>
      <c r="P940">
        <v>2</v>
      </c>
      <c r="Q940" t="str">
        <f>CONCATENATE(C940,E940,G940,I940)</f>
        <v>12</v>
      </c>
    </row>
    <row r="941" spans="1:17" x14ac:dyDescent="0.25">
      <c r="A941">
        <v>1066</v>
      </c>
      <c r="B941">
        <v>152.80197000000001</v>
      </c>
      <c r="C941" s="3">
        <v>1</v>
      </c>
      <c r="D941">
        <v>157.26226600000001</v>
      </c>
      <c r="E941" s="4">
        <v>2</v>
      </c>
      <c r="P941">
        <v>2</v>
      </c>
      <c r="Q941" t="str">
        <f>CONCATENATE(C941,E941,G941,I941)</f>
        <v>12</v>
      </c>
    </row>
    <row r="942" spans="1:17" x14ac:dyDescent="0.25">
      <c r="A942">
        <v>1067</v>
      </c>
      <c r="B942">
        <v>152.786055</v>
      </c>
      <c r="C942" s="3">
        <v>1</v>
      </c>
      <c r="D942">
        <v>157.232731</v>
      </c>
      <c r="E942" s="4">
        <v>2</v>
      </c>
      <c r="P942">
        <v>2</v>
      </c>
      <c r="Q942" t="str">
        <f>CONCATENATE(C942,E942,G942,I942)</f>
        <v>12</v>
      </c>
    </row>
    <row r="943" spans="1:17" x14ac:dyDescent="0.25">
      <c r="A943">
        <v>1068</v>
      </c>
      <c r="B943">
        <v>152.795186</v>
      </c>
      <c r="C943" s="3">
        <v>1</v>
      </c>
      <c r="P943">
        <v>1</v>
      </c>
      <c r="Q943" t="str">
        <f>CONCATENATE(C943,E943,G943,I943)</f>
        <v>1</v>
      </c>
    </row>
    <row r="944" spans="1:17" x14ac:dyDescent="0.25">
      <c r="A944">
        <v>1069</v>
      </c>
      <c r="B944">
        <v>152.856908</v>
      </c>
      <c r="C944" s="3">
        <v>1</v>
      </c>
      <c r="P944">
        <v>1</v>
      </c>
      <c r="Q944" t="str">
        <f>CONCATENATE(C944,E944,G944,I944)</f>
        <v>1</v>
      </c>
    </row>
    <row r="945" spans="1:17" x14ac:dyDescent="0.25">
      <c r="A945">
        <v>1070</v>
      </c>
      <c r="B945">
        <v>152.77901600000001</v>
      </c>
      <c r="C945" s="3">
        <v>1</v>
      </c>
      <c r="P945">
        <v>1</v>
      </c>
      <c r="Q945" t="str">
        <f>CONCATENATE(C945,E945,G945,I945)</f>
        <v>1</v>
      </c>
    </row>
    <row r="946" spans="1:17" x14ac:dyDescent="0.25">
      <c r="A946">
        <v>1071</v>
      </c>
      <c r="H946">
        <v>152.290189</v>
      </c>
      <c r="I946" s="2">
        <v>4</v>
      </c>
      <c r="P946">
        <v>1</v>
      </c>
      <c r="Q946" t="str">
        <f>CONCATENATE(C946,E946,G946,I946)</f>
        <v>4</v>
      </c>
    </row>
    <row r="947" spans="1:17" x14ac:dyDescent="0.25">
      <c r="A947">
        <v>1072</v>
      </c>
      <c r="F947">
        <v>151.87777499999999</v>
      </c>
      <c r="G947" s="5">
        <v>3</v>
      </c>
      <c r="H947">
        <v>152.263102</v>
      </c>
      <c r="I947" s="2">
        <v>4</v>
      </c>
      <c r="P947">
        <v>2</v>
      </c>
      <c r="Q947" t="str">
        <f>CONCATENATE(C947,E947,G947,I947)</f>
        <v>34</v>
      </c>
    </row>
    <row r="948" spans="1:17" x14ac:dyDescent="0.25">
      <c r="A948">
        <v>1073</v>
      </c>
      <c r="F948">
        <v>151.87777499999999</v>
      </c>
      <c r="G948" s="5">
        <v>3</v>
      </c>
      <c r="H948">
        <v>152.29656499999999</v>
      </c>
      <c r="I948" s="2">
        <v>4</v>
      </c>
      <c r="P948">
        <v>2</v>
      </c>
      <c r="Q948" t="str">
        <f>CONCATENATE(C948,E948,G948,I948)</f>
        <v>34</v>
      </c>
    </row>
    <row r="949" spans="1:17" x14ac:dyDescent="0.25">
      <c r="A949">
        <v>1074</v>
      </c>
      <c r="F949">
        <v>151.87777499999999</v>
      </c>
      <c r="G949" s="5">
        <v>3</v>
      </c>
      <c r="H949">
        <v>152.32431400000002</v>
      </c>
      <c r="I949" s="2">
        <v>4</v>
      </c>
      <c r="P949">
        <v>2</v>
      </c>
      <c r="Q949" t="str">
        <f>CONCATENATE(C949,E949,G949,I949)</f>
        <v>34</v>
      </c>
    </row>
    <row r="950" spans="1:17" x14ac:dyDescent="0.25">
      <c r="A950">
        <v>1075</v>
      </c>
      <c r="F950">
        <v>151.87777499999999</v>
      </c>
      <c r="G950" s="5">
        <v>3</v>
      </c>
      <c r="H950">
        <v>152.33303699999999</v>
      </c>
      <c r="I950" s="2">
        <v>4</v>
      </c>
      <c r="P950">
        <v>2</v>
      </c>
      <c r="Q950" t="str">
        <f>CONCATENATE(C950,E950,G950,I950)</f>
        <v>34</v>
      </c>
    </row>
    <row r="951" spans="1:17" x14ac:dyDescent="0.25">
      <c r="A951">
        <v>1076</v>
      </c>
      <c r="F951">
        <v>151.912971</v>
      </c>
      <c r="G951" s="5">
        <v>3</v>
      </c>
      <c r="H951">
        <v>152.40445099999999</v>
      </c>
      <c r="I951" s="2">
        <v>4</v>
      </c>
      <c r="P951">
        <v>2</v>
      </c>
      <c r="Q951" t="str">
        <f>CONCATENATE(C951,E951,G951,I951)</f>
        <v>34</v>
      </c>
    </row>
    <row r="952" spans="1:17" x14ac:dyDescent="0.25">
      <c r="A952">
        <v>1077</v>
      </c>
      <c r="F952">
        <v>151.87777499999999</v>
      </c>
      <c r="G952" s="5">
        <v>3</v>
      </c>
      <c r="H952">
        <v>152.399911</v>
      </c>
      <c r="I952" s="2">
        <v>4</v>
      </c>
      <c r="P952">
        <v>2</v>
      </c>
      <c r="Q952" t="str">
        <f>CONCATENATE(C952,E952,G952,I952)</f>
        <v>34</v>
      </c>
    </row>
    <row r="953" spans="1:17" x14ac:dyDescent="0.25">
      <c r="A953">
        <v>1078</v>
      </c>
      <c r="F953">
        <v>151.87777499999999</v>
      </c>
      <c r="G953" s="5">
        <v>3</v>
      </c>
      <c r="H953">
        <v>152.290189</v>
      </c>
      <c r="I953" s="2">
        <v>4</v>
      </c>
      <c r="P953">
        <v>2</v>
      </c>
      <c r="Q953" t="str">
        <f>CONCATENATE(C953,E953,G953,I953)</f>
        <v>34</v>
      </c>
    </row>
    <row r="954" spans="1:17" x14ac:dyDescent="0.25">
      <c r="A954">
        <v>1079</v>
      </c>
      <c r="P954">
        <v>0</v>
      </c>
      <c r="Q954" t="str">
        <f>CONCATENATE(C954,E954,G954,I954)</f>
        <v/>
      </c>
    </row>
    <row r="955" spans="1:17" x14ac:dyDescent="0.25">
      <c r="A955">
        <v>1080</v>
      </c>
      <c r="P955">
        <v>0</v>
      </c>
      <c r="Q955" t="str">
        <f>CONCATENATE(C955,E955,G955,I955)</f>
        <v/>
      </c>
    </row>
    <row r="956" spans="1:17" x14ac:dyDescent="0.25">
      <c r="A956">
        <v>1081</v>
      </c>
      <c r="P956">
        <v>0</v>
      </c>
      <c r="Q956" t="str">
        <f>CONCATENATE(C956,E956,G956,I956)</f>
        <v/>
      </c>
    </row>
    <row r="957" spans="1:17" x14ac:dyDescent="0.25">
      <c r="A957">
        <v>1082</v>
      </c>
      <c r="P957">
        <v>0</v>
      </c>
      <c r="Q957" t="str">
        <f>CONCATENATE(C957,E957,G957,I957)</f>
        <v/>
      </c>
    </row>
    <row r="958" spans="1:17" x14ac:dyDescent="0.25">
      <c r="A958">
        <v>1083</v>
      </c>
      <c r="P958">
        <v>0</v>
      </c>
      <c r="Q958" t="str">
        <f>CONCATENATE(C958,E958,G958,I958)</f>
        <v/>
      </c>
    </row>
    <row r="959" spans="1:17" x14ac:dyDescent="0.25">
      <c r="A959">
        <v>1084</v>
      </c>
      <c r="D959">
        <v>117.300149</v>
      </c>
      <c r="E959" s="4">
        <v>2</v>
      </c>
      <c r="P959">
        <v>1</v>
      </c>
      <c r="Q959" t="str">
        <f>CONCATENATE(C959,E959,G959,I959)</f>
        <v>2</v>
      </c>
    </row>
    <row r="960" spans="1:17" x14ac:dyDescent="0.25">
      <c r="A960">
        <v>1085</v>
      </c>
      <c r="D960">
        <v>117.26676700000002</v>
      </c>
      <c r="E960" s="4">
        <v>2</v>
      </c>
      <c r="P960">
        <v>1</v>
      </c>
      <c r="Q960" t="str">
        <f>CONCATENATE(C960,E960,G960,I960)</f>
        <v>2</v>
      </c>
    </row>
    <row r="961" spans="1:17" x14ac:dyDescent="0.25">
      <c r="A961">
        <v>1086</v>
      </c>
      <c r="D961">
        <v>117.33449300000001</v>
      </c>
      <c r="E961" s="4">
        <v>2</v>
      </c>
      <c r="P961">
        <v>1</v>
      </c>
      <c r="Q961" t="str">
        <f>CONCATENATE(C961,E961,G961,I961)</f>
        <v>2</v>
      </c>
    </row>
    <row r="962" spans="1:17" x14ac:dyDescent="0.25">
      <c r="A962">
        <v>1087</v>
      </c>
      <c r="D962">
        <v>117.31414100000001</v>
      </c>
      <c r="E962" s="4">
        <v>2</v>
      </c>
      <c r="P962">
        <v>1</v>
      </c>
      <c r="Q962" t="str">
        <f>CONCATENATE(C962,E962,G962,I962)</f>
        <v>2</v>
      </c>
    </row>
    <row r="963" spans="1:17" x14ac:dyDescent="0.25">
      <c r="A963">
        <v>1088</v>
      </c>
      <c r="B963">
        <v>111.54383900000001</v>
      </c>
      <c r="C963" s="3">
        <v>1</v>
      </c>
      <c r="D963">
        <v>117.333989</v>
      </c>
      <c r="E963" s="4">
        <v>2</v>
      </c>
      <c r="P963">
        <v>2</v>
      </c>
      <c r="Q963" t="str">
        <f>CONCATENATE(C963,E963,G963,I963)</f>
        <v>12</v>
      </c>
    </row>
    <row r="964" spans="1:17" x14ac:dyDescent="0.25">
      <c r="A964">
        <v>1089</v>
      </c>
      <c r="B964">
        <v>111.50782900000002</v>
      </c>
      <c r="C964" s="3">
        <v>1</v>
      </c>
      <c r="D964">
        <v>117.34222100000001</v>
      </c>
      <c r="E964" s="4">
        <v>2</v>
      </c>
      <c r="P964">
        <v>2</v>
      </c>
      <c r="Q964" t="str">
        <f>CONCATENATE(C964,E964,G964,I964)</f>
        <v>12</v>
      </c>
    </row>
    <row r="965" spans="1:17" x14ac:dyDescent="0.25">
      <c r="A965">
        <v>1090</v>
      </c>
      <c r="B965">
        <v>111.52419</v>
      </c>
      <c r="C965" s="3">
        <v>1</v>
      </c>
      <c r="D965">
        <v>117.300149</v>
      </c>
      <c r="E965" s="4">
        <v>2</v>
      </c>
      <c r="P965">
        <v>2</v>
      </c>
      <c r="Q965" t="str">
        <f>CONCATENATE(C965,E965,G965,I965)</f>
        <v>12</v>
      </c>
    </row>
    <row r="966" spans="1:17" x14ac:dyDescent="0.25">
      <c r="A966">
        <v>1091</v>
      </c>
      <c r="B966">
        <v>111.56191700000001</v>
      </c>
      <c r="C966" s="3">
        <v>1</v>
      </c>
      <c r="D966">
        <v>117.300149</v>
      </c>
      <c r="E966" s="4">
        <v>2</v>
      </c>
      <c r="P966">
        <v>2</v>
      </c>
      <c r="Q966" t="str">
        <f>CONCATENATE(C966,E966,G966,I966)</f>
        <v>12</v>
      </c>
    </row>
    <row r="967" spans="1:17" x14ac:dyDescent="0.25">
      <c r="A967">
        <v>1092</v>
      </c>
      <c r="B967">
        <v>111.50080600000001</v>
      </c>
      <c r="C967" s="3">
        <v>1</v>
      </c>
      <c r="P967">
        <v>1</v>
      </c>
      <c r="Q967" t="str">
        <f>CONCATENATE(C967,E967,G967,I967)</f>
        <v>1</v>
      </c>
    </row>
    <row r="968" spans="1:17" x14ac:dyDescent="0.25">
      <c r="A968">
        <v>1093</v>
      </c>
      <c r="B968">
        <v>111.50080600000001</v>
      </c>
      <c r="C968" s="3">
        <v>1</v>
      </c>
      <c r="P968">
        <v>1</v>
      </c>
      <c r="Q968" t="str">
        <f>CONCATENATE(C968,E968,G968,I968)</f>
        <v>1</v>
      </c>
    </row>
    <row r="969" spans="1:17" x14ac:dyDescent="0.25">
      <c r="A969">
        <v>1094</v>
      </c>
      <c r="B969">
        <v>111.54383900000001</v>
      </c>
      <c r="C969" s="3">
        <v>1</v>
      </c>
      <c r="H969">
        <v>111.64848400000001</v>
      </c>
      <c r="I969" s="2">
        <v>4</v>
      </c>
      <c r="P969">
        <v>2</v>
      </c>
      <c r="Q969" t="str">
        <f>CONCATENATE(C969,E969,G969,I969)</f>
        <v>14</v>
      </c>
    </row>
    <row r="970" spans="1:17" x14ac:dyDescent="0.25">
      <c r="A970">
        <v>1095</v>
      </c>
      <c r="F970">
        <v>110.665807</v>
      </c>
      <c r="G970" s="5">
        <v>3</v>
      </c>
      <c r="H970">
        <v>111.52914100000001</v>
      </c>
      <c r="I970" s="2">
        <v>4</v>
      </c>
      <c r="P970">
        <v>2</v>
      </c>
      <c r="Q970" t="str">
        <f>CONCATENATE(C970,E970,G970,I970)</f>
        <v>34</v>
      </c>
    </row>
    <row r="971" spans="1:17" x14ac:dyDescent="0.25">
      <c r="A971">
        <v>1096</v>
      </c>
      <c r="F971">
        <v>110.67191800000001</v>
      </c>
      <c r="G971" s="5">
        <v>3</v>
      </c>
      <c r="H971">
        <v>111.64277700000001</v>
      </c>
      <c r="I971" s="2">
        <v>4</v>
      </c>
      <c r="P971">
        <v>2</v>
      </c>
      <c r="Q971" t="str">
        <f>CONCATENATE(C971,E971,G971,I971)</f>
        <v>34</v>
      </c>
    </row>
    <row r="972" spans="1:17" x14ac:dyDescent="0.25">
      <c r="A972">
        <v>1097</v>
      </c>
      <c r="F972">
        <v>110.71600800000002</v>
      </c>
      <c r="G972" s="5">
        <v>3</v>
      </c>
      <c r="H972">
        <v>111.65449600000001</v>
      </c>
      <c r="I972" s="2">
        <v>4</v>
      </c>
      <c r="P972">
        <v>2</v>
      </c>
      <c r="Q972" t="str">
        <f>CONCATENATE(C972,E972,G972,I972)</f>
        <v>34</v>
      </c>
    </row>
    <row r="973" spans="1:17" x14ac:dyDescent="0.25">
      <c r="A973">
        <v>1098</v>
      </c>
      <c r="F973">
        <v>110.68903800000001</v>
      </c>
      <c r="G973" s="5">
        <v>3</v>
      </c>
      <c r="H973">
        <v>111.655507</v>
      </c>
      <c r="I973" s="2">
        <v>4</v>
      </c>
      <c r="P973">
        <v>2</v>
      </c>
      <c r="Q973" t="str">
        <f>CONCATENATE(C973,E973,G973,I973)</f>
        <v>34</v>
      </c>
    </row>
    <row r="974" spans="1:17" x14ac:dyDescent="0.25">
      <c r="A974">
        <v>1099</v>
      </c>
      <c r="F974">
        <v>110.62267800000001</v>
      </c>
      <c r="G974" s="5">
        <v>3</v>
      </c>
      <c r="H974">
        <v>111.641164</v>
      </c>
      <c r="I974" s="2">
        <v>4</v>
      </c>
      <c r="P974">
        <v>2</v>
      </c>
      <c r="Q974" t="str">
        <f>CONCATENATE(C974,E974,G974,I974)</f>
        <v>34</v>
      </c>
    </row>
    <row r="975" spans="1:17" x14ac:dyDescent="0.25">
      <c r="A975">
        <v>1100</v>
      </c>
      <c r="F975">
        <v>110.647828</v>
      </c>
      <c r="G975" s="5">
        <v>3</v>
      </c>
      <c r="H975">
        <v>111.637067</v>
      </c>
      <c r="I975" s="2">
        <v>4</v>
      </c>
      <c r="P975">
        <v>2</v>
      </c>
      <c r="Q975" t="str">
        <f>CONCATENATE(C975,E975,G975,I975)</f>
        <v>34</v>
      </c>
    </row>
    <row r="976" spans="1:17" x14ac:dyDescent="0.25">
      <c r="A976">
        <v>1101</v>
      </c>
      <c r="F976">
        <v>110.665807</v>
      </c>
      <c r="G976" s="5">
        <v>3</v>
      </c>
      <c r="H976">
        <v>111.64848400000001</v>
      </c>
      <c r="I976" s="2">
        <v>4</v>
      </c>
      <c r="P976">
        <v>2</v>
      </c>
      <c r="Q976" t="str">
        <f>CONCATENATE(C976,E976,G976,I976)</f>
        <v>34</v>
      </c>
    </row>
    <row r="977" spans="1:17" x14ac:dyDescent="0.25">
      <c r="A977">
        <v>1102</v>
      </c>
      <c r="P977">
        <v>0</v>
      </c>
      <c r="Q977" t="str">
        <f>CONCATENATE(C977,E977,G977,I977)</f>
        <v/>
      </c>
    </row>
    <row r="978" spans="1:17" x14ac:dyDescent="0.25">
      <c r="A978">
        <v>1103</v>
      </c>
      <c r="P978">
        <v>0</v>
      </c>
      <c r="Q978" t="str">
        <f>CONCATENATE(C978,E978,G978,I978)</f>
        <v/>
      </c>
    </row>
    <row r="979" spans="1:17" x14ac:dyDescent="0.25">
      <c r="A979">
        <v>1104</v>
      </c>
      <c r="P979">
        <v>0</v>
      </c>
      <c r="Q979" t="str">
        <f>CONCATENATE(C979,E979,G979,I979)</f>
        <v/>
      </c>
    </row>
    <row r="980" spans="1:17" x14ac:dyDescent="0.25">
      <c r="A980">
        <v>1105</v>
      </c>
      <c r="P980">
        <v>0</v>
      </c>
      <c r="Q980" t="str">
        <f>CONCATENATE(C980,E980,G980,I980)</f>
        <v/>
      </c>
    </row>
    <row r="981" spans="1:17" x14ac:dyDescent="0.25">
      <c r="A981">
        <v>1106</v>
      </c>
      <c r="P981">
        <v>0</v>
      </c>
      <c r="Q981" t="str">
        <f>CONCATENATE(C981,E981,G981,I981)</f>
        <v/>
      </c>
    </row>
    <row r="982" spans="1:17" x14ac:dyDescent="0.25">
      <c r="A982">
        <v>1107</v>
      </c>
      <c r="D982">
        <v>85.159141000000005</v>
      </c>
      <c r="E982" s="4">
        <v>2</v>
      </c>
      <c r="P982">
        <v>1</v>
      </c>
      <c r="Q982" t="str">
        <f>CONCATENATE(C982,E982,G982,I982)</f>
        <v>2</v>
      </c>
    </row>
    <row r="983" spans="1:17" x14ac:dyDescent="0.25">
      <c r="A983">
        <v>1108</v>
      </c>
      <c r="D983">
        <v>85.080251000000004</v>
      </c>
      <c r="E983" s="4">
        <v>2</v>
      </c>
      <c r="P983">
        <v>1</v>
      </c>
      <c r="Q983" t="str">
        <f>CONCATENATE(C983,E983,G983,I983)</f>
        <v>2</v>
      </c>
    </row>
    <row r="984" spans="1:17" x14ac:dyDescent="0.25">
      <c r="A984">
        <v>1109</v>
      </c>
      <c r="D984">
        <v>85.125808000000006</v>
      </c>
      <c r="E984" s="4">
        <v>2</v>
      </c>
      <c r="P984">
        <v>1</v>
      </c>
      <c r="Q984" t="str">
        <f>CONCATENATE(C984,E984,G984,I984)</f>
        <v>2</v>
      </c>
    </row>
    <row r="985" spans="1:17" x14ac:dyDescent="0.25">
      <c r="A985">
        <v>1110</v>
      </c>
      <c r="D985">
        <v>85.141414000000012</v>
      </c>
      <c r="E985" s="4">
        <v>2</v>
      </c>
      <c r="P985">
        <v>1</v>
      </c>
      <c r="Q985" t="str">
        <f>CONCATENATE(C985,E985,G985,I985)</f>
        <v>2</v>
      </c>
    </row>
    <row r="986" spans="1:17" x14ac:dyDescent="0.25">
      <c r="A986">
        <v>1111</v>
      </c>
      <c r="D986">
        <v>85.137929000000014</v>
      </c>
      <c r="E986" s="4">
        <v>2</v>
      </c>
      <c r="P986">
        <v>1</v>
      </c>
      <c r="Q986" t="str">
        <f>CONCATENATE(C986,E986,G986,I986)</f>
        <v>2</v>
      </c>
    </row>
    <row r="987" spans="1:17" x14ac:dyDescent="0.25">
      <c r="A987">
        <v>1112</v>
      </c>
      <c r="B987">
        <v>79.29232300000001</v>
      </c>
      <c r="C987" s="3">
        <v>1</v>
      </c>
      <c r="D987">
        <v>85.127576000000005</v>
      </c>
      <c r="E987" s="4">
        <v>2</v>
      </c>
      <c r="P987">
        <v>2</v>
      </c>
      <c r="Q987" t="str">
        <f>CONCATENATE(C987,E987,G987,I987)</f>
        <v>12</v>
      </c>
    </row>
    <row r="988" spans="1:17" x14ac:dyDescent="0.25">
      <c r="A988">
        <v>1113</v>
      </c>
      <c r="B988">
        <v>79.324949000000004</v>
      </c>
      <c r="C988" s="3">
        <v>1</v>
      </c>
      <c r="D988">
        <v>85.159141000000005</v>
      </c>
      <c r="E988" s="4">
        <v>2</v>
      </c>
      <c r="P988">
        <v>2</v>
      </c>
      <c r="Q988" t="str">
        <f>CONCATENATE(C988,E988,G988,I988)</f>
        <v>12</v>
      </c>
    </row>
    <row r="989" spans="1:17" x14ac:dyDescent="0.25">
      <c r="A989">
        <v>1114</v>
      </c>
      <c r="B989">
        <v>79.279747000000015</v>
      </c>
      <c r="C989" s="3">
        <v>1</v>
      </c>
      <c r="P989">
        <v>1</v>
      </c>
      <c r="Q989" t="str">
        <f>CONCATENATE(C989,E989,G989,I989)</f>
        <v>1</v>
      </c>
    </row>
    <row r="990" spans="1:17" x14ac:dyDescent="0.25">
      <c r="A990">
        <v>1115</v>
      </c>
      <c r="B990">
        <v>79.300909000000004</v>
      </c>
      <c r="C990" s="3">
        <v>1</v>
      </c>
      <c r="P990">
        <v>1</v>
      </c>
      <c r="Q990" t="str">
        <f>CONCATENATE(C990,E990,G990,I990)</f>
        <v>1</v>
      </c>
    </row>
    <row r="991" spans="1:17" x14ac:dyDescent="0.25">
      <c r="A991">
        <v>1116</v>
      </c>
      <c r="B991">
        <v>79.329798000000011</v>
      </c>
      <c r="C991" s="3">
        <v>1</v>
      </c>
      <c r="P991">
        <v>1</v>
      </c>
      <c r="Q991" t="str">
        <f>CONCATENATE(C991,E991,G991,I991)</f>
        <v>1</v>
      </c>
    </row>
    <row r="992" spans="1:17" x14ac:dyDescent="0.25">
      <c r="A992">
        <v>1117</v>
      </c>
      <c r="B992">
        <v>79.268737000000002</v>
      </c>
      <c r="C992" s="3">
        <v>1</v>
      </c>
      <c r="P992">
        <v>1</v>
      </c>
      <c r="Q992" t="str">
        <f>CONCATENATE(C992,E992,G992,I992)</f>
        <v>1</v>
      </c>
    </row>
    <row r="993" spans="1:17" x14ac:dyDescent="0.25">
      <c r="A993">
        <v>1118</v>
      </c>
      <c r="B993">
        <v>79.29232300000001</v>
      </c>
      <c r="C993" s="3">
        <v>1</v>
      </c>
      <c r="H993">
        <v>79.527828</v>
      </c>
      <c r="I993" s="2">
        <v>4</v>
      </c>
      <c r="P993">
        <v>2</v>
      </c>
      <c r="Q993" t="str">
        <f>CONCATENATE(C993,E993,G993,I993)</f>
        <v>14</v>
      </c>
    </row>
    <row r="994" spans="1:17" x14ac:dyDescent="0.25">
      <c r="A994">
        <v>1119</v>
      </c>
      <c r="F994">
        <v>78.31818100000001</v>
      </c>
      <c r="G994" s="5">
        <v>3</v>
      </c>
      <c r="H994">
        <v>79.469040000000007</v>
      </c>
      <c r="I994" s="2">
        <v>4</v>
      </c>
      <c r="P994">
        <v>2</v>
      </c>
      <c r="Q994" t="str">
        <f>CONCATENATE(C994,E994,G994,I994)</f>
        <v>34</v>
      </c>
    </row>
    <row r="995" spans="1:17" x14ac:dyDescent="0.25">
      <c r="A995">
        <v>1120</v>
      </c>
      <c r="F995">
        <v>78.316161000000008</v>
      </c>
      <c r="G995" s="5">
        <v>3</v>
      </c>
      <c r="H995">
        <v>79.420151000000004</v>
      </c>
      <c r="I995" s="2">
        <v>4</v>
      </c>
      <c r="P995">
        <v>2</v>
      </c>
      <c r="Q995" t="str">
        <f>CONCATENATE(C995,E995,G995,I995)</f>
        <v>34</v>
      </c>
    </row>
    <row r="996" spans="1:17" x14ac:dyDescent="0.25">
      <c r="A996">
        <v>1121</v>
      </c>
      <c r="F996">
        <v>78.349192000000002</v>
      </c>
      <c r="G996" s="5">
        <v>3</v>
      </c>
      <c r="H996">
        <v>79.44893900000001</v>
      </c>
      <c r="I996" s="2">
        <v>4</v>
      </c>
      <c r="P996">
        <v>2</v>
      </c>
      <c r="Q996" t="str">
        <f>CONCATENATE(C996,E996,G996,I996)</f>
        <v>34</v>
      </c>
    </row>
    <row r="997" spans="1:17" x14ac:dyDescent="0.25">
      <c r="A997">
        <v>1122</v>
      </c>
      <c r="F997">
        <v>78.306263000000001</v>
      </c>
      <c r="G997" s="5">
        <v>3</v>
      </c>
      <c r="H997">
        <v>79.515758000000005</v>
      </c>
      <c r="I997" s="2">
        <v>4</v>
      </c>
      <c r="P997">
        <v>2</v>
      </c>
      <c r="Q997" t="str">
        <f>CONCATENATE(C997,E997,G997,I997)</f>
        <v>34</v>
      </c>
    </row>
    <row r="998" spans="1:17" x14ac:dyDescent="0.25">
      <c r="A998">
        <v>1123</v>
      </c>
      <c r="F998">
        <v>78.31257500000001</v>
      </c>
      <c r="G998" s="5">
        <v>3</v>
      </c>
      <c r="H998">
        <v>79.521313000000006</v>
      </c>
      <c r="I998" s="2">
        <v>4</v>
      </c>
      <c r="P998">
        <v>2</v>
      </c>
      <c r="Q998" t="str">
        <f>CONCATENATE(C998,E998,G998,I998)</f>
        <v>34</v>
      </c>
    </row>
    <row r="999" spans="1:17" x14ac:dyDescent="0.25">
      <c r="A999">
        <v>1124</v>
      </c>
      <c r="F999">
        <v>78.293940000000006</v>
      </c>
      <c r="G999" s="5">
        <v>3</v>
      </c>
      <c r="H999">
        <v>79.509090000000015</v>
      </c>
      <c r="I999" s="2">
        <v>4</v>
      </c>
      <c r="P999">
        <v>2</v>
      </c>
      <c r="Q999" t="str">
        <f>CONCATENATE(C999,E999,G999,I999)</f>
        <v>34</v>
      </c>
    </row>
    <row r="1000" spans="1:17" x14ac:dyDescent="0.25">
      <c r="A1000">
        <v>1125</v>
      </c>
      <c r="F1000">
        <v>78.253534999999999</v>
      </c>
      <c r="G1000" s="5">
        <v>3</v>
      </c>
      <c r="H1000">
        <v>79.527828</v>
      </c>
      <c r="I1000" s="2">
        <v>4</v>
      </c>
      <c r="P1000">
        <v>2</v>
      </c>
      <c r="Q1000" t="str">
        <f>CONCATENATE(C1000,E1000,G1000,I1000)</f>
        <v>34</v>
      </c>
    </row>
    <row r="1001" spans="1:17" x14ac:dyDescent="0.25">
      <c r="A1001">
        <v>1126</v>
      </c>
      <c r="F1001">
        <v>78.31818100000001</v>
      </c>
      <c r="G1001" s="5">
        <v>3</v>
      </c>
      <c r="P1001">
        <v>1</v>
      </c>
      <c r="Q1001" t="str">
        <f>CONCATENATE(C1001,E1001,G1001,I1001)</f>
        <v>3</v>
      </c>
    </row>
    <row r="1002" spans="1:17" x14ac:dyDescent="0.25">
      <c r="A1002">
        <v>1127</v>
      </c>
      <c r="P1002">
        <v>0</v>
      </c>
      <c r="Q1002" t="str">
        <f>CONCATENATE(C1002,E1002,G1002,I1002)</f>
        <v/>
      </c>
    </row>
    <row r="1003" spans="1:17" x14ac:dyDescent="0.25">
      <c r="A1003">
        <v>1128</v>
      </c>
      <c r="D1003">
        <v>60.821708000000001</v>
      </c>
      <c r="E1003" s="4">
        <v>2</v>
      </c>
      <c r="P1003">
        <v>1</v>
      </c>
      <c r="Q1003" t="str">
        <f>CONCATENATE(C1003,E1003,G1003,I1003)</f>
        <v>2</v>
      </c>
    </row>
    <row r="1004" spans="1:17" x14ac:dyDescent="0.25">
      <c r="A1004">
        <v>1129</v>
      </c>
      <c r="D1004">
        <v>60.813793000000004</v>
      </c>
      <c r="E1004" s="4">
        <v>2</v>
      </c>
      <c r="P1004">
        <v>1</v>
      </c>
      <c r="Q1004" t="str">
        <f>CONCATENATE(C1004,E1004,G1004,I1004)</f>
        <v>2</v>
      </c>
    </row>
    <row r="1005" spans="1:17" x14ac:dyDescent="0.25">
      <c r="A1005">
        <v>1130</v>
      </c>
      <c r="D1005">
        <v>60.798686000000004</v>
      </c>
      <c r="E1005" s="4">
        <v>2</v>
      </c>
      <c r="P1005">
        <v>1</v>
      </c>
      <c r="Q1005" t="str">
        <f>CONCATENATE(C1005,E1005,G1005,I1005)</f>
        <v>2</v>
      </c>
    </row>
    <row r="1006" spans="1:17" x14ac:dyDescent="0.25">
      <c r="A1006">
        <v>1131</v>
      </c>
      <c r="D1006">
        <v>60.785415</v>
      </c>
      <c r="E1006" s="4">
        <v>2</v>
      </c>
      <c r="P1006">
        <v>1</v>
      </c>
      <c r="Q1006" t="str">
        <f>CONCATENATE(C1006,E1006,G1006,I1006)</f>
        <v>2</v>
      </c>
    </row>
    <row r="1007" spans="1:17" x14ac:dyDescent="0.25">
      <c r="A1007">
        <v>1132</v>
      </c>
      <c r="D1007">
        <v>60.778381000000003</v>
      </c>
      <c r="E1007" s="4">
        <v>2</v>
      </c>
      <c r="P1007">
        <v>1</v>
      </c>
      <c r="Q1007" t="str">
        <f>CONCATENATE(C1007,E1007,G1007,I1007)</f>
        <v>2</v>
      </c>
    </row>
    <row r="1008" spans="1:17" x14ac:dyDescent="0.25">
      <c r="A1008">
        <v>1133</v>
      </c>
      <c r="D1008">
        <v>60.833846000000001</v>
      </c>
      <c r="E1008" s="4">
        <v>2</v>
      </c>
      <c r="P1008">
        <v>1</v>
      </c>
      <c r="Q1008" t="str">
        <f>CONCATENATE(C1008,E1008,G1008,I1008)</f>
        <v>2</v>
      </c>
    </row>
    <row r="1009" spans="1:17" x14ac:dyDescent="0.25">
      <c r="A1009">
        <v>1134</v>
      </c>
      <c r="B1009">
        <v>52.659496000000004</v>
      </c>
      <c r="C1009" s="3">
        <v>1</v>
      </c>
      <c r="D1009">
        <v>60.863216000000001</v>
      </c>
      <c r="E1009" s="4">
        <v>2</v>
      </c>
      <c r="P1009">
        <v>2</v>
      </c>
      <c r="Q1009" t="str">
        <f>CONCATENATE(C1009,E1009,G1009,I1009)</f>
        <v>12</v>
      </c>
    </row>
    <row r="1010" spans="1:17" x14ac:dyDescent="0.25">
      <c r="A1010">
        <v>1135</v>
      </c>
      <c r="B1010">
        <v>52.599086</v>
      </c>
      <c r="C1010" s="3">
        <v>1</v>
      </c>
      <c r="D1010">
        <v>60.821708000000001</v>
      </c>
      <c r="E1010" s="4">
        <v>2</v>
      </c>
      <c r="P1010">
        <v>2</v>
      </c>
      <c r="Q1010" t="str">
        <f>CONCATENATE(C1010,E1010,G1010,I1010)</f>
        <v>12</v>
      </c>
    </row>
    <row r="1011" spans="1:17" x14ac:dyDescent="0.25">
      <c r="A1011">
        <v>1136</v>
      </c>
      <c r="B1011">
        <v>52.583202</v>
      </c>
      <c r="C1011" s="3">
        <v>1</v>
      </c>
      <c r="P1011">
        <v>1</v>
      </c>
      <c r="Q1011" t="str">
        <f>CONCATENATE(C1011,E1011,G1011,I1011)</f>
        <v>1</v>
      </c>
    </row>
    <row r="1012" spans="1:17" x14ac:dyDescent="0.25">
      <c r="A1012">
        <v>1137</v>
      </c>
      <c r="B1012">
        <v>52.597830999999999</v>
      </c>
      <c r="C1012" s="3">
        <v>1</v>
      </c>
      <c r="P1012">
        <v>1</v>
      </c>
      <c r="Q1012" t="str">
        <f>CONCATENATE(C1012,E1012,G1012,I1012)</f>
        <v>1</v>
      </c>
    </row>
    <row r="1013" spans="1:17" x14ac:dyDescent="0.25">
      <c r="A1013">
        <v>1138</v>
      </c>
      <c r="B1013">
        <v>52.617000000000004</v>
      </c>
      <c r="C1013" s="3">
        <v>1</v>
      </c>
      <c r="P1013">
        <v>1</v>
      </c>
      <c r="Q1013" t="str">
        <f>CONCATENATE(C1013,E1013,G1013,I1013)</f>
        <v>1</v>
      </c>
    </row>
    <row r="1014" spans="1:17" x14ac:dyDescent="0.25">
      <c r="A1014">
        <v>1139</v>
      </c>
      <c r="B1014">
        <v>52.627990000000004</v>
      </c>
      <c r="C1014" s="3">
        <v>1</v>
      </c>
      <c r="P1014">
        <v>1</v>
      </c>
      <c r="Q1014" t="str">
        <f>CONCATENATE(C1014,E1014,G1014,I1014)</f>
        <v>1</v>
      </c>
    </row>
    <row r="1015" spans="1:17" x14ac:dyDescent="0.25">
      <c r="A1015">
        <v>1140</v>
      </c>
      <c r="B1015">
        <v>52.641582</v>
      </c>
      <c r="C1015" s="3">
        <v>1</v>
      </c>
      <c r="P1015">
        <v>1</v>
      </c>
      <c r="Q1015" t="str">
        <f>CONCATENATE(C1015,E1015,G1015,I1015)</f>
        <v>1</v>
      </c>
    </row>
    <row r="1016" spans="1:17" x14ac:dyDescent="0.25">
      <c r="A1016">
        <v>1141</v>
      </c>
      <c r="B1016">
        <v>52.659496000000004</v>
      </c>
      <c r="C1016" s="3">
        <v>1</v>
      </c>
      <c r="H1016">
        <v>54.526218</v>
      </c>
      <c r="I1016" s="2">
        <v>4</v>
      </c>
      <c r="P1016">
        <v>2</v>
      </c>
      <c r="Q1016" t="str">
        <f>CONCATENATE(C1016,E1016,G1016,I1016)</f>
        <v>14</v>
      </c>
    </row>
    <row r="1017" spans="1:17" x14ac:dyDescent="0.25">
      <c r="A1017">
        <v>1142</v>
      </c>
      <c r="H1017">
        <v>54.459243000000001</v>
      </c>
      <c r="I1017" s="2">
        <v>4</v>
      </c>
      <c r="P1017">
        <v>1</v>
      </c>
      <c r="Q1017" t="str">
        <f>CONCATENATE(C1017,E1017,G1017,I1017)</f>
        <v>4</v>
      </c>
    </row>
    <row r="1018" spans="1:17" x14ac:dyDescent="0.25">
      <c r="A1018">
        <v>1143</v>
      </c>
      <c r="H1018">
        <v>54.476222</v>
      </c>
      <c r="I1018" s="2">
        <v>4</v>
      </c>
      <c r="P1018">
        <v>1</v>
      </c>
      <c r="Q1018" t="str">
        <f>CONCATENATE(C1018,E1018,G1018,I1018)</f>
        <v>4</v>
      </c>
    </row>
    <row r="1019" spans="1:17" x14ac:dyDescent="0.25">
      <c r="A1019">
        <v>1144</v>
      </c>
      <c r="F1019">
        <v>51.62997</v>
      </c>
      <c r="G1019" s="5">
        <v>3</v>
      </c>
      <c r="H1019">
        <v>54.481169999999999</v>
      </c>
      <c r="I1019" s="2">
        <v>4</v>
      </c>
      <c r="P1019">
        <v>2</v>
      </c>
      <c r="Q1019" t="str">
        <f>CONCATENATE(C1019,E1019,G1019,I1019)</f>
        <v>34</v>
      </c>
    </row>
    <row r="1020" spans="1:17" x14ac:dyDescent="0.25">
      <c r="A1020">
        <v>1145</v>
      </c>
      <c r="F1020">
        <v>51.62997</v>
      </c>
      <c r="G1020" s="5">
        <v>3</v>
      </c>
      <c r="H1020">
        <v>54.526218</v>
      </c>
      <c r="I1020" s="2">
        <v>4</v>
      </c>
      <c r="J1020">
        <v>38.153564000000003</v>
      </c>
      <c r="K1020" t="s">
        <v>22</v>
      </c>
      <c r="Q1020" t="str">
        <f>CONCATENATE(C1020,E1020,G1020,I1020)</f>
        <v>34</v>
      </c>
    </row>
    <row r="1021" spans="1:17" x14ac:dyDescent="0.25">
      <c r="A1021">
        <v>1175</v>
      </c>
      <c r="Q1021" t="str">
        <f>CONCATENATE(C1021,E1021,G1021,I1021)</f>
        <v/>
      </c>
    </row>
    <row r="1022" spans="1:17" x14ac:dyDescent="0.25">
      <c r="A1022">
        <v>1176</v>
      </c>
      <c r="Q1022" t="str">
        <f>CONCATENATE(C1022,E1022,G1022,I1022)</f>
        <v/>
      </c>
    </row>
    <row r="1023" spans="1:17" x14ac:dyDescent="0.25">
      <c r="A1023">
        <v>1177</v>
      </c>
      <c r="J1023">
        <v>38.110075999999999</v>
      </c>
      <c r="K1023" t="s">
        <v>22</v>
      </c>
      <c r="Q1023" t="str">
        <f>CONCATENATE(C1023,E1023,G1023,I1023)</f>
        <v/>
      </c>
    </row>
    <row r="1024" spans="1:17" x14ac:dyDescent="0.25">
      <c r="A1024">
        <v>1178</v>
      </c>
      <c r="B1024">
        <v>40.037109000000001</v>
      </c>
      <c r="C1024" s="3">
        <v>1</v>
      </c>
      <c r="P1024">
        <v>1</v>
      </c>
      <c r="Q1024" t="str">
        <f>CONCATENATE(C1024,E1024,G1024,I1024)</f>
        <v>1</v>
      </c>
    </row>
    <row r="1025" spans="1:17" x14ac:dyDescent="0.25">
      <c r="A1025">
        <v>1179</v>
      </c>
      <c r="B1025">
        <v>40.056533000000002</v>
      </c>
      <c r="C1025" s="3">
        <v>1</v>
      </c>
      <c r="P1025">
        <v>1</v>
      </c>
      <c r="Q1025" t="str">
        <f>CONCATENATE(C1025,E1025,G1025,I1025)</f>
        <v>1</v>
      </c>
    </row>
    <row r="1026" spans="1:17" x14ac:dyDescent="0.25">
      <c r="A1026">
        <v>1180</v>
      </c>
      <c r="B1026">
        <v>40.084606000000001</v>
      </c>
      <c r="C1026" s="3">
        <v>1</v>
      </c>
      <c r="P1026">
        <v>1</v>
      </c>
      <c r="Q1026" t="str">
        <f>CONCATENATE(C1026,E1026,G1026,I1026)</f>
        <v>1</v>
      </c>
    </row>
    <row r="1027" spans="1:17" x14ac:dyDescent="0.25">
      <c r="A1027">
        <v>1181</v>
      </c>
      <c r="B1027">
        <v>40.083408000000006</v>
      </c>
      <c r="C1027" s="3">
        <v>1</v>
      </c>
      <c r="P1027">
        <v>1</v>
      </c>
      <c r="Q1027" t="str">
        <f>CONCATENATE(C1027,E1027,G1027,I1027)</f>
        <v>1</v>
      </c>
    </row>
    <row r="1028" spans="1:17" x14ac:dyDescent="0.25">
      <c r="A1028">
        <v>1182</v>
      </c>
      <c r="B1028">
        <v>40.052055000000003</v>
      </c>
      <c r="C1028" s="3">
        <v>1</v>
      </c>
      <c r="P1028">
        <v>1</v>
      </c>
      <c r="Q1028" t="str">
        <f>CONCATENATE(C1028,E1028,G1028,I1028)</f>
        <v>1</v>
      </c>
    </row>
    <row r="1029" spans="1:17" x14ac:dyDescent="0.25">
      <c r="A1029">
        <v>1183</v>
      </c>
      <c r="B1029">
        <v>40.066219000000004</v>
      </c>
      <c r="C1029" s="3">
        <v>1</v>
      </c>
      <c r="P1029">
        <v>1</v>
      </c>
      <c r="Q1029" t="str">
        <f>CONCATENATE(C1029,E1029,G1029,I1029)</f>
        <v>1</v>
      </c>
    </row>
    <row r="1030" spans="1:17" x14ac:dyDescent="0.25">
      <c r="A1030">
        <v>1184</v>
      </c>
      <c r="B1030">
        <v>40.071693000000003</v>
      </c>
      <c r="C1030" s="3">
        <v>1</v>
      </c>
      <c r="P1030">
        <v>1</v>
      </c>
      <c r="Q1030" t="str">
        <f>CONCATENATE(C1030,E1030,G1030,I1030)</f>
        <v>1</v>
      </c>
    </row>
    <row r="1031" spans="1:17" x14ac:dyDescent="0.25">
      <c r="A1031">
        <v>1185</v>
      </c>
      <c r="B1031">
        <v>40.043929000000006</v>
      </c>
      <c r="C1031" s="3">
        <v>1</v>
      </c>
      <c r="H1031">
        <v>36.706926000000003</v>
      </c>
      <c r="I1031" s="2">
        <v>4</v>
      </c>
      <c r="P1031">
        <v>2</v>
      </c>
      <c r="Q1031" t="str">
        <f>CONCATENATE(C1031,E1031,G1031,I1031)</f>
        <v>14</v>
      </c>
    </row>
    <row r="1032" spans="1:17" x14ac:dyDescent="0.25">
      <c r="A1032">
        <v>1186</v>
      </c>
      <c r="B1032">
        <v>40.037109000000001</v>
      </c>
      <c r="C1032" s="3">
        <v>1</v>
      </c>
      <c r="F1032">
        <v>39.138667000000005</v>
      </c>
      <c r="G1032" s="5">
        <v>3</v>
      </c>
      <c r="H1032">
        <v>36.711455999999998</v>
      </c>
      <c r="I1032" s="2">
        <v>4</v>
      </c>
      <c r="P1032">
        <v>3</v>
      </c>
      <c r="Q1032" t="str">
        <f>CONCATENATE(C1032,E1032,G1032,I1032)</f>
        <v>134</v>
      </c>
    </row>
    <row r="1033" spans="1:17" x14ac:dyDescent="0.25">
      <c r="A1033">
        <v>1187</v>
      </c>
      <c r="F1033">
        <v>39.156165000000001</v>
      </c>
      <c r="G1033" s="5">
        <v>3</v>
      </c>
      <c r="H1033">
        <v>36.697708000000006</v>
      </c>
      <c r="I1033" s="2">
        <v>4</v>
      </c>
      <c r="P1033">
        <v>2</v>
      </c>
      <c r="Q1033" t="str">
        <f>CONCATENATE(C1033,E1033,G1033,I1033)</f>
        <v>34</v>
      </c>
    </row>
    <row r="1034" spans="1:17" x14ac:dyDescent="0.25">
      <c r="A1034">
        <v>1188</v>
      </c>
      <c r="F1034">
        <v>39.162936999999999</v>
      </c>
      <c r="G1034" s="5">
        <v>3</v>
      </c>
      <c r="H1034">
        <v>36.664531000000004</v>
      </c>
      <c r="I1034" s="2">
        <v>4</v>
      </c>
      <c r="P1034">
        <v>2</v>
      </c>
      <c r="Q1034" t="str">
        <f>CONCATENATE(C1034,E1034,G1034,I1034)</f>
        <v>34</v>
      </c>
    </row>
    <row r="1035" spans="1:17" x14ac:dyDescent="0.25">
      <c r="A1035">
        <v>1189</v>
      </c>
      <c r="F1035">
        <v>39.180019000000001</v>
      </c>
      <c r="G1035" s="5">
        <v>3</v>
      </c>
      <c r="H1035">
        <v>36.653854000000003</v>
      </c>
      <c r="I1035" s="2">
        <v>4</v>
      </c>
      <c r="P1035">
        <v>2</v>
      </c>
      <c r="Q1035" t="str">
        <f>CONCATENATE(C1035,E1035,G1035,I1035)</f>
        <v>34</v>
      </c>
    </row>
    <row r="1036" spans="1:17" x14ac:dyDescent="0.25">
      <c r="A1036">
        <v>1190</v>
      </c>
      <c r="F1036">
        <v>39.136218</v>
      </c>
      <c r="G1036" s="5">
        <v>3</v>
      </c>
      <c r="H1036">
        <v>36.719631000000007</v>
      </c>
      <c r="I1036" s="2">
        <v>4</v>
      </c>
      <c r="P1036">
        <v>2</v>
      </c>
      <c r="Q1036" t="str">
        <f>CONCATENATE(C1036,E1036,G1036,I1036)</f>
        <v>34</v>
      </c>
    </row>
    <row r="1037" spans="1:17" x14ac:dyDescent="0.25">
      <c r="A1037">
        <v>1191</v>
      </c>
      <c r="F1037">
        <v>39.136897000000005</v>
      </c>
      <c r="G1037" s="5">
        <v>3</v>
      </c>
      <c r="H1037">
        <v>36.707603000000006</v>
      </c>
      <c r="I1037" s="2">
        <v>4</v>
      </c>
      <c r="P1037">
        <v>2</v>
      </c>
      <c r="Q1037" t="str">
        <f>CONCATENATE(C1037,E1037,G1037,I1037)</f>
        <v>34</v>
      </c>
    </row>
    <row r="1038" spans="1:17" x14ac:dyDescent="0.25">
      <c r="A1038">
        <v>1192</v>
      </c>
      <c r="F1038">
        <v>39.148357000000004</v>
      </c>
      <c r="G1038" s="5">
        <v>3</v>
      </c>
      <c r="H1038">
        <v>36.744474000000004</v>
      </c>
      <c r="I1038" s="2">
        <v>4</v>
      </c>
      <c r="P1038">
        <v>2</v>
      </c>
      <c r="Q1038" t="str">
        <f>CONCATENATE(C1038,E1038,G1038,I1038)</f>
        <v>34</v>
      </c>
    </row>
    <row r="1039" spans="1:17" x14ac:dyDescent="0.25">
      <c r="A1039">
        <v>1193</v>
      </c>
      <c r="F1039">
        <v>39.181060000000002</v>
      </c>
      <c r="G1039" s="5">
        <v>3</v>
      </c>
      <c r="H1039">
        <v>36.706926000000003</v>
      </c>
      <c r="I1039" s="2">
        <v>4</v>
      </c>
      <c r="P1039">
        <v>2</v>
      </c>
      <c r="Q1039" t="str">
        <f>CONCATENATE(C1039,E1039,G1039,I1039)</f>
        <v>34</v>
      </c>
    </row>
    <row r="1040" spans="1:17" x14ac:dyDescent="0.25">
      <c r="A1040">
        <v>1194</v>
      </c>
      <c r="F1040">
        <v>39.198978000000004</v>
      </c>
      <c r="G1040" s="5">
        <v>3</v>
      </c>
      <c r="H1040">
        <v>36.706926000000003</v>
      </c>
      <c r="I1040" s="2">
        <v>4</v>
      </c>
      <c r="P1040">
        <v>2</v>
      </c>
      <c r="Q1040" t="str">
        <f>CONCATENATE(C1040,E1040,G1040,I1040)</f>
        <v>34</v>
      </c>
    </row>
    <row r="1041" spans="1:17" x14ac:dyDescent="0.25">
      <c r="A1041">
        <v>1195</v>
      </c>
      <c r="F1041">
        <v>39.138667000000005</v>
      </c>
      <c r="G1041" s="5">
        <v>3</v>
      </c>
      <c r="P1041">
        <v>1</v>
      </c>
      <c r="Q1041" t="str">
        <f>CONCATENATE(C1041,E1041,G1041,I1041)</f>
        <v>3</v>
      </c>
    </row>
    <row r="1042" spans="1:17" x14ac:dyDescent="0.25">
      <c r="A1042">
        <v>1196</v>
      </c>
      <c r="P1042">
        <v>0</v>
      </c>
      <c r="Q1042" t="str">
        <f>CONCATENATE(C1042,E1042,G1042,I1042)</f>
        <v/>
      </c>
    </row>
    <row r="1043" spans="1:17" x14ac:dyDescent="0.25">
      <c r="A1043">
        <v>1197</v>
      </c>
      <c r="P1043">
        <v>0</v>
      </c>
      <c r="Q1043" t="str">
        <f>CONCATENATE(C1043,E1043,G1043,I1043)</f>
        <v/>
      </c>
    </row>
    <row r="1044" spans="1:17" x14ac:dyDescent="0.25">
      <c r="A1044">
        <v>1198</v>
      </c>
      <c r="D1044">
        <v>61.617969000000002</v>
      </c>
      <c r="E1044" s="4">
        <v>2</v>
      </c>
      <c r="P1044">
        <v>1</v>
      </c>
      <c r="Q1044" t="str">
        <f>CONCATENATE(C1044,E1044,G1044,I1044)</f>
        <v>2</v>
      </c>
    </row>
    <row r="1045" spans="1:17" x14ac:dyDescent="0.25">
      <c r="A1045">
        <v>1199</v>
      </c>
      <c r="D1045">
        <v>61.501571000000006</v>
      </c>
      <c r="E1045" s="4">
        <v>2</v>
      </c>
      <c r="P1045">
        <v>1</v>
      </c>
      <c r="Q1045" t="str">
        <f>CONCATENATE(C1045,E1045,G1045,I1045)</f>
        <v>2</v>
      </c>
    </row>
    <row r="1046" spans="1:17" x14ac:dyDescent="0.25">
      <c r="A1046">
        <v>1200</v>
      </c>
      <c r="D1046">
        <v>61.574275</v>
      </c>
      <c r="E1046" s="4">
        <v>2</v>
      </c>
      <c r="P1046">
        <v>1</v>
      </c>
      <c r="Q1046" t="str">
        <f>CONCATENATE(C1046,E1046,G1046,I1046)</f>
        <v>2</v>
      </c>
    </row>
    <row r="1047" spans="1:17" x14ac:dyDescent="0.25">
      <c r="A1047">
        <v>1201</v>
      </c>
      <c r="D1047">
        <v>61.595050000000001</v>
      </c>
      <c r="E1047" s="4">
        <v>2</v>
      </c>
      <c r="P1047">
        <v>1</v>
      </c>
      <c r="Q1047" t="str">
        <f>CONCATENATE(C1047,E1047,G1047,I1047)</f>
        <v>2</v>
      </c>
    </row>
    <row r="1048" spans="1:17" x14ac:dyDescent="0.25">
      <c r="A1048">
        <v>1202</v>
      </c>
      <c r="D1048">
        <v>61.542400000000001</v>
      </c>
      <c r="E1048" s="4">
        <v>2</v>
      </c>
      <c r="P1048">
        <v>1</v>
      </c>
      <c r="Q1048" t="str">
        <f>CONCATENATE(C1048,E1048,G1048,I1048)</f>
        <v>2</v>
      </c>
    </row>
    <row r="1049" spans="1:17" x14ac:dyDescent="0.25">
      <c r="A1049">
        <v>1203</v>
      </c>
      <c r="B1049">
        <v>69.547778000000008</v>
      </c>
      <c r="C1049" s="3">
        <v>1</v>
      </c>
      <c r="D1049">
        <v>61.565367999999999</v>
      </c>
      <c r="E1049" s="4">
        <v>2</v>
      </c>
      <c r="P1049">
        <v>2</v>
      </c>
      <c r="Q1049" t="str">
        <f>CONCATENATE(C1049,E1049,G1049,I1049)</f>
        <v>12</v>
      </c>
    </row>
    <row r="1050" spans="1:17" x14ac:dyDescent="0.25">
      <c r="A1050">
        <v>1204</v>
      </c>
      <c r="B1050">
        <v>69.553030000000007</v>
      </c>
      <c r="C1050" s="3">
        <v>1</v>
      </c>
      <c r="D1050">
        <v>61.604583000000005</v>
      </c>
      <c r="E1050" s="4">
        <v>2</v>
      </c>
      <c r="P1050">
        <v>2</v>
      </c>
      <c r="Q1050" t="str">
        <f>CONCATENATE(C1050,E1050,G1050,I1050)</f>
        <v>12</v>
      </c>
    </row>
    <row r="1051" spans="1:17" x14ac:dyDescent="0.25">
      <c r="A1051">
        <v>1205</v>
      </c>
      <c r="B1051">
        <v>69.540707000000012</v>
      </c>
      <c r="C1051" s="3">
        <v>1</v>
      </c>
      <c r="D1051">
        <v>61.617969000000002</v>
      </c>
      <c r="E1051" s="4">
        <v>2</v>
      </c>
      <c r="P1051">
        <v>2</v>
      </c>
      <c r="Q1051" t="str">
        <f>CONCATENATE(C1051,E1051,G1051,I1051)</f>
        <v>12</v>
      </c>
    </row>
    <row r="1052" spans="1:17" x14ac:dyDescent="0.25">
      <c r="A1052">
        <v>1206</v>
      </c>
      <c r="B1052">
        <v>69.511313000000001</v>
      </c>
      <c r="C1052" s="3">
        <v>1</v>
      </c>
      <c r="P1052">
        <v>1</v>
      </c>
      <c r="Q1052" t="str">
        <f>CONCATENATE(C1052,E1052,G1052,I1052)</f>
        <v>1</v>
      </c>
    </row>
    <row r="1053" spans="1:17" x14ac:dyDescent="0.25">
      <c r="A1053">
        <v>1207</v>
      </c>
      <c r="B1053">
        <v>69.514343000000011</v>
      </c>
      <c r="C1053" s="3">
        <v>1</v>
      </c>
      <c r="P1053">
        <v>1</v>
      </c>
      <c r="Q1053" t="str">
        <f>CONCATENATE(C1053,E1053,G1053,I1053)</f>
        <v>1</v>
      </c>
    </row>
    <row r="1054" spans="1:17" x14ac:dyDescent="0.25">
      <c r="A1054">
        <v>1208</v>
      </c>
      <c r="B1054">
        <v>69.547778000000008</v>
      </c>
      <c r="C1054" s="3">
        <v>1</v>
      </c>
      <c r="P1054">
        <v>1</v>
      </c>
      <c r="Q1054" t="str">
        <f>CONCATENATE(C1054,E1054,G1054,I1054)</f>
        <v>1</v>
      </c>
    </row>
    <row r="1055" spans="1:17" x14ac:dyDescent="0.25">
      <c r="A1055">
        <v>1209</v>
      </c>
      <c r="B1055">
        <v>69.547778000000008</v>
      </c>
      <c r="C1055" s="3">
        <v>1</v>
      </c>
      <c r="P1055">
        <v>1</v>
      </c>
      <c r="Q1055" t="str">
        <f>CONCATENATE(C1055,E1055,G1055,I1055)</f>
        <v>1</v>
      </c>
    </row>
    <row r="1056" spans="1:17" x14ac:dyDescent="0.25">
      <c r="A1056">
        <v>1210</v>
      </c>
      <c r="B1056">
        <v>69.547778000000008</v>
      </c>
      <c r="C1056" s="3">
        <v>1</v>
      </c>
      <c r="P1056">
        <v>1</v>
      </c>
      <c r="Q1056" t="str">
        <f>CONCATENATE(C1056,E1056,G1056,I1056)</f>
        <v>1</v>
      </c>
    </row>
    <row r="1057" spans="1:17" x14ac:dyDescent="0.25">
      <c r="A1057">
        <v>1211</v>
      </c>
      <c r="F1057">
        <v>69.379747000000009</v>
      </c>
      <c r="G1057" s="5">
        <v>3</v>
      </c>
      <c r="H1057">
        <v>69.029899</v>
      </c>
      <c r="I1057" s="2">
        <v>4</v>
      </c>
      <c r="P1057">
        <v>2</v>
      </c>
      <c r="Q1057" t="str">
        <f>CONCATENATE(C1057,E1057,G1057,I1057)</f>
        <v>34</v>
      </c>
    </row>
    <row r="1058" spans="1:17" x14ac:dyDescent="0.25">
      <c r="A1058">
        <v>1212</v>
      </c>
      <c r="F1058">
        <v>69.412374</v>
      </c>
      <c r="G1058" s="5">
        <v>3</v>
      </c>
      <c r="H1058">
        <v>69.027626000000012</v>
      </c>
      <c r="I1058" s="2">
        <v>4</v>
      </c>
      <c r="P1058">
        <v>2</v>
      </c>
      <c r="Q1058" t="str">
        <f>CONCATENATE(C1058,E1058,G1058,I1058)</f>
        <v>34</v>
      </c>
    </row>
    <row r="1059" spans="1:17" x14ac:dyDescent="0.25">
      <c r="A1059">
        <v>1213</v>
      </c>
      <c r="F1059">
        <v>69.377020000000002</v>
      </c>
      <c r="G1059" s="5">
        <v>3</v>
      </c>
      <c r="H1059">
        <v>69.050707000000003</v>
      </c>
      <c r="I1059" s="2">
        <v>4</v>
      </c>
      <c r="P1059">
        <v>2</v>
      </c>
      <c r="Q1059" t="str">
        <f>CONCATENATE(C1059,E1059,G1059,I1059)</f>
        <v>34</v>
      </c>
    </row>
    <row r="1060" spans="1:17" x14ac:dyDescent="0.25">
      <c r="A1060">
        <v>1214</v>
      </c>
      <c r="F1060">
        <v>69.358283</v>
      </c>
      <c r="G1060" s="5">
        <v>3</v>
      </c>
      <c r="H1060">
        <v>69.050656000000004</v>
      </c>
      <c r="I1060" s="2">
        <v>4</v>
      </c>
      <c r="P1060">
        <v>2</v>
      </c>
      <c r="Q1060" t="str">
        <f>CONCATENATE(C1060,E1060,G1060,I1060)</f>
        <v>34</v>
      </c>
    </row>
    <row r="1061" spans="1:17" x14ac:dyDescent="0.25">
      <c r="A1061">
        <v>1215</v>
      </c>
      <c r="F1061">
        <v>69.38181800000001</v>
      </c>
      <c r="G1061" s="5">
        <v>3</v>
      </c>
      <c r="H1061">
        <v>68.992677</v>
      </c>
      <c r="I1061" s="2">
        <v>4</v>
      </c>
      <c r="P1061">
        <v>2</v>
      </c>
      <c r="Q1061" t="str">
        <f>CONCATENATE(C1061,E1061,G1061,I1061)</f>
        <v>34</v>
      </c>
    </row>
    <row r="1062" spans="1:17" x14ac:dyDescent="0.25">
      <c r="A1062">
        <v>1216</v>
      </c>
      <c r="F1062">
        <v>69.418687000000006</v>
      </c>
      <c r="G1062" s="5">
        <v>3</v>
      </c>
      <c r="H1062">
        <v>68.984646000000012</v>
      </c>
      <c r="I1062" s="2">
        <v>4</v>
      </c>
      <c r="P1062">
        <v>2</v>
      </c>
      <c r="Q1062" t="str">
        <f>CONCATENATE(C1062,E1062,G1062,I1062)</f>
        <v>34</v>
      </c>
    </row>
    <row r="1063" spans="1:17" x14ac:dyDescent="0.25">
      <c r="A1063">
        <v>1217</v>
      </c>
      <c r="F1063">
        <v>69.444798000000006</v>
      </c>
      <c r="G1063" s="5">
        <v>3</v>
      </c>
      <c r="H1063">
        <v>69.041212000000002</v>
      </c>
      <c r="I1063" s="2">
        <v>4</v>
      </c>
      <c r="P1063">
        <v>2</v>
      </c>
      <c r="Q1063" t="str">
        <f>CONCATENATE(C1063,E1063,G1063,I1063)</f>
        <v>34</v>
      </c>
    </row>
    <row r="1064" spans="1:17" x14ac:dyDescent="0.25">
      <c r="A1064">
        <v>1218</v>
      </c>
      <c r="F1064">
        <v>69.379747000000009</v>
      </c>
      <c r="G1064" s="5">
        <v>3</v>
      </c>
      <c r="H1064">
        <v>69.029899</v>
      </c>
      <c r="I1064" s="2">
        <v>4</v>
      </c>
      <c r="P1064">
        <v>2</v>
      </c>
      <c r="Q1064" t="str">
        <f>CONCATENATE(C1064,E1064,G1064,I1064)</f>
        <v>34</v>
      </c>
    </row>
    <row r="1065" spans="1:17" x14ac:dyDescent="0.25">
      <c r="A1065">
        <v>1219</v>
      </c>
      <c r="P1065">
        <v>0</v>
      </c>
      <c r="Q1065" t="str">
        <f>CONCATENATE(C1065,E1065,G1065,I1065)</f>
        <v/>
      </c>
    </row>
    <row r="1066" spans="1:17" x14ac:dyDescent="0.25">
      <c r="A1066">
        <v>1220</v>
      </c>
      <c r="D1066">
        <v>84.992827000000005</v>
      </c>
      <c r="E1066" s="4">
        <v>2</v>
      </c>
      <c r="P1066">
        <v>1</v>
      </c>
      <c r="Q1066" t="str">
        <f>CONCATENATE(C1066,E1066,G1066,I1066)</f>
        <v>2</v>
      </c>
    </row>
    <row r="1067" spans="1:17" x14ac:dyDescent="0.25">
      <c r="A1067">
        <v>1221</v>
      </c>
      <c r="D1067">
        <v>85.059494999999998</v>
      </c>
      <c r="E1067" s="4">
        <v>2</v>
      </c>
      <c r="P1067">
        <v>1</v>
      </c>
      <c r="Q1067" t="str">
        <f>CONCATENATE(C1067,E1067,G1067,I1067)</f>
        <v>2</v>
      </c>
    </row>
    <row r="1068" spans="1:17" x14ac:dyDescent="0.25">
      <c r="A1068">
        <v>1222</v>
      </c>
      <c r="D1068">
        <v>85.048636000000002</v>
      </c>
      <c r="E1068" s="4">
        <v>2</v>
      </c>
      <c r="P1068">
        <v>1</v>
      </c>
      <c r="Q1068" t="str">
        <f>CONCATENATE(C1068,E1068,G1068,I1068)</f>
        <v>2</v>
      </c>
    </row>
    <row r="1069" spans="1:17" x14ac:dyDescent="0.25">
      <c r="A1069">
        <v>1223</v>
      </c>
      <c r="D1069">
        <v>84.988586000000012</v>
      </c>
      <c r="E1069" s="4">
        <v>2</v>
      </c>
      <c r="P1069">
        <v>1</v>
      </c>
      <c r="Q1069" t="str">
        <f>CONCATENATE(C1069,E1069,G1069,I1069)</f>
        <v>2</v>
      </c>
    </row>
    <row r="1070" spans="1:17" x14ac:dyDescent="0.25">
      <c r="A1070">
        <v>1224</v>
      </c>
      <c r="D1070">
        <v>84.954898000000014</v>
      </c>
      <c r="E1070" s="4">
        <v>2</v>
      </c>
      <c r="P1070">
        <v>1</v>
      </c>
      <c r="Q1070" t="str">
        <f>CONCATENATE(C1070,E1070,G1070,I1070)</f>
        <v>2</v>
      </c>
    </row>
    <row r="1071" spans="1:17" x14ac:dyDescent="0.25">
      <c r="A1071">
        <v>1225</v>
      </c>
      <c r="D1071">
        <v>84.951364000000012</v>
      </c>
      <c r="E1071" s="4">
        <v>2</v>
      </c>
      <c r="P1071">
        <v>1</v>
      </c>
      <c r="Q1071" t="str">
        <f>CONCATENATE(C1071,E1071,G1071,I1071)</f>
        <v>2</v>
      </c>
    </row>
    <row r="1072" spans="1:17" x14ac:dyDescent="0.25">
      <c r="A1072">
        <v>1226</v>
      </c>
      <c r="B1072">
        <v>90.909897999999998</v>
      </c>
      <c r="C1072" s="3">
        <v>1</v>
      </c>
      <c r="D1072">
        <v>84.940100999999999</v>
      </c>
      <c r="E1072" s="4">
        <v>2</v>
      </c>
      <c r="P1072">
        <v>2</v>
      </c>
      <c r="Q1072" t="str">
        <f>CONCATENATE(C1072,E1072,G1072,I1072)</f>
        <v>12</v>
      </c>
    </row>
    <row r="1073" spans="1:17" x14ac:dyDescent="0.25">
      <c r="A1073">
        <v>1227</v>
      </c>
      <c r="B1073">
        <v>90.946918000000011</v>
      </c>
      <c r="C1073" s="3">
        <v>1</v>
      </c>
      <c r="D1073">
        <v>84.992827000000005</v>
      </c>
      <c r="E1073" s="4">
        <v>2</v>
      </c>
      <c r="P1073">
        <v>2</v>
      </c>
      <c r="Q1073" t="str">
        <f>CONCATENATE(C1073,E1073,G1073,I1073)</f>
        <v>12</v>
      </c>
    </row>
    <row r="1074" spans="1:17" x14ac:dyDescent="0.25">
      <c r="A1074">
        <v>1228</v>
      </c>
      <c r="B1074">
        <v>90.975808000000001</v>
      </c>
      <c r="C1074" s="3">
        <v>1</v>
      </c>
      <c r="P1074">
        <v>1</v>
      </c>
      <c r="Q1074" t="str">
        <f>CONCATENATE(C1074,E1074,G1074,I1074)</f>
        <v>1</v>
      </c>
    </row>
    <row r="1075" spans="1:17" x14ac:dyDescent="0.25">
      <c r="A1075">
        <v>1229</v>
      </c>
      <c r="B1075">
        <v>90.917172000000008</v>
      </c>
      <c r="C1075" s="3">
        <v>1</v>
      </c>
      <c r="P1075">
        <v>1</v>
      </c>
      <c r="Q1075" t="str">
        <f>CONCATENATE(C1075,E1075,G1075,I1075)</f>
        <v>1</v>
      </c>
    </row>
    <row r="1076" spans="1:17" x14ac:dyDescent="0.25">
      <c r="A1076">
        <v>1230</v>
      </c>
      <c r="B1076">
        <v>90.874444000000011</v>
      </c>
      <c r="C1076" s="3">
        <v>1</v>
      </c>
      <c r="P1076">
        <v>1</v>
      </c>
      <c r="Q1076" t="str">
        <f>CONCATENATE(C1076,E1076,G1076,I1076)</f>
        <v>1</v>
      </c>
    </row>
    <row r="1077" spans="1:17" x14ac:dyDescent="0.25">
      <c r="A1077">
        <v>1231</v>
      </c>
      <c r="B1077">
        <v>90.916665000000009</v>
      </c>
      <c r="C1077" s="3">
        <v>1</v>
      </c>
      <c r="P1077">
        <v>1</v>
      </c>
      <c r="Q1077" t="str">
        <f>CONCATENATE(C1077,E1077,G1077,I1077)</f>
        <v>1</v>
      </c>
    </row>
    <row r="1078" spans="1:17" x14ac:dyDescent="0.25">
      <c r="A1078">
        <v>1232</v>
      </c>
      <c r="B1078">
        <v>90.909897999999998</v>
      </c>
      <c r="C1078" s="3">
        <v>1</v>
      </c>
      <c r="P1078">
        <v>1</v>
      </c>
      <c r="Q1078" t="str">
        <f>CONCATENATE(C1078,E1078,G1078,I1078)</f>
        <v>1</v>
      </c>
    </row>
    <row r="1079" spans="1:17" x14ac:dyDescent="0.25">
      <c r="A1079">
        <v>1233</v>
      </c>
      <c r="F1079">
        <v>91.379241000000007</v>
      </c>
      <c r="G1079" s="5">
        <v>3</v>
      </c>
      <c r="H1079">
        <v>91.001666</v>
      </c>
      <c r="I1079" s="2">
        <v>4</v>
      </c>
      <c r="P1079">
        <v>2</v>
      </c>
      <c r="Q1079" t="str">
        <f>CONCATENATE(C1079,E1079,G1079,I1079)</f>
        <v>34</v>
      </c>
    </row>
    <row r="1080" spans="1:17" x14ac:dyDescent="0.25">
      <c r="A1080">
        <v>1234</v>
      </c>
      <c r="F1080">
        <v>91.421313000000012</v>
      </c>
      <c r="G1080" s="5">
        <v>3</v>
      </c>
      <c r="H1080">
        <v>91.006263000000004</v>
      </c>
      <c r="I1080" s="2">
        <v>4</v>
      </c>
      <c r="P1080">
        <v>2</v>
      </c>
      <c r="Q1080" t="str">
        <f>CONCATENATE(C1080,E1080,G1080,I1080)</f>
        <v>34</v>
      </c>
    </row>
    <row r="1081" spans="1:17" x14ac:dyDescent="0.25">
      <c r="A1081">
        <v>1235</v>
      </c>
      <c r="F1081">
        <v>91.408536000000012</v>
      </c>
      <c r="G1081" s="5">
        <v>3</v>
      </c>
      <c r="H1081">
        <v>90.99373700000001</v>
      </c>
      <c r="I1081" s="2">
        <v>4</v>
      </c>
      <c r="P1081">
        <v>2</v>
      </c>
      <c r="Q1081" t="str">
        <f>CONCATENATE(C1081,E1081,G1081,I1081)</f>
        <v>34</v>
      </c>
    </row>
    <row r="1082" spans="1:17" x14ac:dyDescent="0.25">
      <c r="A1082">
        <v>1236</v>
      </c>
      <c r="F1082">
        <v>91.38419300000001</v>
      </c>
      <c r="G1082" s="5">
        <v>3</v>
      </c>
      <c r="H1082">
        <v>91.00863600000001</v>
      </c>
      <c r="I1082" s="2">
        <v>4</v>
      </c>
      <c r="P1082">
        <v>2</v>
      </c>
      <c r="Q1082" t="str">
        <f>CONCATENATE(C1082,E1082,G1082,I1082)</f>
        <v>34</v>
      </c>
    </row>
    <row r="1083" spans="1:17" x14ac:dyDescent="0.25">
      <c r="A1083">
        <v>1237</v>
      </c>
      <c r="F1083">
        <v>91.361716000000001</v>
      </c>
      <c r="G1083" s="5">
        <v>3</v>
      </c>
      <c r="H1083">
        <v>90.978334000000004</v>
      </c>
      <c r="I1083" s="2">
        <v>4</v>
      </c>
      <c r="P1083">
        <v>2</v>
      </c>
      <c r="Q1083" t="str">
        <f>CONCATENATE(C1083,E1083,G1083,I1083)</f>
        <v>34</v>
      </c>
    </row>
    <row r="1084" spans="1:17" x14ac:dyDescent="0.25">
      <c r="A1084">
        <v>1238</v>
      </c>
      <c r="F1084">
        <v>91.416867000000011</v>
      </c>
      <c r="G1084" s="5">
        <v>3</v>
      </c>
      <c r="H1084">
        <v>91.037374</v>
      </c>
      <c r="I1084" s="2">
        <v>4</v>
      </c>
      <c r="P1084">
        <v>2</v>
      </c>
      <c r="Q1084" t="str">
        <f>CONCATENATE(C1084,E1084,G1084,I1084)</f>
        <v>34</v>
      </c>
    </row>
    <row r="1085" spans="1:17" x14ac:dyDescent="0.25">
      <c r="A1085">
        <v>1239</v>
      </c>
      <c r="F1085">
        <v>91.379241000000007</v>
      </c>
      <c r="G1085" s="5">
        <v>3</v>
      </c>
      <c r="H1085">
        <v>91.028485000000003</v>
      </c>
      <c r="I1085" s="2">
        <v>4</v>
      </c>
      <c r="P1085">
        <v>2</v>
      </c>
      <c r="Q1085" t="str">
        <f>CONCATENATE(C1085,E1085,G1085,I1085)</f>
        <v>34</v>
      </c>
    </row>
    <row r="1086" spans="1:17" x14ac:dyDescent="0.25">
      <c r="A1086">
        <v>1240</v>
      </c>
      <c r="F1086">
        <v>91.379241000000007</v>
      </c>
      <c r="G1086" s="5">
        <v>3</v>
      </c>
      <c r="H1086">
        <v>91.001666</v>
      </c>
      <c r="I1086" s="2">
        <v>4</v>
      </c>
      <c r="P1086">
        <v>2</v>
      </c>
      <c r="Q1086" t="str">
        <f>CONCATENATE(C1086,E1086,G1086,I1086)</f>
        <v>34</v>
      </c>
    </row>
    <row r="1087" spans="1:17" x14ac:dyDescent="0.25">
      <c r="A1087">
        <v>1241</v>
      </c>
      <c r="P1087">
        <v>0</v>
      </c>
      <c r="Q1087" t="str">
        <f>CONCATENATE(C1087,E1087,G1087,I1087)</f>
        <v/>
      </c>
    </row>
    <row r="1088" spans="1:17" x14ac:dyDescent="0.25">
      <c r="A1088">
        <v>1242</v>
      </c>
      <c r="P1088">
        <v>0</v>
      </c>
      <c r="Q1088" t="str">
        <f>CONCATENATE(C1088,E1088,G1088,I1088)</f>
        <v/>
      </c>
    </row>
    <row r="1089" spans="1:17" x14ac:dyDescent="0.25">
      <c r="A1089">
        <v>1243</v>
      </c>
      <c r="D1089">
        <v>113.98479900000001</v>
      </c>
      <c r="E1089" s="4">
        <v>2</v>
      </c>
      <c r="P1089">
        <v>1</v>
      </c>
      <c r="Q1089" t="str">
        <f>CONCATENATE(C1089,E1089,G1089,I1089)</f>
        <v>2</v>
      </c>
    </row>
    <row r="1090" spans="1:17" x14ac:dyDescent="0.25">
      <c r="A1090">
        <v>1244</v>
      </c>
      <c r="D1090">
        <v>114.07686700000001</v>
      </c>
      <c r="E1090" s="4">
        <v>2</v>
      </c>
      <c r="P1090">
        <v>1</v>
      </c>
      <c r="Q1090" t="str">
        <f>CONCATENATE(C1090,E1090,G1090,I1090)</f>
        <v>2</v>
      </c>
    </row>
    <row r="1091" spans="1:17" x14ac:dyDescent="0.25">
      <c r="A1091">
        <v>1245</v>
      </c>
      <c r="D1091">
        <v>114.041112</v>
      </c>
      <c r="E1091" s="4">
        <v>2</v>
      </c>
      <c r="P1091">
        <v>1</v>
      </c>
      <c r="Q1091" t="str">
        <f>CONCATENATE(C1091,E1091,G1091,I1091)</f>
        <v>2</v>
      </c>
    </row>
    <row r="1092" spans="1:17" x14ac:dyDescent="0.25">
      <c r="A1092">
        <v>1246</v>
      </c>
      <c r="D1092">
        <v>114.02893900000001</v>
      </c>
      <c r="E1092" s="4">
        <v>2</v>
      </c>
      <c r="P1092">
        <v>1</v>
      </c>
      <c r="Q1092" t="str">
        <f>CONCATENATE(C1092,E1092,G1092,I1092)</f>
        <v>2</v>
      </c>
    </row>
    <row r="1093" spans="1:17" x14ac:dyDescent="0.25">
      <c r="A1093">
        <v>1247</v>
      </c>
      <c r="D1093">
        <v>113.982274</v>
      </c>
      <c r="E1093" s="4">
        <v>2</v>
      </c>
      <c r="P1093">
        <v>1</v>
      </c>
      <c r="Q1093" t="str">
        <f>CONCATENATE(C1093,E1093,G1093,I1093)</f>
        <v>2</v>
      </c>
    </row>
    <row r="1094" spans="1:17" x14ac:dyDescent="0.25">
      <c r="A1094">
        <v>1248</v>
      </c>
      <c r="B1094">
        <v>120.23888500000001</v>
      </c>
      <c r="C1094" s="3">
        <v>1</v>
      </c>
      <c r="D1094">
        <v>113.959596</v>
      </c>
      <c r="E1094" s="4">
        <v>2</v>
      </c>
      <c r="P1094">
        <v>2</v>
      </c>
      <c r="Q1094" t="str">
        <f>CONCATENATE(C1094,E1094,G1094,I1094)</f>
        <v>12</v>
      </c>
    </row>
    <row r="1095" spans="1:17" x14ac:dyDescent="0.25">
      <c r="A1095">
        <v>1249</v>
      </c>
      <c r="B1095">
        <v>120.28070500000001</v>
      </c>
      <c r="C1095" s="3">
        <v>1</v>
      </c>
      <c r="D1095">
        <v>113.96706900000001</v>
      </c>
      <c r="E1095" s="4">
        <v>2</v>
      </c>
      <c r="P1095">
        <v>2</v>
      </c>
      <c r="Q1095" t="str">
        <f>CONCATENATE(C1095,E1095,G1095,I1095)</f>
        <v>12</v>
      </c>
    </row>
    <row r="1096" spans="1:17" x14ac:dyDescent="0.25">
      <c r="A1096">
        <v>1250</v>
      </c>
      <c r="B1096">
        <v>120.27625800000001</v>
      </c>
      <c r="C1096" s="3">
        <v>1</v>
      </c>
      <c r="D1096">
        <v>113.98479900000001</v>
      </c>
      <c r="E1096" s="4">
        <v>2</v>
      </c>
      <c r="P1096">
        <v>2</v>
      </c>
      <c r="Q1096" t="str">
        <f>CONCATENATE(C1096,E1096,G1096,I1096)</f>
        <v>12</v>
      </c>
    </row>
    <row r="1097" spans="1:17" x14ac:dyDescent="0.25">
      <c r="A1097">
        <v>1251</v>
      </c>
      <c r="B1097">
        <v>120.23591</v>
      </c>
      <c r="C1097" s="3">
        <v>1</v>
      </c>
      <c r="P1097">
        <v>1</v>
      </c>
      <c r="Q1097" t="str">
        <f>CONCATENATE(C1097,E1097,G1097,I1097)</f>
        <v>1</v>
      </c>
    </row>
    <row r="1098" spans="1:17" x14ac:dyDescent="0.25">
      <c r="A1098">
        <v>1252</v>
      </c>
      <c r="B1098">
        <v>120.24318400000001</v>
      </c>
      <c r="C1098" s="3">
        <v>1</v>
      </c>
      <c r="P1098">
        <v>1</v>
      </c>
      <c r="Q1098" t="str">
        <f>CONCATENATE(C1098,E1098,G1098,I1098)</f>
        <v>1</v>
      </c>
    </row>
    <row r="1099" spans="1:17" x14ac:dyDescent="0.25">
      <c r="A1099">
        <v>1253</v>
      </c>
      <c r="B1099">
        <v>120.239846</v>
      </c>
      <c r="C1099" s="3">
        <v>1</v>
      </c>
      <c r="H1099">
        <v>118.99545400000001</v>
      </c>
      <c r="I1099" s="2">
        <v>4</v>
      </c>
      <c r="P1099">
        <v>2</v>
      </c>
      <c r="Q1099" t="str">
        <f>CONCATENATE(C1099,E1099,G1099,I1099)</f>
        <v>14</v>
      </c>
    </row>
    <row r="1100" spans="1:17" x14ac:dyDescent="0.25">
      <c r="A1100">
        <v>1254</v>
      </c>
      <c r="B1100">
        <v>120.23888500000001</v>
      </c>
      <c r="C1100" s="3">
        <v>1</v>
      </c>
      <c r="F1100">
        <v>120.18939300000001</v>
      </c>
      <c r="G1100" s="5">
        <v>3</v>
      </c>
      <c r="H1100">
        <v>119.05333400000001</v>
      </c>
      <c r="I1100" s="2">
        <v>4</v>
      </c>
      <c r="P1100">
        <v>3</v>
      </c>
      <c r="Q1100" t="str">
        <f>CONCATENATE(C1100,E1100,G1100,I1100)</f>
        <v>134</v>
      </c>
    </row>
    <row r="1101" spans="1:17" x14ac:dyDescent="0.25">
      <c r="A1101">
        <v>1255</v>
      </c>
      <c r="F1101">
        <v>120.17762900000001</v>
      </c>
      <c r="G1101" s="5">
        <v>3</v>
      </c>
      <c r="H1101">
        <v>119.084039</v>
      </c>
      <c r="I1101" s="2">
        <v>4</v>
      </c>
      <c r="P1101">
        <v>2</v>
      </c>
      <c r="Q1101" t="str">
        <f>CONCATENATE(C1101,E1101,G1101,I1101)</f>
        <v>34</v>
      </c>
    </row>
    <row r="1102" spans="1:17" x14ac:dyDescent="0.25">
      <c r="A1102">
        <v>1256</v>
      </c>
      <c r="F1102">
        <v>120.15585800000001</v>
      </c>
      <c r="G1102" s="5">
        <v>3</v>
      </c>
      <c r="H1102">
        <v>118.96308200000001</v>
      </c>
      <c r="I1102" s="2">
        <v>4</v>
      </c>
      <c r="P1102">
        <v>2</v>
      </c>
      <c r="Q1102" t="str">
        <f>CONCATENATE(C1102,E1102,G1102,I1102)</f>
        <v>34</v>
      </c>
    </row>
    <row r="1103" spans="1:17" x14ac:dyDescent="0.25">
      <c r="A1103">
        <v>1257</v>
      </c>
      <c r="F1103">
        <v>120.16489900000001</v>
      </c>
      <c r="G1103" s="5">
        <v>3</v>
      </c>
      <c r="H1103">
        <v>118.973027</v>
      </c>
      <c r="I1103" s="2">
        <v>4</v>
      </c>
      <c r="P1103">
        <v>2</v>
      </c>
      <c r="Q1103" t="str">
        <f>CONCATENATE(C1103,E1103,G1103,I1103)</f>
        <v>34</v>
      </c>
    </row>
    <row r="1104" spans="1:17" x14ac:dyDescent="0.25">
      <c r="A1104">
        <v>1258</v>
      </c>
      <c r="F1104">
        <v>120.193635</v>
      </c>
      <c r="G1104" s="5">
        <v>3</v>
      </c>
      <c r="H1104">
        <v>118.981313</v>
      </c>
      <c r="I1104" s="2">
        <v>4</v>
      </c>
      <c r="P1104">
        <v>2</v>
      </c>
      <c r="Q1104" t="str">
        <f>CONCATENATE(C1104,E1104,G1104,I1104)</f>
        <v>34</v>
      </c>
    </row>
    <row r="1105" spans="1:17" x14ac:dyDescent="0.25">
      <c r="A1105">
        <v>1259</v>
      </c>
      <c r="F1105">
        <v>120.19055700000001</v>
      </c>
      <c r="G1105" s="5">
        <v>3</v>
      </c>
      <c r="H1105">
        <v>119.036664</v>
      </c>
      <c r="I1105" s="2">
        <v>4</v>
      </c>
      <c r="P1105">
        <v>2</v>
      </c>
      <c r="Q1105" t="str">
        <f>CONCATENATE(C1105,E1105,G1105,I1105)</f>
        <v>34</v>
      </c>
    </row>
    <row r="1106" spans="1:17" x14ac:dyDescent="0.25">
      <c r="A1106">
        <v>1260</v>
      </c>
      <c r="F1106">
        <v>120.203126</v>
      </c>
      <c r="G1106" s="5">
        <v>3</v>
      </c>
      <c r="H1106">
        <v>118.99545400000001</v>
      </c>
      <c r="I1106" s="2">
        <v>4</v>
      </c>
      <c r="P1106">
        <v>2</v>
      </c>
      <c r="Q1106" t="str">
        <f>CONCATENATE(C1106,E1106,G1106,I1106)</f>
        <v>34</v>
      </c>
    </row>
    <row r="1107" spans="1:17" x14ac:dyDescent="0.25">
      <c r="A1107">
        <v>1261</v>
      </c>
      <c r="F1107">
        <v>120.23944600000002</v>
      </c>
      <c r="G1107" s="5">
        <v>3</v>
      </c>
      <c r="H1107">
        <v>118.99545400000001</v>
      </c>
      <c r="I1107" s="2">
        <v>4</v>
      </c>
      <c r="P1107">
        <v>2</v>
      </c>
      <c r="Q1107" t="str">
        <f>CONCATENATE(C1107,E1107,G1107,I1107)</f>
        <v>34</v>
      </c>
    </row>
    <row r="1108" spans="1:17" x14ac:dyDescent="0.25">
      <c r="A1108">
        <v>1262</v>
      </c>
      <c r="F1108">
        <v>120.18939300000001</v>
      </c>
      <c r="G1108" s="5">
        <v>3</v>
      </c>
      <c r="H1108">
        <v>118.99545400000001</v>
      </c>
      <c r="I1108" s="2">
        <v>4</v>
      </c>
      <c r="P1108">
        <v>2</v>
      </c>
      <c r="Q1108" t="str">
        <f>CONCATENATE(C1108,E1108,G1108,I1108)</f>
        <v>34</v>
      </c>
    </row>
    <row r="1109" spans="1:17" x14ac:dyDescent="0.25">
      <c r="A1109">
        <v>1263</v>
      </c>
      <c r="P1109">
        <v>0</v>
      </c>
      <c r="Q1109" t="str">
        <f>CONCATENATE(C1109,E1109,G1109,I1109)</f>
        <v/>
      </c>
    </row>
    <row r="1110" spans="1:17" x14ac:dyDescent="0.25">
      <c r="A1110">
        <v>1264</v>
      </c>
      <c r="P1110">
        <v>0</v>
      </c>
      <c r="Q1110" t="str">
        <f>CONCATENATE(C1110,E1110,G1110,I1110)</f>
        <v/>
      </c>
    </row>
    <row r="1111" spans="1:17" x14ac:dyDescent="0.25">
      <c r="A1111">
        <v>1265</v>
      </c>
      <c r="P1111">
        <v>0</v>
      </c>
      <c r="Q1111" t="str">
        <f>CONCATENATE(C1111,E1111,G1111,I1111)</f>
        <v/>
      </c>
    </row>
    <row r="1112" spans="1:17" x14ac:dyDescent="0.25">
      <c r="A1112">
        <v>1266</v>
      </c>
      <c r="D1112">
        <v>150.78019699999999</v>
      </c>
      <c r="E1112" s="4">
        <v>2</v>
      </c>
      <c r="P1112">
        <v>1</v>
      </c>
      <c r="Q1112" t="str">
        <f>CONCATENATE(C1112,E1112,G1112,I1112)</f>
        <v>2</v>
      </c>
    </row>
    <row r="1113" spans="1:17" x14ac:dyDescent="0.25">
      <c r="A1113">
        <v>1267</v>
      </c>
      <c r="D1113">
        <v>150.78019699999999</v>
      </c>
      <c r="E1113" s="4">
        <v>2</v>
      </c>
      <c r="P1113">
        <v>1</v>
      </c>
      <c r="Q1113" t="str">
        <f>CONCATENATE(C1113,E1113,G1113,I1113)</f>
        <v>2</v>
      </c>
    </row>
    <row r="1114" spans="1:17" x14ac:dyDescent="0.25">
      <c r="A1114">
        <v>1268</v>
      </c>
      <c r="D1114">
        <v>150.78019699999999</v>
      </c>
      <c r="E1114" s="4">
        <v>2</v>
      </c>
      <c r="P1114">
        <v>1</v>
      </c>
      <c r="Q1114" t="str">
        <f>CONCATENATE(C1114,E1114,G1114,I1114)</f>
        <v>2</v>
      </c>
    </row>
    <row r="1115" spans="1:17" x14ac:dyDescent="0.25">
      <c r="A1115">
        <v>1269</v>
      </c>
      <c r="B1115">
        <v>154.49467900000002</v>
      </c>
      <c r="C1115" s="3">
        <v>1</v>
      </c>
      <c r="D1115">
        <v>150.78019699999999</v>
      </c>
      <c r="E1115" s="4">
        <v>2</v>
      </c>
      <c r="P1115">
        <v>2</v>
      </c>
      <c r="Q1115" t="str">
        <f>CONCATENATE(C1115,E1115,G1115,I1115)</f>
        <v>12</v>
      </c>
    </row>
    <row r="1116" spans="1:17" x14ac:dyDescent="0.25">
      <c r="A1116">
        <v>1270</v>
      </c>
      <c r="B1116">
        <v>154.49467900000002</v>
      </c>
      <c r="C1116" s="3">
        <v>1</v>
      </c>
      <c r="D1116">
        <v>150.78019699999999</v>
      </c>
      <c r="E1116" s="4">
        <v>2</v>
      </c>
      <c r="P1116">
        <v>2</v>
      </c>
      <c r="Q1116" t="str">
        <f>CONCATENATE(C1116,E1116,G1116,I1116)</f>
        <v>12</v>
      </c>
    </row>
    <row r="1117" spans="1:17" x14ac:dyDescent="0.25">
      <c r="A1117">
        <v>1271</v>
      </c>
      <c r="B1117">
        <v>154.49467900000002</v>
      </c>
      <c r="C1117" s="3">
        <v>1</v>
      </c>
      <c r="D1117">
        <v>150.78019699999999</v>
      </c>
      <c r="E1117" s="4">
        <v>2</v>
      </c>
      <c r="P1117">
        <v>2</v>
      </c>
      <c r="Q1117" t="str">
        <f>CONCATENATE(C1117,E1117,G1117,I1117)</f>
        <v>12</v>
      </c>
    </row>
    <row r="1118" spans="1:17" x14ac:dyDescent="0.25">
      <c r="A1118">
        <v>1272</v>
      </c>
      <c r="B1118">
        <v>154.49467900000002</v>
      </c>
      <c r="C1118" s="3">
        <v>1</v>
      </c>
      <c r="P1118">
        <v>1</v>
      </c>
      <c r="Q1118" t="str">
        <f>CONCATENATE(C1118,E1118,G1118,I1118)</f>
        <v>1</v>
      </c>
    </row>
    <row r="1119" spans="1:17" x14ac:dyDescent="0.25">
      <c r="A1119">
        <v>1273</v>
      </c>
      <c r="B1119">
        <v>154.49467900000002</v>
      </c>
      <c r="C1119" s="3">
        <v>1</v>
      </c>
      <c r="P1119">
        <v>1</v>
      </c>
      <c r="Q1119" t="str">
        <f>CONCATENATE(C1119,E1119,G1119,I1119)</f>
        <v>1</v>
      </c>
    </row>
    <row r="1120" spans="1:17" x14ac:dyDescent="0.25">
      <c r="A1120">
        <v>1274</v>
      </c>
      <c r="B1120">
        <v>154.49467900000002</v>
      </c>
      <c r="C1120" s="3">
        <v>1</v>
      </c>
      <c r="P1120">
        <v>1</v>
      </c>
      <c r="Q1120" t="str">
        <f>CONCATENATE(C1120,E1120,G1120,I1120)</f>
        <v>1</v>
      </c>
    </row>
    <row r="1121" spans="1:17" x14ac:dyDescent="0.25">
      <c r="A1121">
        <v>1275</v>
      </c>
      <c r="B1121">
        <v>154.49467900000002</v>
      </c>
      <c r="C1121" s="3">
        <v>1</v>
      </c>
      <c r="P1121">
        <v>1</v>
      </c>
      <c r="Q1121" t="str">
        <f>CONCATENATE(C1121,E1121,G1121,I1121)</f>
        <v>1</v>
      </c>
    </row>
    <row r="1122" spans="1:17" x14ac:dyDescent="0.25">
      <c r="A1122">
        <v>1276</v>
      </c>
      <c r="P1122">
        <v>0</v>
      </c>
      <c r="Q1122" t="str">
        <f>CONCATENATE(C1122,E1122,G1122,I1122)</f>
        <v/>
      </c>
    </row>
    <row r="1123" spans="1:17" x14ac:dyDescent="0.25">
      <c r="A1123">
        <v>1277</v>
      </c>
      <c r="F1123">
        <v>155.37419</v>
      </c>
      <c r="G1123" s="5">
        <v>3</v>
      </c>
      <c r="H1123">
        <v>154.45070800000002</v>
      </c>
      <c r="I1123" s="2">
        <v>4</v>
      </c>
      <c r="P1123">
        <v>2</v>
      </c>
      <c r="Q1123" t="str">
        <f>CONCATENATE(C1123,E1123,G1123,I1123)</f>
        <v>34</v>
      </c>
    </row>
    <row r="1124" spans="1:17" x14ac:dyDescent="0.25">
      <c r="A1124">
        <v>1278</v>
      </c>
      <c r="F1124">
        <v>155.35740699999999</v>
      </c>
      <c r="G1124" s="5">
        <v>3</v>
      </c>
      <c r="H1124">
        <v>154.478509</v>
      </c>
      <c r="I1124" s="2">
        <v>4</v>
      </c>
      <c r="P1124">
        <v>2</v>
      </c>
      <c r="Q1124" t="str">
        <f>CONCATENATE(C1124,E1124,G1124,I1124)</f>
        <v>34</v>
      </c>
    </row>
    <row r="1125" spans="1:17" x14ac:dyDescent="0.25">
      <c r="A1125">
        <v>1279</v>
      </c>
      <c r="F1125">
        <v>155.32675</v>
      </c>
      <c r="G1125" s="5">
        <v>3</v>
      </c>
      <c r="H1125">
        <v>154.435711</v>
      </c>
      <c r="I1125" s="2">
        <v>4</v>
      </c>
      <c r="P1125">
        <v>2</v>
      </c>
      <c r="Q1125" t="str">
        <f>CONCATENATE(C1125,E1125,G1125,I1125)</f>
        <v>34</v>
      </c>
    </row>
    <row r="1126" spans="1:17" x14ac:dyDescent="0.25">
      <c r="A1126">
        <v>1280</v>
      </c>
      <c r="F1126">
        <v>155.324659</v>
      </c>
      <c r="G1126" s="5">
        <v>3</v>
      </c>
      <c r="H1126">
        <v>154.38929300000001</v>
      </c>
      <c r="I1126" s="2">
        <v>4</v>
      </c>
      <c r="P1126">
        <v>2</v>
      </c>
      <c r="Q1126" t="str">
        <f>CONCATENATE(C1126,E1126,G1126,I1126)</f>
        <v>34</v>
      </c>
    </row>
    <row r="1127" spans="1:17" x14ac:dyDescent="0.25">
      <c r="A1127">
        <v>1281</v>
      </c>
      <c r="F1127">
        <v>155.30450999999999</v>
      </c>
      <c r="G1127" s="5">
        <v>3</v>
      </c>
      <c r="H1127">
        <v>154.34455700000001</v>
      </c>
      <c r="I1127" s="2">
        <v>4</v>
      </c>
      <c r="P1127">
        <v>2</v>
      </c>
      <c r="Q1127" t="str">
        <f>CONCATENATE(C1127,E1127,G1127,I1127)</f>
        <v>34</v>
      </c>
    </row>
    <row r="1128" spans="1:17" x14ac:dyDescent="0.25">
      <c r="A1128">
        <v>1282</v>
      </c>
      <c r="F1128">
        <v>155.35868299999998</v>
      </c>
      <c r="G1128" s="5">
        <v>3</v>
      </c>
      <c r="H1128">
        <v>154.32563200000001</v>
      </c>
      <c r="I1128" s="2">
        <v>4</v>
      </c>
      <c r="P1128">
        <v>2</v>
      </c>
      <c r="Q1128" t="str">
        <f>CONCATENATE(C1128,E1128,G1128,I1128)</f>
        <v>34</v>
      </c>
    </row>
    <row r="1129" spans="1:17" x14ac:dyDescent="0.25">
      <c r="A1129">
        <v>1283</v>
      </c>
      <c r="F1129">
        <v>155.215192</v>
      </c>
      <c r="G1129" s="5">
        <v>3</v>
      </c>
      <c r="H1129">
        <v>154.31247200000001</v>
      </c>
      <c r="I1129" s="2">
        <v>4</v>
      </c>
      <c r="P1129">
        <v>2</v>
      </c>
      <c r="Q1129" t="str">
        <f>CONCATENATE(C1129,E1129,G1129,I1129)</f>
        <v>34</v>
      </c>
    </row>
    <row r="1130" spans="1:17" x14ac:dyDescent="0.25">
      <c r="A1130">
        <v>1284</v>
      </c>
      <c r="F1130">
        <v>155.37419</v>
      </c>
      <c r="G1130" s="5">
        <v>3</v>
      </c>
      <c r="H1130">
        <v>154.45070800000002</v>
      </c>
      <c r="I1130" s="2">
        <v>4</v>
      </c>
      <c r="P1130">
        <v>2</v>
      </c>
      <c r="Q1130" t="str">
        <f>CONCATENATE(C1130,E1130,G1130,I1130)</f>
        <v>34</v>
      </c>
    </row>
    <row r="1131" spans="1:17" x14ac:dyDescent="0.25">
      <c r="A1131">
        <v>1285</v>
      </c>
      <c r="F1131">
        <v>155.37419</v>
      </c>
      <c r="G1131" s="5">
        <v>3</v>
      </c>
      <c r="P1131">
        <v>1</v>
      </c>
      <c r="Q1131" t="str">
        <f>CONCATENATE(C1131,E1131,G1131,I1131)</f>
        <v>3</v>
      </c>
    </row>
    <row r="1132" spans="1:17" x14ac:dyDescent="0.25">
      <c r="A1132">
        <v>1286</v>
      </c>
      <c r="P1132">
        <v>0</v>
      </c>
      <c r="Q1132" t="str">
        <f>CONCATENATE(C1132,E1132,G1132,I1132)</f>
        <v/>
      </c>
    </row>
    <row r="1133" spans="1:17" x14ac:dyDescent="0.25">
      <c r="A1133">
        <v>1287</v>
      </c>
      <c r="P1133">
        <v>0</v>
      </c>
      <c r="Q1133" t="str">
        <f>CONCATENATE(C1133,E1133,G1133,I1133)</f>
        <v/>
      </c>
    </row>
    <row r="1134" spans="1:17" x14ac:dyDescent="0.25">
      <c r="A1134">
        <v>1288</v>
      </c>
      <c r="P1134">
        <v>0</v>
      </c>
      <c r="Q1134" t="str">
        <f>CONCATENATE(C1134,E1134,G1134,I1134)</f>
        <v/>
      </c>
    </row>
    <row r="1135" spans="1:17" x14ac:dyDescent="0.25">
      <c r="A1135">
        <v>1289</v>
      </c>
      <c r="D1135">
        <v>175.71480200000002</v>
      </c>
      <c r="E1135" s="4">
        <v>2</v>
      </c>
      <c r="P1135">
        <v>1</v>
      </c>
      <c r="Q1135" t="str">
        <f>CONCATENATE(C1135,E1135,G1135,I1135)</f>
        <v>2</v>
      </c>
    </row>
    <row r="1136" spans="1:17" x14ac:dyDescent="0.25">
      <c r="A1136">
        <v>1290</v>
      </c>
      <c r="D1136">
        <v>175.74882500000001</v>
      </c>
      <c r="E1136" s="4">
        <v>2</v>
      </c>
      <c r="P1136">
        <v>1</v>
      </c>
      <c r="Q1136" t="str">
        <f>CONCATENATE(C1136,E1136,G1136,I1136)</f>
        <v>2</v>
      </c>
    </row>
    <row r="1137" spans="1:17" x14ac:dyDescent="0.25">
      <c r="A1137">
        <v>1291</v>
      </c>
      <c r="D1137">
        <v>175.74107000000001</v>
      </c>
      <c r="E1137" s="4">
        <v>2</v>
      </c>
      <c r="P1137">
        <v>1</v>
      </c>
      <c r="Q1137" t="str">
        <f>CONCATENATE(C1137,E1137,G1137,I1137)</f>
        <v>2</v>
      </c>
    </row>
    <row r="1138" spans="1:17" x14ac:dyDescent="0.25">
      <c r="A1138">
        <v>1292</v>
      </c>
      <c r="B1138">
        <v>181.67249100000001</v>
      </c>
      <c r="C1138" s="3">
        <v>1</v>
      </c>
      <c r="D1138">
        <v>175.73872599999999</v>
      </c>
      <c r="E1138" s="4">
        <v>2</v>
      </c>
      <c r="P1138">
        <v>2</v>
      </c>
      <c r="Q1138" t="str">
        <f>CONCATENATE(C1138,E1138,G1138,I1138)</f>
        <v>12</v>
      </c>
    </row>
    <row r="1139" spans="1:17" x14ac:dyDescent="0.25">
      <c r="A1139">
        <v>1293</v>
      </c>
      <c r="B1139">
        <v>181.67249100000001</v>
      </c>
      <c r="C1139" s="3">
        <v>1</v>
      </c>
      <c r="D1139">
        <v>175.71260699999999</v>
      </c>
      <c r="E1139" s="4">
        <v>2</v>
      </c>
      <c r="P1139">
        <v>2</v>
      </c>
      <c r="Q1139" t="str">
        <f>CONCATENATE(C1139,E1139,G1139,I1139)</f>
        <v>12</v>
      </c>
    </row>
    <row r="1140" spans="1:17" x14ac:dyDescent="0.25">
      <c r="A1140">
        <v>1294</v>
      </c>
      <c r="B1140">
        <v>181.707686</v>
      </c>
      <c r="C1140" s="3">
        <v>1</v>
      </c>
      <c r="D1140">
        <v>175.71480200000002</v>
      </c>
      <c r="E1140" s="4">
        <v>2</v>
      </c>
      <c r="P1140">
        <v>2</v>
      </c>
      <c r="Q1140" t="str">
        <f>CONCATENATE(C1140,E1140,G1140,I1140)</f>
        <v>12</v>
      </c>
    </row>
    <row r="1141" spans="1:17" x14ac:dyDescent="0.25">
      <c r="A1141">
        <v>1295</v>
      </c>
      <c r="B1141">
        <v>181.69779</v>
      </c>
      <c r="C1141" s="3">
        <v>1</v>
      </c>
      <c r="D1141">
        <v>175.71480200000002</v>
      </c>
      <c r="E1141" s="4">
        <v>2</v>
      </c>
      <c r="P1141">
        <v>2</v>
      </c>
      <c r="Q1141" t="str">
        <f>CONCATENATE(C1141,E1141,G1141,I1141)</f>
        <v>12</v>
      </c>
    </row>
    <row r="1142" spans="1:17" x14ac:dyDescent="0.25">
      <c r="A1142">
        <v>1296</v>
      </c>
      <c r="B1142">
        <v>181.70013700000001</v>
      </c>
      <c r="C1142" s="3">
        <v>1</v>
      </c>
      <c r="P1142">
        <v>1</v>
      </c>
      <c r="Q1142" t="str">
        <f>CONCATENATE(C1142,E1142,G1142,I1142)</f>
        <v>1</v>
      </c>
    </row>
    <row r="1143" spans="1:17" x14ac:dyDescent="0.25">
      <c r="A1143">
        <v>1297</v>
      </c>
      <c r="B1143">
        <v>181.72243</v>
      </c>
      <c r="C1143" s="3">
        <v>1</v>
      </c>
      <c r="P1143">
        <v>1</v>
      </c>
      <c r="Q1143" t="str">
        <f>CONCATENATE(C1143,E1143,G1143,I1143)</f>
        <v>1</v>
      </c>
    </row>
    <row r="1144" spans="1:17" x14ac:dyDescent="0.25">
      <c r="A1144">
        <v>1298</v>
      </c>
      <c r="B1144">
        <v>181.616175</v>
      </c>
      <c r="C1144" s="3">
        <v>1</v>
      </c>
      <c r="P1144">
        <v>1</v>
      </c>
      <c r="Q1144" t="str">
        <f>CONCATENATE(C1144,E1144,G1144,I1144)</f>
        <v>1</v>
      </c>
    </row>
    <row r="1145" spans="1:17" x14ac:dyDescent="0.25">
      <c r="A1145">
        <v>1299</v>
      </c>
      <c r="B1145">
        <v>181.67249100000001</v>
      </c>
      <c r="C1145" s="3">
        <v>1</v>
      </c>
      <c r="H1145">
        <v>181.01395300000001</v>
      </c>
      <c r="I1145" s="2">
        <v>4</v>
      </c>
      <c r="P1145">
        <v>2</v>
      </c>
      <c r="Q1145" t="str">
        <f>CONCATENATE(C1145,E1145,G1145,I1145)</f>
        <v>14</v>
      </c>
    </row>
    <row r="1146" spans="1:17" x14ac:dyDescent="0.25">
      <c r="A1146">
        <v>1300</v>
      </c>
      <c r="F1146">
        <v>181.863978</v>
      </c>
      <c r="G1146" s="5">
        <v>3</v>
      </c>
      <c r="H1146">
        <v>181.137396</v>
      </c>
      <c r="I1146" s="2">
        <v>4</v>
      </c>
      <c r="P1146">
        <v>2</v>
      </c>
      <c r="Q1146" t="str">
        <f>CONCATENATE(C1146,E1146,G1146,I1146)</f>
        <v>34</v>
      </c>
    </row>
    <row r="1147" spans="1:17" x14ac:dyDescent="0.25">
      <c r="A1147">
        <v>1301</v>
      </c>
      <c r="F1147">
        <v>181.80669599999999</v>
      </c>
      <c r="G1147" s="5">
        <v>3</v>
      </c>
      <c r="H1147">
        <v>181.10470000000001</v>
      </c>
      <c r="I1147" s="2">
        <v>4</v>
      </c>
      <c r="P1147">
        <v>2</v>
      </c>
      <c r="Q1147" t="str">
        <f>CONCATENATE(C1147,E1147,G1147,I1147)</f>
        <v>34</v>
      </c>
    </row>
    <row r="1148" spans="1:17" x14ac:dyDescent="0.25">
      <c r="A1148">
        <v>1302</v>
      </c>
      <c r="F1148">
        <v>181.76088900000002</v>
      </c>
      <c r="G1148" s="5">
        <v>3</v>
      </c>
      <c r="H1148">
        <v>181.008341</v>
      </c>
      <c r="I1148" s="2">
        <v>4</v>
      </c>
      <c r="P1148">
        <v>2</v>
      </c>
      <c r="Q1148" t="str">
        <f>CONCATENATE(C1148,E1148,G1148,I1148)</f>
        <v>34</v>
      </c>
    </row>
    <row r="1149" spans="1:17" x14ac:dyDescent="0.25">
      <c r="A1149">
        <v>1303</v>
      </c>
      <c r="F1149">
        <v>181.758849</v>
      </c>
      <c r="G1149" s="5">
        <v>3</v>
      </c>
      <c r="H1149">
        <v>181.013544</v>
      </c>
      <c r="I1149" s="2">
        <v>4</v>
      </c>
      <c r="P1149">
        <v>2</v>
      </c>
      <c r="Q1149" t="str">
        <f>CONCATENATE(C1149,E1149,G1149,I1149)</f>
        <v>34</v>
      </c>
    </row>
    <row r="1150" spans="1:17" x14ac:dyDescent="0.25">
      <c r="A1150">
        <v>1304</v>
      </c>
      <c r="F1150">
        <v>181.73670799999999</v>
      </c>
      <c r="G1150" s="5">
        <v>3</v>
      </c>
      <c r="H1150">
        <v>181.04389800000001</v>
      </c>
      <c r="I1150" s="2">
        <v>4</v>
      </c>
      <c r="P1150">
        <v>2</v>
      </c>
      <c r="Q1150" t="str">
        <f>CONCATENATE(C1150,E1150,G1150,I1150)</f>
        <v>34</v>
      </c>
    </row>
    <row r="1151" spans="1:17" x14ac:dyDescent="0.25">
      <c r="A1151">
        <v>1305</v>
      </c>
      <c r="F1151">
        <v>181.756148</v>
      </c>
      <c r="G1151" s="5">
        <v>3</v>
      </c>
      <c r="H1151">
        <v>180.98171500000001</v>
      </c>
      <c r="I1151" s="2">
        <v>4</v>
      </c>
      <c r="P1151">
        <v>2</v>
      </c>
      <c r="Q1151" t="str">
        <f>CONCATENATE(C1151,E1151,G1151,I1151)</f>
        <v>34</v>
      </c>
    </row>
    <row r="1152" spans="1:17" x14ac:dyDescent="0.25">
      <c r="A1152">
        <v>1306</v>
      </c>
      <c r="F1152">
        <v>181.769102</v>
      </c>
      <c r="G1152" s="5">
        <v>3</v>
      </c>
      <c r="H1152">
        <v>181.01614599999999</v>
      </c>
      <c r="I1152" s="2">
        <v>4</v>
      </c>
      <c r="P1152">
        <v>2</v>
      </c>
      <c r="Q1152" t="str">
        <f>CONCATENATE(C1152,E1152,G1152,I1152)</f>
        <v>34</v>
      </c>
    </row>
    <row r="1153" spans="1:17" x14ac:dyDescent="0.25">
      <c r="A1153">
        <v>1307</v>
      </c>
      <c r="F1153">
        <v>181.863978</v>
      </c>
      <c r="G1153" s="5">
        <v>3</v>
      </c>
      <c r="H1153">
        <v>181.01395300000001</v>
      </c>
      <c r="I1153" s="2">
        <v>4</v>
      </c>
      <c r="P1153">
        <v>2</v>
      </c>
      <c r="Q1153" t="str">
        <f>CONCATENATE(C1153,E1153,G1153,I1153)</f>
        <v>34</v>
      </c>
    </row>
    <row r="1154" spans="1:17" x14ac:dyDescent="0.25">
      <c r="A1154">
        <v>1308</v>
      </c>
      <c r="F1154">
        <v>181.863978</v>
      </c>
      <c r="G1154" s="5">
        <v>3</v>
      </c>
      <c r="P1154">
        <v>1</v>
      </c>
      <c r="Q1154" t="str">
        <f>CONCATENATE(C1154,E1154,G1154,I1154)</f>
        <v>3</v>
      </c>
    </row>
    <row r="1155" spans="1:17" x14ac:dyDescent="0.25">
      <c r="A1155">
        <v>1309</v>
      </c>
      <c r="P1155">
        <v>0</v>
      </c>
      <c r="Q1155" t="str">
        <f>CONCATENATE(C1155,E1155,G1155,I1155)</f>
        <v/>
      </c>
    </row>
    <row r="1156" spans="1:17" x14ac:dyDescent="0.25">
      <c r="A1156">
        <v>1310</v>
      </c>
      <c r="P1156">
        <v>0</v>
      </c>
      <c r="Q1156" t="str">
        <f>CONCATENATE(C1156,E1156,G1156,I1156)</f>
        <v/>
      </c>
    </row>
    <row r="1157" spans="1:17" x14ac:dyDescent="0.25">
      <c r="A1157">
        <v>1311</v>
      </c>
      <c r="D1157">
        <v>205.03716500000002</v>
      </c>
      <c r="E1157" s="4">
        <v>2</v>
      </c>
      <c r="P1157">
        <v>1</v>
      </c>
      <c r="Q1157" t="str">
        <f>CONCATENATE(C1157,E1157,G1157,I1157)</f>
        <v>2</v>
      </c>
    </row>
    <row r="1158" spans="1:17" x14ac:dyDescent="0.25">
      <c r="A1158">
        <v>1312</v>
      </c>
      <c r="D1158">
        <v>205.088381</v>
      </c>
      <c r="E1158" s="4">
        <v>2</v>
      </c>
      <c r="P1158">
        <v>1</v>
      </c>
      <c r="Q1158" t="str">
        <f>CONCATENATE(C1158,E1158,G1158,I1158)</f>
        <v>2</v>
      </c>
    </row>
    <row r="1159" spans="1:17" x14ac:dyDescent="0.25">
      <c r="A1159">
        <v>1313</v>
      </c>
      <c r="D1159">
        <v>205.08098100000001</v>
      </c>
      <c r="E1159" s="4">
        <v>2</v>
      </c>
      <c r="P1159">
        <v>1</v>
      </c>
      <c r="Q1159" t="str">
        <f>CONCATENATE(C1159,E1159,G1159,I1159)</f>
        <v>2</v>
      </c>
    </row>
    <row r="1160" spans="1:17" x14ac:dyDescent="0.25">
      <c r="A1160">
        <v>1314</v>
      </c>
      <c r="D1160">
        <v>205.04563400000001</v>
      </c>
      <c r="E1160" s="4">
        <v>2</v>
      </c>
      <c r="P1160">
        <v>1</v>
      </c>
      <c r="Q1160" t="str">
        <f>CONCATENATE(C1160,E1160,G1160,I1160)</f>
        <v>2</v>
      </c>
    </row>
    <row r="1161" spans="1:17" x14ac:dyDescent="0.25">
      <c r="A1161">
        <v>1315</v>
      </c>
      <c r="D1161">
        <v>205.09093300000001</v>
      </c>
      <c r="E1161" s="4">
        <v>2</v>
      </c>
      <c r="P1161">
        <v>1</v>
      </c>
      <c r="Q1161" t="str">
        <f>CONCATENATE(C1161,E1161,G1161,I1161)</f>
        <v>2</v>
      </c>
    </row>
    <row r="1162" spans="1:17" x14ac:dyDescent="0.25">
      <c r="A1162">
        <v>1316</v>
      </c>
      <c r="B1162">
        <v>212.52030999999999</v>
      </c>
      <c r="C1162" s="3">
        <v>1</v>
      </c>
      <c r="D1162">
        <v>205.10909100000001</v>
      </c>
      <c r="E1162" s="4">
        <v>2</v>
      </c>
      <c r="P1162">
        <v>2</v>
      </c>
      <c r="Q1162" t="str">
        <f>CONCATENATE(C1162,E1162,G1162,I1162)</f>
        <v>12</v>
      </c>
    </row>
    <row r="1163" spans="1:17" x14ac:dyDescent="0.25">
      <c r="A1163">
        <v>1317</v>
      </c>
      <c r="B1163">
        <v>212.54819599999999</v>
      </c>
      <c r="C1163" s="3">
        <v>1</v>
      </c>
      <c r="D1163">
        <v>205.13897900000001</v>
      </c>
      <c r="E1163" s="4">
        <v>2</v>
      </c>
      <c r="P1163">
        <v>2</v>
      </c>
      <c r="Q1163" t="str">
        <f>CONCATENATE(C1163,E1163,G1163,I1163)</f>
        <v>12</v>
      </c>
    </row>
    <row r="1164" spans="1:17" x14ac:dyDescent="0.25">
      <c r="A1164">
        <v>1318</v>
      </c>
      <c r="B1164">
        <v>212.50396900000001</v>
      </c>
      <c r="C1164" s="3">
        <v>1</v>
      </c>
      <c r="D1164">
        <v>205.03716500000002</v>
      </c>
      <c r="E1164" s="4">
        <v>2</v>
      </c>
      <c r="P1164">
        <v>2</v>
      </c>
      <c r="Q1164" t="str">
        <f>CONCATENATE(C1164,E1164,G1164,I1164)</f>
        <v>12</v>
      </c>
    </row>
    <row r="1165" spans="1:17" x14ac:dyDescent="0.25">
      <c r="A1165">
        <v>1319</v>
      </c>
      <c r="B1165">
        <v>212.45855699999998</v>
      </c>
      <c r="C1165" s="3">
        <v>1</v>
      </c>
      <c r="P1165">
        <v>1</v>
      </c>
      <c r="Q1165" t="str">
        <f>CONCATENATE(C1165,E1165,G1165,I1165)</f>
        <v>1</v>
      </c>
    </row>
    <row r="1166" spans="1:17" x14ac:dyDescent="0.25">
      <c r="A1166">
        <v>1320</v>
      </c>
      <c r="B1166">
        <v>212.52030999999999</v>
      </c>
      <c r="C1166" s="3">
        <v>1</v>
      </c>
      <c r="P1166">
        <v>1</v>
      </c>
      <c r="Q1166" t="str">
        <f>CONCATENATE(C1166,E1166,G1166,I1166)</f>
        <v>1</v>
      </c>
    </row>
    <row r="1167" spans="1:17" x14ac:dyDescent="0.25">
      <c r="A1167">
        <v>1321</v>
      </c>
      <c r="B1167">
        <v>212.52030999999999</v>
      </c>
      <c r="C1167" s="3">
        <v>1</v>
      </c>
      <c r="P1167">
        <v>1</v>
      </c>
      <c r="Q1167" t="str">
        <f>CONCATENATE(C1167,E1167,G1167,I1167)</f>
        <v>1</v>
      </c>
    </row>
    <row r="1168" spans="1:17" x14ac:dyDescent="0.25">
      <c r="A1168">
        <v>1322</v>
      </c>
      <c r="B1168">
        <v>212.52030999999999</v>
      </c>
      <c r="C1168" s="3">
        <v>1</v>
      </c>
      <c r="P1168">
        <v>1</v>
      </c>
      <c r="Q1168" t="str">
        <f>CONCATENATE(C1168,E1168,G1168,I1168)</f>
        <v>1</v>
      </c>
    </row>
    <row r="1169" spans="1:17" x14ac:dyDescent="0.25">
      <c r="A1169">
        <v>1323</v>
      </c>
      <c r="B1169">
        <v>212.52030999999999</v>
      </c>
      <c r="C1169" s="3">
        <v>1</v>
      </c>
      <c r="H1169">
        <v>212.185361</v>
      </c>
      <c r="I1169" s="2">
        <v>4</v>
      </c>
      <c r="P1169">
        <v>2</v>
      </c>
      <c r="Q1169" t="str">
        <f>CONCATENATE(C1169,E1169,G1169,I1169)</f>
        <v>14</v>
      </c>
    </row>
    <row r="1170" spans="1:17" x14ac:dyDescent="0.25">
      <c r="A1170">
        <v>1324</v>
      </c>
      <c r="F1170">
        <v>212.79087699999999</v>
      </c>
      <c r="G1170" s="5">
        <v>3</v>
      </c>
      <c r="H1170">
        <v>212.185361</v>
      </c>
      <c r="I1170" s="2">
        <v>4</v>
      </c>
      <c r="P1170">
        <v>2</v>
      </c>
      <c r="Q1170" t="str">
        <f>CONCATENATE(C1170,E1170,G1170,I1170)</f>
        <v>34</v>
      </c>
    </row>
    <row r="1171" spans="1:17" x14ac:dyDescent="0.25">
      <c r="A1171">
        <v>1325</v>
      </c>
      <c r="F1171">
        <v>212.70314500000001</v>
      </c>
      <c r="G1171" s="5">
        <v>3</v>
      </c>
      <c r="H1171">
        <v>212.185361</v>
      </c>
      <c r="I1171" s="2">
        <v>4</v>
      </c>
      <c r="P1171">
        <v>2</v>
      </c>
      <c r="Q1171" t="str">
        <f>CONCATENATE(C1171,E1171,G1171,I1171)</f>
        <v>34</v>
      </c>
    </row>
    <row r="1172" spans="1:17" x14ac:dyDescent="0.25">
      <c r="A1172">
        <v>1326</v>
      </c>
      <c r="F1172">
        <v>212.68716499999999</v>
      </c>
      <c r="G1172" s="5">
        <v>3</v>
      </c>
      <c r="H1172">
        <v>212.231495</v>
      </c>
      <c r="I1172" s="2">
        <v>4</v>
      </c>
      <c r="P1172">
        <v>2</v>
      </c>
      <c r="Q1172" t="str">
        <f>CONCATENATE(C1172,E1172,G1172,I1172)</f>
        <v>34</v>
      </c>
    </row>
    <row r="1173" spans="1:17" x14ac:dyDescent="0.25">
      <c r="A1173">
        <v>1327</v>
      </c>
      <c r="F1173">
        <v>212.643608</v>
      </c>
      <c r="G1173" s="5">
        <v>3</v>
      </c>
      <c r="H1173">
        <v>212.142268</v>
      </c>
      <c r="I1173" s="2">
        <v>4</v>
      </c>
      <c r="P1173">
        <v>2</v>
      </c>
      <c r="Q1173" t="str">
        <f>CONCATENATE(C1173,E1173,G1173,I1173)</f>
        <v>34</v>
      </c>
    </row>
    <row r="1174" spans="1:17" x14ac:dyDescent="0.25">
      <c r="A1174">
        <v>1328</v>
      </c>
      <c r="F1174">
        <v>212.69438199999999</v>
      </c>
      <c r="G1174" s="5">
        <v>3</v>
      </c>
      <c r="H1174">
        <v>212.164176</v>
      </c>
      <c r="I1174" s="2">
        <v>4</v>
      </c>
      <c r="P1174">
        <v>2</v>
      </c>
      <c r="Q1174" t="str">
        <f>CONCATENATE(C1174,E1174,G1174,I1174)</f>
        <v>34</v>
      </c>
    </row>
    <row r="1175" spans="1:17" x14ac:dyDescent="0.25">
      <c r="A1175">
        <v>1329</v>
      </c>
      <c r="F1175">
        <v>212.702371</v>
      </c>
      <c r="G1175" s="5">
        <v>3</v>
      </c>
      <c r="H1175">
        <v>212.11603099999999</v>
      </c>
      <c r="I1175" s="2">
        <v>4</v>
      </c>
      <c r="P1175">
        <v>2</v>
      </c>
      <c r="Q1175" t="str">
        <f>CONCATENATE(C1175,E1175,G1175,I1175)</f>
        <v>34</v>
      </c>
    </row>
    <row r="1176" spans="1:17" x14ac:dyDescent="0.25">
      <c r="A1176">
        <v>1330</v>
      </c>
      <c r="F1176">
        <v>212.79087699999999</v>
      </c>
      <c r="G1176" s="5">
        <v>3</v>
      </c>
      <c r="H1176">
        <v>212.185361</v>
      </c>
      <c r="I1176" s="2">
        <v>4</v>
      </c>
      <c r="P1176">
        <v>2</v>
      </c>
      <c r="Q1176" t="str">
        <f>CONCATENATE(C1176,E1176,G1176,I1176)</f>
        <v>34</v>
      </c>
    </row>
    <row r="1177" spans="1:17" x14ac:dyDescent="0.25">
      <c r="A1177">
        <v>1331</v>
      </c>
      <c r="F1177">
        <v>212.79087699999999</v>
      </c>
      <c r="G1177" s="5">
        <v>3</v>
      </c>
      <c r="H1177">
        <v>212.185361</v>
      </c>
      <c r="I1177" s="2">
        <v>4</v>
      </c>
      <c r="P1177">
        <v>2</v>
      </c>
      <c r="Q1177" t="str">
        <f>CONCATENATE(C1177,E1177,G1177,I1177)</f>
        <v>34</v>
      </c>
    </row>
    <row r="1178" spans="1:17" x14ac:dyDescent="0.25">
      <c r="A1178">
        <v>1332</v>
      </c>
      <c r="P1178">
        <v>0</v>
      </c>
      <c r="Q1178" t="str">
        <f>CONCATENATE(C1178,E1178,G1178,I1178)</f>
        <v/>
      </c>
    </row>
    <row r="1179" spans="1:17" x14ac:dyDescent="0.25">
      <c r="A1179">
        <v>1333</v>
      </c>
      <c r="P1179">
        <v>0</v>
      </c>
      <c r="Q1179" t="str">
        <f>CONCATENATE(C1179,E1179,G1179,I1179)</f>
        <v/>
      </c>
    </row>
    <row r="1180" spans="1:17" x14ac:dyDescent="0.25">
      <c r="A1180">
        <v>1334</v>
      </c>
      <c r="D1180">
        <v>230.45994999999999</v>
      </c>
      <c r="E1180" s="4">
        <v>2</v>
      </c>
      <c r="P1180">
        <v>1</v>
      </c>
      <c r="Q1180" t="str">
        <f>CONCATENATE(C1180,E1180,G1180,I1180)</f>
        <v>2</v>
      </c>
    </row>
    <row r="1181" spans="1:17" x14ac:dyDescent="0.25">
      <c r="A1181">
        <v>1335</v>
      </c>
      <c r="D1181">
        <v>230.528918</v>
      </c>
      <c r="E1181" s="4">
        <v>2</v>
      </c>
      <c r="P1181">
        <v>1</v>
      </c>
      <c r="Q1181" t="str">
        <f>CONCATENATE(C1181,E1181,G1181,I1181)</f>
        <v>2</v>
      </c>
    </row>
    <row r="1182" spans="1:17" x14ac:dyDescent="0.25">
      <c r="A1182">
        <v>1336</v>
      </c>
      <c r="D1182">
        <v>230.565516</v>
      </c>
      <c r="E1182" s="4">
        <v>2</v>
      </c>
      <c r="P1182">
        <v>1</v>
      </c>
      <c r="Q1182" t="str">
        <f>CONCATENATE(C1182,E1182,G1182,I1182)</f>
        <v>2</v>
      </c>
    </row>
    <row r="1183" spans="1:17" x14ac:dyDescent="0.25">
      <c r="A1183">
        <v>1337</v>
      </c>
      <c r="D1183">
        <v>230.536599</v>
      </c>
      <c r="E1183" s="4">
        <v>2</v>
      </c>
      <c r="P1183">
        <v>1</v>
      </c>
      <c r="Q1183" t="str">
        <f>CONCATENATE(C1183,E1183,G1183,I1183)</f>
        <v>2</v>
      </c>
    </row>
    <row r="1184" spans="1:17" x14ac:dyDescent="0.25">
      <c r="A1184">
        <v>1338</v>
      </c>
      <c r="D1184">
        <v>230.52592899999999</v>
      </c>
      <c r="E1184" s="4">
        <v>2</v>
      </c>
      <c r="P1184">
        <v>1</v>
      </c>
      <c r="Q1184" t="str">
        <f>CONCATENATE(C1184,E1184,G1184,I1184)</f>
        <v>2</v>
      </c>
    </row>
    <row r="1185" spans="1:17" x14ac:dyDescent="0.25">
      <c r="A1185">
        <v>1339</v>
      </c>
      <c r="D1185">
        <v>230.49334999999999</v>
      </c>
      <c r="E1185" s="4">
        <v>2</v>
      </c>
      <c r="P1185">
        <v>1</v>
      </c>
      <c r="Q1185" t="str">
        <f>CONCATENATE(C1185,E1185,G1185,I1185)</f>
        <v>2</v>
      </c>
    </row>
    <row r="1186" spans="1:17" x14ac:dyDescent="0.25">
      <c r="A1186">
        <v>1340</v>
      </c>
      <c r="B1186">
        <v>238.37752599999999</v>
      </c>
      <c r="C1186" s="3">
        <v>1</v>
      </c>
      <c r="D1186">
        <v>230.51649599999999</v>
      </c>
      <c r="E1186" s="4">
        <v>2</v>
      </c>
      <c r="P1186">
        <v>2</v>
      </c>
      <c r="Q1186" t="str">
        <f>CONCATENATE(C1186,E1186,G1186,I1186)</f>
        <v>12</v>
      </c>
    </row>
    <row r="1187" spans="1:17" x14ac:dyDescent="0.25">
      <c r="A1187">
        <v>1341</v>
      </c>
      <c r="B1187">
        <v>238.37763100000001</v>
      </c>
      <c r="C1187" s="3">
        <v>1</v>
      </c>
      <c r="D1187">
        <v>230.45994999999999</v>
      </c>
      <c r="E1187" s="4">
        <v>2</v>
      </c>
      <c r="P1187">
        <v>2</v>
      </c>
      <c r="Q1187" t="str">
        <f>CONCATENATE(C1187,E1187,G1187,I1187)</f>
        <v>12</v>
      </c>
    </row>
    <row r="1188" spans="1:17" x14ac:dyDescent="0.25">
      <c r="A1188">
        <v>1342</v>
      </c>
      <c r="B1188">
        <v>238.357373</v>
      </c>
      <c r="C1188" s="3">
        <v>1</v>
      </c>
      <c r="P1188">
        <v>1</v>
      </c>
      <c r="Q1188" t="str">
        <f>CONCATENATE(C1188,E1188,G1188,I1188)</f>
        <v>1</v>
      </c>
    </row>
    <row r="1189" spans="1:17" x14ac:dyDescent="0.25">
      <c r="A1189">
        <v>1343</v>
      </c>
      <c r="B1189">
        <v>238.358251</v>
      </c>
      <c r="C1189" s="3">
        <v>1</v>
      </c>
      <c r="P1189">
        <v>1</v>
      </c>
      <c r="Q1189" t="str">
        <f>CONCATENATE(C1189,E1189,G1189,I1189)</f>
        <v>1</v>
      </c>
    </row>
    <row r="1190" spans="1:17" x14ac:dyDescent="0.25">
      <c r="A1190">
        <v>1344</v>
      </c>
      <c r="B1190">
        <v>238.35427899999999</v>
      </c>
      <c r="C1190" s="3">
        <v>1</v>
      </c>
      <c r="P1190">
        <v>1</v>
      </c>
      <c r="Q1190" t="str">
        <f>CONCATENATE(C1190,E1190,G1190,I1190)</f>
        <v>1</v>
      </c>
    </row>
    <row r="1191" spans="1:17" x14ac:dyDescent="0.25">
      <c r="A1191">
        <v>1345</v>
      </c>
      <c r="B1191">
        <v>238.35829999999999</v>
      </c>
      <c r="C1191" s="3">
        <v>1</v>
      </c>
      <c r="P1191">
        <v>1</v>
      </c>
      <c r="Q1191" t="str">
        <f>CONCATENATE(C1191,E1191,G1191,I1191)</f>
        <v>1</v>
      </c>
    </row>
    <row r="1192" spans="1:17" x14ac:dyDescent="0.25">
      <c r="A1192">
        <v>1346</v>
      </c>
      <c r="B1192">
        <v>238.33371199999999</v>
      </c>
      <c r="C1192" s="3">
        <v>1</v>
      </c>
      <c r="P1192">
        <v>1</v>
      </c>
      <c r="Q1192" t="str">
        <f>CONCATENATE(C1192,E1192,G1192,I1192)</f>
        <v>1</v>
      </c>
    </row>
    <row r="1193" spans="1:17" x14ac:dyDescent="0.25">
      <c r="A1193">
        <v>1347</v>
      </c>
      <c r="B1193">
        <v>238.37752599999999</v>
      </c>
      <c r="C1193" s="3">
        <v>1</v>
      </c>
      <c r="H1193">
        <v>236.69458900000001</v>
      </c>
      <c r="I1193" s="2">
        <v>4</v>
      </c>
      <c r="P1193">
        <v>2</v>
      </c>
      <c r="Q1193" t="str">
        <f>CONCATENATE(C1193,E1193,G1193,I1193)</f>
        <v>14</v>
      </c>
    </row>
    <row r="1194" spans="1:17" x14ac:dyDescent="0.25">
      <c r="A1194">
        <v>1348</v>
      </c>
      <c r="H1194">
        <v>236.69458900000001</v>
      </c>
      <c r="I1194" s="2">
        <v>4</v>
      </c>
      <c r="P1194">
        <v>1</v>
      </c>
      <c r="Q1194" t="str">
        <f>CONCATENATE(C1194,E1194,G1194,I1194)</f>
        <v>4</v>
      </c>
    </row>
    <row r="1195" spans="1:17" x14ac:dyDescent="0.25">
      <c r="A1195">
        <v>1349</v>
      </c>
      <c r="H1195">
        <v>236.69458900000001</v>
      </c>
      <c r="I1195" s="2">
        <v>4</v>
      </c>
      <c r="P1195">
        <v>1</v>
      </c>
      <c r="Q1195" t="str">
        <f>CONCATENATE(C1195,E1195,G1195,I1195)</f>
        <v>4</v>
      </c>
    </row>
    <row r="1196" spans="1:17" x14ac:dyDescent="0.25">
      <c r="A1196">
        <v>1350</v>
      </c>
      <c r="F1196">
        <v>240.404023</v>
      </c>
      <c r="G1196" s="5">
        <v>3</v>
      </c>
      <c r="H1196">
        <v>236.69458900000001</v>
      </c>
      <c r="I1196" s="2">
        <v>4</v>
      </c>
      <c r="P1196">
        <v>2</v>
      </c>
      <c r="Q1196" t="str">
        <f>CONCATENATE(C1196,E1196,G1196,I1196)</f>
        <v>34</v>
      </c>
    </row>
    <row r="1197" spans="1:17" x14ac:dyDescent="0.25">
      <c r="A1197">
        <v>1351</v>
      </c>
      <c r="F1197">
        <v>240.343144</v>
      </c>
      <c r="G1197" s="5">
        <v>3</v>
      </c>
      <c r="H1197">
        <v>236.69458900000001</v>
      </c>
      <c r="I1197" s="2">
        <v>4</v>
      </c>
      <c r="P1197">
        <v>2</v>
      </c>
      <c r="Q1197" t="str">
        <f>CONCATENATE(C1197,E1197,G1197,I1197)</f>
        <v>34</v>
      </c>
    </row>
    <row r="1198" spans="1:17" x14ac:dyDescent="0.25">
      <c r="A1198">
        <v>1352</v>
      </c>
      <c r="F1198">
        <v>240.371703</v>
      </c>
      <c r="G1198" s="5">
        <v>3</v>
      </c>
      <c r="H1198">
        <v>236.69458900000001</v>
      </c>
      <c r="I1198" s="2">
        <v>4</v>
      </c>
      <c r="P1198">
        <v>2</v>
      </c>
      <c r="Q1198" t="str">
        <f>CONCATENATE(C1198,E1198,G1198,I1198)</f>
        <v>34</v>
      </c>
    </row>
    <row r="1199" spans="1:17" x14ac:dyDescent="0.25">
      <c r="A1199">
        <v>1353</v>
      </c>
      <c r="D1199">
        <v>254.513249</v>
      </c>
      <c r="E1199" s="4">
        <v>2</v>
      </c>
      <c r="F1199">
        <v>240.387631</v>
      </c>
      <c r="G1199" s="5">
        <v>3</v>
      </c>
      <c r="H1199">
        <v>236.69458900000001</v>
      </c>
      <c r="I1199" s="2">
        <v>4</v>
      </c>
      <c r="P1199">
        <v>3</v>
      </c>
      <c r="Q1199" t="str">
        <f>CONCATENATE(C1199,E1199,G1199,I1199)</f>
        <v>234</v>
      </c>
    </row>
    <row r="1200" spans="1:17" x14ac:dyDescent="0.25">
      <c r="A1200">
        <v>1354</v>
      </c>
      <c r="D1200">
        <v>254.513249</v>
      </c>
      <c r="E1200" s="4">
        <v>2</v>
      </c>
      <c r="F1200">
        <v>240.404023</v>
      </c>
      <c r="G1200" s="5">
        <v>3</v>
      </c>
      <c r="H1200">
        <v>236.69458900000001</v>
      </c>
      <c r="I1200" s="2">
        <v>4</v>
      </c>
      <c r="J1200">
        <v>235.88180399999999</v>
      </c>
      <c r="K1200" t="s">
        <v>22</v>
      </c>
      <c r="Q1200" t="str">
        <f>CONCATENATE(C1200,E1200,G1200,I1200)</f>
        <v>234</v>
      </c>
    </row>
    <row r="1201" spans="1:17" x14ac:dyDescent="0.25">
      <c r="A1201">
        <v>1388</v>
      </c>
      <c r="Q1201" t="str">
        <f>CONCATENATE(C1201,E1201,G1201,I1201)</f>
        <v/>
      </c>
    </row>
    <row r="1202" spans="1:17" x14ac:dyDescent="0.25">
      <c r="A1202">
        <v>1389</v>
      </c>
      <c r="Q1202" t="str">
        <f>CONCATENATE(C1202,E1202,G1202,I1202)</f>
        <v/>
      </c>
    </row>
    <row r="1203" spans="1:17" x14ac:dyDescent="0.25">
      <c r="A1203">
        <v>1390</v>
      </c>
      <c r="J1203">
        <v>236.053763</v>
      </c>
      <c r="K1203" t="s">
        <v>22</v>
      </c>
      <c r="Q1203" t="str">
        <f>CONCATENATE(C1203,E1203,G1203,I1203)</f>
        <v/>
      </c>
    </row>
    <row r="1204" spans="1:17" x14ac:dyDescent="0.25">
      <c r="A1204">
        <v>1391</v>
      </c>
      <c r="B1204">
        <v>250.434586</v>
      </c>
      <c r="C1204" s="3">
        <v>1</v>
      </c>
      <c r="P1204">
        <v>1</v>
      </c>
      <c r="Q1204" t="str">
        <f>CONCATENATE(C1204,E1204,G1204,I1204)</f>
        <v>1</v>
      </c>
    </row>
    <row r="1205" spans="1:17" x14ac:dyDescent="0.25">
      <c r="A1205">
        <v>1392</v>
      </c>
      <c r="B1205">
        <v>250.454587</v>
      </c>
      <c r="C1205" s="3">
        <v>1</v>
      </c>
      <c r="P1205">
        <v>1</v>
      </c>
      <c r="Q1205" t="str">
        <f>CONCATENATE(C1205,E1205,G1205,I1205)</f>
        <v>1</v>
      </c>
    </row>
    <row r="1206" spans="1:17" x14ac:dyDescent="0.25">
      <c r="A1206">
        <v>1393</v>
      </c>
      <c r="B1206">
        <v>250.45819599999999</v>
      </c>
      <c r="C1206" s="3">
        <v>1</v>
      </c>
      <c r="P1206">
        <v>1</v>
      </c>
      <c r="Q1206" t="str">
        <f>CONCATENATE(C1206,E1206,G1206,I1206)</f>
        <v>1</v>
      </c>
    </row>
    <row r="1207" spans="1:17" x14ac:dyDescent="0.25">
      <c r="A1207">
        <v>1394</v>
      </c>
      <c r="B1207">
        <v>250.43814599999999</v>
      </c>
      <c r="C1207" s="3">
        <v>1</v>
      </c>
      <c r="P1207">
        <v>1</v>
      </c>
      <c r="Q1207" t="str">
        <f>CONCATENATE(C1207,E1207,G1207,I1207)</f>
        <v>1</v>
      </c>
    </row>
    <row r="1208" spans="1:17" x14ac:dyDescent="0.25">
      <c r="A1208">
        <v>1395</v>
      </c>
      <c r="B1208">
        <v>250.44072399999999</v>
      </c>
      <c r="C1208" s="3">
        <v>1</v>
      </c>
      <c r="P1208">
        <v>1</v>
      </c>
      <c r="Q1208" t="str">
        <f>CONCATENATE(C1208,E1208,G1208,I1208)</f>
        <v>1</v>
      </c>
    </row>
    <row r="1209" spans="1:17" x14ac:dyDescent="0.25">
      <c r="A1209">
        <v>1396</v>
      </c>
      <c r="B1209">
        <v>250.42742200000001</v>
      </c>
      <c r="C1209" s="3">
        <v>1</v>
      </c>
      <c r="H1209">
        <v>258.31824999999998</v>
      </c>
      <c r="I1209" s="2">
        <v>4</v>
      </c>
      <c r="P1209">
        <v>2</v>
      </c>
      <c r="Q1209" t="str">
        <f>CONCATENATE(C1209,E1209,G1209,I1209)</f>
        <v>14</v>
      </c>
    </row>
    <row r="1210" spans="1:17" x14ac:dyDescent="0.25">
      <c r="A1210">
        <v>1397</v>
      </c>
      <c r="B1210">
        <v>250.43933200000001</v>
      </c>
      <c r="C1210" s="3">
        <v>1</v>
      </c>
      <c r="H1210">
        <v>258.33196299999997</v>
      </c>
      <c r="I1210" s="2">
        <v>4</v>
      </c>
      <c r="P1210">
        <v>2</v>
      </c>
      <c r="Q1210" t="str">
        <f>CONCATENATE(C1210,E1210,G1210,I1210)</f>
        <v>14</v>
      </c>
    </row>
    <row r="1211" spans="1:17" x14ac:dyDescent="0.25">
      <c r="A1211">
        <v>1398</v>
      </c>
      <c r="B1211">
        <v>250.461804</v>
      </c>
      <c r="C1211" s="3">
        <v>1</v>
      </c>
      <c r="H1211">
        <v>258.30695800000001</v>
      </c>
      <c r="I1211" s="2">
        <v>4</v>
      </c>
      <c r="P1211">
        <v>2</v>
      </c>
      <c r="Q1211" t="str">
        <f>CONCATENATE(C1211,E1211,G1211,I1211)</f>
        <v>14</v>
      </c>
    </row>
    <row r="1212" spans="1:17" x14ac:dyDescent="0.25">
      <c r="A1212">
        <v>1399</v>
      </c>
      <c r="B1212">
        <v>250.457322</v>
      </c>
      <c r="C1212" s="3">
        <v>1</v>
      </c>
      <c r="H1212">
        <v>258.27108499999997</v>
      </c>
      <c r="I1212" s="2">
        <v>4</v>
      </c>
      <c r="P1212">
        <v>2</v>
      </c>
      <c r="Q1212" t="str">
        <f>CONCATENATE(C1212,E1212,G1212,I1212)</f>
        <v>14</v>
      </c>
    </row>
    <row r="1213" spans="1:17" x14ac:dyDescent="0.25">
      <c r="A1213">
        <v>1400</v>
      </c>
      <c r="B1213">
        <v>250.434586</v>
      </c>
      <c r="C1213" s="3">
        <v>1</v>
      </c>
      <c r="H1213">
        <v>258.21123599999999</v>
      </c>
      <c r="I1213" s="2">
        <v>4</v>
      </c>
      <c r="P1213">
        <v>2</v>
      </c>
      <c r="Q1213" t="str">
        <f>CONCATENATE(C1213,E1213,G1213,I1213)</f>
        <v>14</v>
      </c>
    </row>
    <row r="1214" spans="1:17" x14ac:dyDescent="0.25">
      <c r="A1214">
        <v>1401</v>
      </c>
      <c r="B1214">
        <v>250.45603299999999</v>
      </c>
      <c r="C1214" s="3">
        <v>1</v>
      </c>
      <c r="H1214">
        <v>258.23329999999999</v>
      </c>
      <c r="I1214" s="2">
        <v>4</v>
      </c>
      <c r="P1214">
        <v>2</v>
      </c>
      <c r="Q1214" t="str">
        <f>CONCATENATE(C1214,E1214,G1214,I1214)</f>
        <v>14</v>
      </c>
    </row>
    <row r="1215" spans="1:17" x14ac:dyDescent="0.25">
      <c r="A1215">
        <v>1402</v>
      </c>
      <c r="H1215">
        <v>258.280415</v>
      </c>
      <c r="I1215" s="2">
        <v>4</v>
      </c>
      <c r="P1215">
        <v>1</v>
      </c>
      <c r="Q1215" t="str">
        <f>CONCATENATE(C1215,E1215,G1215,I1215)</f>
        <v>4</v>
      </c>
    </row>
    <row r="1216" spans="1:17" x14ac:dyDescent="0.25">
      <c r="A1216">
        <v>1403</v>
      </c>
      <c r="F1216">
        <v>250.85134199999999</v>
      </c>
      <c r="G1216" s="5">
        <v>3</v>
      </c>
      <c r="H1216">
        <v>258.25613499999997</v>
      </c>
      <c r="I1216" s="2">
        <v>4</v>
      </c>
      <c r="P1216">
        <v>2</v>
      </c>
      <c r="Q1216" t="str">
        <f>CONCATENATE(C1216,E1216,G1216,I1216)</f>
        <v>34</v>
      </c>
    </row>
    <row r="1217" spans="1:17" x14ac:dyDescent="0.25">
      <c r="A1217">
        <v>1404</v>
      </c>
      <c r="F1217">
        <v>250.85134199999999</v>
      </c>
      <c r="G1217" s="5">
        <v>3</v>
      </c>
      <c r="H1217">
        <v>258.19783899999999</v>
      </c>
      <c r="I1217" s="2">
        <v>4</v>
      </c>
      <c r="P1217">
        <v>2</v>
      </c>
      <c r="Q1217" t="str">
        <f>CONCATENATE(C1217,E1217,G1217,I1217)</f>
        <v>34</v>
      </c>
    </row>
    <row r="1218" spans="1:17" x14ac:dyDescent="0.25">
      <c r="A1218">
        <v>1405</v>
      </c>
      <c r="F1218">
        <v>250.87448599999999</v>
      </c>
      <c r="G1218" s="5">
        <v>3</v>
      </c>
      <c r="H1218">
        <v>258.31824999999998</v>
      </c>
      <c r="I1218" s="2">
        <v>4</v>
      </c>
      <c r="P1218">
        <v>2</v>
      </c>
      <c r="Q1218" t="str">
        <f>CONCATENATE(C1218,E1218,G1218,I1218)</f>
        <v>34</v>
      </c>
    </row>
    <row r="1219" spans="1:17" x14ac:dyDescent="0.25">
      <c r="A1219">
        <v>1406</v>
      </c>
      <c r="F1219">
        <v>250.86907300000001</v>
      </c>
      <c r="G1219" s="5">
        <v>3</v>
      </c>
      <c r="P1219">
        <v>1</v>
      </c>
      <c r="Q1219" t="str">
        <f>CONCATENATE(C1219,E1219,G1219,I1219)</f>
        <v>3</v>
      </c>
    </row>
    <row r="1220" spans="1:17" x14ac:dyDescent="0.25">
      <c r="A1220">
        <v>1407</v>
      </c>
      <c r="F1220">
        <v>250.88989699999999</v>
      </c>
      <c r="G1220" s="5">
        <v>3</v>
      </c>
      <c r="P1220">
        <v>1</v>
      </c>
      <c r="Q1220" t="str">
        <f>CONCATENATE(C1220,E1220,G1220,I1220)</f>
        <v>3</v>
      </c>
    </row>
    <row r="1221" spans="1:17" x14ac:dyDescent="0.25">
      <c r="A1221">
        <v>1408</v>
      </c>
      <c r="D1221">
        <v>233.504176</v>
      </c>
      <c r="E1221" s="4">
        <v>2</v>
      </c>
      <c r="F1221">
        <v>250.885312</v>
      </c>
      <c r="G1221" s="5">
        <v>3</v>
      </c>
      <c r="P1221">
        <v>2</v>
      </c>
      <c r="Q1221" t="str">
        <f>CONCATENATE(C1221,E1221,G1221,I1221)</f>
        <v>23</v>
      </c>
    </row>
    <row r="1222" spans="1:17" x14ac:dyDescent="0.25">
      <c r="A1222">
        <v>1409</v>
      </c>
      <c r="D1222">
        <v>233.368403</v>
      </c>
      <c r="E1222" s="4">
        <v>2</v>
      </c>
      <c r="F1222">
        <v>250.88335499999999</v>
      </c>
      <c r="G1222" s="5">
        <v>3</v>
      </c>
      <c r="P1222">
        <v>2</v>
      </c>
      <c r="Q1222" t="str">
        <f>CONCATENATE(C1222,E1222,G1222,I1222)</f>
        <v>23</v>
      </c>
    </row>
    <row r="1223" spans="1:17" x14ac:dyDescent="0.25">
      <c r="A1223">
        <v>1410</v>
      </c>
      <c r="D1223">
        <v>233.454331</v>
      </c>
      <c r="E1223" s="4">
        <v>2</v>
      </c>
      <c r="F1223">
        <v>250.75360999999998</v>
      </c>
      <c r="G1223" s="5">
        <v>3</v>
      </c>
      <c r="P1223">
        <v>2</v>
      </c>
      <c r="Q1223" t="str">
        <f>CONCATENATE(C1223,E1223,G1223,I1223)</f>
        <v>23</v>
      </c>
    </row>
    <row r="1224" spans="1:17" x14ac:dyDescent="0.25">
      <c r="A1224">
        <v>1411</v>
      </c>
      <c r="D1224">
        <v>233.461804</v>
      </c>
      <c r="E1224" s="4">
        <v>2</v>
      </c>
      <c r="F1224">
        <v>250.85134199999999</v>
      </c>
      <c r="G1224" s="5">
        <v>3</v>
      </c>
      <c r="P1224">
        <v>2</v>
      </c>
      <c r="Q1224" t="str">
        <f>CONCATENATE(C1224,E1224,G1224,I1224)</f>
        <v>23</v>
      </c>
    </row>
    <row r="1225" spans="1:17" x14ac:dyDescent="0.25">
      <c r="A1225">
        <v>1412</v>
      </c>
      <c r="D1225">
        <v>233.46252699999999</v>
      </c>
      <c r="E1225" s="4">
        <v>2</v>
      </c>
      <c r="P1225">
        <v>1</v>
      </c>
      <c r="Q1225" t="str">
        <f>CONCATENATE(C1225,E1225,G1225,I1225)</f>
        <v>2</v>
      </c>
    </row>
    <row r="1226" spans="1:17" x14ac:dyDescent="0.25">
      <c r="A1226">
        <v>1413</v>
      </c>
      <c r="D1226">
        <v>233.48391799999999</v>
      </c>
      <c r="E1226" s="4">
        <v>2</v>
      </c>
      <c r="P1226">
        <v>1</v>
      </c>
      <c r="Q1226" t="str">
        <f>CONCATENATE(C1226,E1226,G1226,I1226)</f>
        <v>2</v>
      </c>
    </row>
    <row r="1227" spans="1:17" x14ac:dyDescent="0.25">
      <c r="A1227">
        <v>1414</v>
      </c>
      <c r="D1227">
        <v>233.52170100000001</v>
      </c>
      <c r="E1227" s="4">
        <v>2</v>
      </c>
      <c r="P1227">
        <v>1</v>
      </c>
      <c r="Q1227" t="str">
        <f>CONCATENATE(C1227,E1227,G1227,I1227)</f>
        <v>2</v>
      </c>
    </row>
    <row r="1228" spans="1:17" x14ac:dyDescent="0.25">
      <c r="A1228">
        <v>1415</v>
      </c>
      <c r="D1228">
        <v>233.49288799999999</v>
      </c>
      <c r="E1228" s="4">
        <v>2</v>
      </c>
      <c r="P1228">
        <v>1</v>
      </c>
      <c r="Q1228" t="str">
        <f>CONCATENATE(C1228,E1228,G1228,I1228)</f>
        <v>2</v>
      </c>
    </row>
    <row r="1229" spans="1:17" x14ac:dyDescent="0.25">
      <c r="A1229">
        <v>1416</v>
      </c>
      <c r="B1229">
        <v>226.62850599999999</v>
      </c>
      <c r="C1229" s="3">
        <v>1</v>
      </c>
      <c r="D1229">
        <v>233.45866100000001</v>
      </c>
      <c r="E1229" s="4">
        <v>2</v>
      </c>
      <c r="P1229">
        <v>2</v>
      </c>
      <c r="Q1229" t="str">
        <f>CONCATENATE(C1229,E1229,G1229,I1229)</f>
        <v>12</v>
      </c>
    </row>
    <row r="1230" spans="1:17" x14ac:dyDescent="0.25">
      <c r="A1230">
        <v>1417</v>
      </c>
      <c r="B1230">
        <v>226.669073</v>
      </c>
      <c r="C1230" s="3">
        <v>1</v>
      </c>
      <c r="D1230">
        <v>233.504176</v>
      </c>
      <c r="E1230" s="4">
        <v>2</v>
      </c>
      <c r="P1230">
        <v>2</v>
      </c>
      <c r="Q1230" t="str">
        <f>CONCATENATE(C1230,E1230,G1230,I1230)</f>
        <v>12</v>
      </c>
    </row>
    <row r="1231" spans="1:17" x14ac:dyDescent="0.25">
      <c r="A1231">
        <v>1418</v>
      </c>
      <c r="B1231">
        <v>226.621702</v>
      </c>
      <c r="C1231" s="3">
        <v>1</v>
      </c>
      <c r="P1231">
        <v>1</v>
      </c>
      <c r="Q1231" t="str">
        <f>CONCATENATE(C1231,E1231,G1231,I1231)</f>
        <v>1</v>
      </c>
    </row>
    <row r="1232" spans="1:17" x14ac:dyDescent="0.25">
      <c r="A1232">
        <v>1419</v>
      </c>
      <c r="B1232">
        <v>226.64525900000001</v>
      </c>
      <c r="C1232" s="3">
        <v>1</v>
      </c>
      <c r="P1232">
        <v>1</v>
      </c>
      <c r="Q1232" t="str">
        <f>CONCATENATE(C1232,E1232,G1232,I1232)</f>
        <v>1</v>
      </c>
    </row>
    <row r="1233" spans="1:17" x14ac:dyDescent="0.25">
      <c r="A1233">
        <v>1420</v>
      </c>
      <c r="B1233">
        <v>226.66082599999999</v>
      </c>
      <c r="C1233" s="3">
        <v>1</v>
      </c>
      <c r="P1233">
        <v>1</v>
      </c>
      <c r="Q1233" t="str">
        <f>CONCATENATE(C1233,E1233,G1233,I1233)</f>
        <v>1</v>
      </c>
    </row>
    <row r="1234" spans="1:17" x14ac:dyDescent="0.25">
      <c r="A1234">
        <v>1421</v>
      </c>
      <c r="B1234">
        <v>226.65098</v>
      </c>
      <c r="C1234" s="3">
        <v>1</v>
      </c>
      <c r="H1234">
        <v>229.84077500000001</v>
      </c>
      <c r="I1234" s="2">
        <v>4</v>
      </c>
      <c r="P1234">
        <v>2</v>
      </c>
      <c r="Q1234" t="str">
        <f>CONCATENATE(C1234,E1234,G1234,I1234)</f>
        <v>14</v>
      </c>
    </row>
    <row r="1235" spans="1:17" x14ac:dyDescent="0.25">
      <c r="A1235">
        <v>1422</v>
      </c>
      <c r="B1235">
        <v>226.62850599999999</v>
      </c>
      <c r="C1235" s="3">
        <v>1</v>
      </c>
      <c r="H1235">
        <v>229.804227</v>
      </c>
      <c r="I1235" s="2">
        <v>4</v>
      </c>
      <c r="P1235">
        <v>2</v>
      </c>
      <c r="Q1235" t="str">
        <f>CONCATENATE(C1235,E1235,G1235,I1235)</f>
        <v>14</v>
      </c>
    </row>
    <row r="1236" spans="1:17" x14ac:dyDescent="0.25">
      <c r="A1236">
        <v>1423</v>
      </c>
      <c r="F1236">
        <v>226.88664900000001</v>
      </c>
      <c r="G1236" s="5">
        <v>3</v>
      </c>
      <c r="H1236">
        <v>229.84051600000001</v>
      </c>
      <c r="I1236" s="2">
        <v>4</v>
      </c>
      <c r="P1236">
        <v>2</v>
      </c>
      <c r="Q1236" t="str">
        <f>CONCATENATE(C1236,E1236,G1236,I1236)</f>
        <v>34</v>
      </c>
    </row>
    <row r="1237" spans="1:17" x14ac:dyDescent="0.25">
      <c r="A1237">
        <v>1424</v>
      </c>
      <c r="F1237">
        <v>226.983146</v>
      </c>
      <c r="G1237" s="5">
        <v>3</v>
      </c>
      <c r="H1237">
        <v>229.791495</v>
      </c>
      <c r="I1237" s="2">
        <v>4</v>
      </c>
      <c r="P1237">
        <v>2</v>
      </c>
      <c r="Q1237" t="str">
        <f>CONCATENATE(C1237,E1237,G1237,I1237)</f>
        <v>34</v>
      </c>
    </row>
    <row r="1238" spans="1:17" x14ac:dyDescent="0.25">
      <c r="A1238">
        <v>1425</v>
      </c>
      <c r="F1238">
        <v>226.99577400000001</v>
      </c>
      <c r="G1238" s="5">
        <v>3</v>
      </c>
      <c r="H1238">
        <v>229.819692</v>
      </c>
      <c r="I1238" s="2">
        <v>4</v>
      </c>
      <c r="P1238">
        <v>2</v>
      </c>
      <c r="Q1238" t="str">
        <f>CONCATENATE(C1238,E1238,G1238,I1238)</f>
        <v>34</v>
      </c>
    </row>
    <row r="1239" spans="1:17" x14ac:dyDescent="0.25">
      <c r="A1239">
        <v>1426</v>
      </c>
      <c r="F1239">
        <v>226.92721800000001</v>
      </c>
      <c r="G1239" s="5">
        <v>3</v>
      </c>
      <c r="H1239">
        <v>229.77453700000001</v>
      </c>
      <c r="I1239" s="2">
        <v>4</v>
      </c>
      <c r="P1239">
        <v>2</v>
      </c>
      <c r="Q1239" t="str">
        <f>CONCATENATE(C1239,E1239,G1239,I1239)</f>
        <v>34</v>
      </c>
    </row>
    <row r="1240" spans="1:17" x14ac:dyDescent="0.25">
      <c r="A1240">
        <v>1427</v>
      </c>
      <c r="F1240">
        <v>226.91912400000001</v>
      </c>
      <c r="G1240" s="5">
        <v>3</v>
      </c>
      <c r="H1240">
        <v>229.804744</v>
      </c>
      <c r="I1240" s="2">
        <v>4</v>
      </c>
      <c r="P1240">
        <v>2</v>
      </c>
      <c r="Q1240" t="str">
        <f>CONCATENATE(C1240,E1240,G1240,I1240)</f>
        <v>34</v>
      </c>
    </row>
    <row r="1241" spans="1:17" x14ac:dyDescent="0.25">
      <c r="A1241">
        <v>1428</v>
      </c>
      <c r="F1241">
        <v>226.85242399999998</v>
      </c>
      <c r="G1241" s="5">
        <v>3</v>
      </c>
      <c r="H1241">
        <v>229.79355699999999</v>
      </c>
      <c r="I1241" s="2">
        <v>4</v>
      </c>
      <c r="P1241">
        <v>2</v>
      </c>
      <c r="Q1241" t="str">
        <f>CONCATENATE(C1241,E1241,G1241,I1241)</f>
        <v>34</v>
      </c>
    </row>
    <row r="1242" spans="1:17" x14ac:dyDescent="0.25">
      <c r="A1242">
        <v>1429</v>
      </c>
      <c r="F1242">
        <v>226.88938200000001</v>
      </c>
      <c r="G1242" s="5">
        <v>3</v>
      </c>
      <c r="H1242">
        <v>229.84077500000001</v>
      </c>
      <c r="I1242" s="2">
        <v>4</v>
      </c>
      <c r="P1242">
        <v>2</v>
      </c>
      <c r="Q1242" t="str">
        <f>CONCATENATE(C1242,E1242,G1242,I1242)</f>
        <v>34</v>
      </c>
    </row>
    <row r="1243" spans="1:17" x14ac:dyDescent="0.25">
      <c r="A1243">
        <v>1430</v>
      </c>
      <c r="F1243">
        <v>226.909898</v>
      </c>
      <c r="G1243" s="5">
        <v>3</v>
      </c>
      <c r="P1243">
        <v>1</v>
      </c>
      <c r="Q1243" t="str">
        <f>CONCATENATE(C1243,E1243,G1243,I1243)</f>
        <v>3</v>
      </c>
    </row>
    <row r="1244" spans="1:17" x14ac:dyDescent="0.25">
      <c r="A1244">
        <v>1431</v>
      </c>
      <c r="F1244">
        <v>226.88664900000001</v>
      </c>
      <c r="G1244" s="5">
        <v>3</v>
      </c>
      <c r="P1244">
        <v>1</v>
      </c>
      <c r="Q1244" t="str">
        <f>CONCATENATE(C1244,E1244,G1244,I1244)</f>
        <v>3</v>
      </c>
    </row>
    <row r="1245" spans="1:17" x14ac:dyDescent="0.25">
      <c r="A1245">
        <v>1432</v>
      </c>
      <c r="D1245">
        <v>209.38794200000001</v>
      </c>
      <c r="E1245" s="4">
        <v>2</v>
      </c>
      <c r="P1245">
        <v>1</v>
      </c>
      <c r="Q1245" t="str">
        <f>CONCATENATE(C1245,E1245,G1245,I1245)</f>
        <v>2</v>
      </c>
    </row>
    <row r="1246" spans="1:17" x14ac:dyDescent="0.25">
      <c r="A1246">
        <v>1433</v>
      </c>
      <c r="D1246">
        <v>209.37070299999999</v>
      </c>
      <c r="E1246" s="4">
        <v>2</v>
      </c>
      <c r="P1246">
        <v>1</v>
      </c>
      <c r="Q1246" t="str">
        <f>CONCATENATE(C1246,E1246,G1246,I1246)</f>
        <v>2</v>
      </c>
    </row>
    <row r="1247" spans="1:17" x14ac:dyDescent="0.25">
      <c r="A1247">
        <v>1434</v>
      </c>
      <c r="D1247">
        <v>209.37891200000001</v>
      </c>
      <c r="E1247" s="4">
        <v>2</v>
      </c>
      <c r="P1247">
        <v>1</v>
      </c>
      <c r="Q1247" t="str">
        <f>CONCATENATE(C1247,E1247,G1247,I1247)</f>
        <v>2</v>
      </c>
    </row>
    <row r="1248" spans="1:17" x14ac:dyDescent="0.25">
      <c r="A1248">
        <v>1435</v>
      </c>
      <c r="D1248">
        <v>209.43170800000001</v>
      </c>
      <c r="E1248" s="4">
        <v>2</v>
      </c>
      <c r="P1248">
        <v>1</v>
      </c>
      <c r="Q1248" t="str">
        <f>CONCATENATE(C1248,E1248,G1248,I1248)</f>
        <v>2</v>
      </c>
    </row>
    <row r="1249" spans="1:17" x14ac:dyDescent="0.25">
      <c r="A1249">
        <v>1436</v>
      </c>
      <c r="D1249">
        <v>209.420794</v>
      </c>
      <c r="E1249" s="4">
        <v>2</v>
      </c>
      <c r="P1249">
        <v>1</v>
      </c>
      <c r="Q1249" t="str">
        <f>CONCATENATE(C1249,E1249,G1249,I1249)</f>
        <v>2</v>
      </c>
    </row>
    <row r="1250" spans="1:17" x14ac:dyDescent="0.25">
      <c r="A1250">
        <v>1437</v>
      </c>
      <c r="D1250">
        <v>209.41824600000001</v>
      </c>
      <c r="E1250" s="4">
        <v>2</v>
      </c>
      <c r="P1250">
        <v>1</v>
      </c>
      <c r="Q1250" t="str">
        <f>CONCATENATE(C1250,E1250,G1250,I1250)</f>
        <v>2</v>
      </c>
    </row>
    <row r="1251" spans="1:17" x14ac:dyDescent="0.25">
      <c r="A1251">
        <v>1438</v>
      </c>
      <c r="D1251">
        <v>209.48195100000001</v>
      </c>
      <c r="E1251" s="4">
        <v>2</v>
      </c>
      <c r="P1251">
        <v>1</v>
      </c>
      <c r="Q1251" t="str">
        <f>CONCATENATE(C1251,E1251,G1251,I1251)</f>
        <v>2</v>
      </c>
    </row>
    <row r="1252" spans="1:17" x14ac:dyDescent="0.25">
      <c r="A1252">
        <v>1439</v>
      </c>
      <c r="B1252">
        <v>202.96632199999999</v>
      </c>
      <c r="C1252" s="3">
        <v>1</v>
      </c>
      <c r="D1252">
        <v>209.32193599999999</v>
      </c>
      <c r="E1252" s="4">
        <v>2</v>
      </c>
      <c r="P1252">
        <v>2</v>
      </c>
      <c r="Q1252" t="str">
        <f>CONCATENATE(C1252,E1252,G1252,I1252)</f>
        <v>12</v>
      </c>
    </row>
    <row r="1253" spans="1:17" x14ac:dyDescent="0.25">
      <c r="A1253">
        <v>1440</v>
      </c>
      <c r="B1253">
        <v>203.01712600000002</v>
      </c>
      <c r="C1253" s="3">
        <v>1</v>
      </c>
      <c r="D1253">
        <v>209.38794200000001</v>
      </c>
      <c r="E1253" s="4">
        <v>2</v>
      </c>
      <c r="P1253">
        <v>2</v>
      </c>
      <c r="Q1253" t="str">
        <f>CONCATENATE(C1253,E1253,G1253,I1253)</f>
        <v>12</v>
      </c>
    </row>
    <row r="1254" spans="1:17" x14ac:dyDescent="0.25">
      <c r="A1254">
        <v>1441</v>
      </c>
      <c r="B1254">
        <v>203.04431400000001</v>
      </c>
      <c r="C1254" s="3">
        <v>1</v>
      </c>
      <c r="P1254">
        <v>1</v>
      </c>
      <c r="Q1254" t="str">
        <f>CONCATENATE(C1254,E1254,G1254,I1254)</f>
        <v>1</v>
      </c>
    </row>
    <row r="1255" spans="1:17" x14ac:dyDescent="0.25">
      <c r="A1255">
        <v>1442</v>
      </c>
      <c r="B1255">
        <v>203.029776</v>
      </c>
      <c r="C1255" s="3">
        <v>1</v>
      </c>
      <c r="P1255">
        <v>1</v>
      </c>
      <c r="Q1255" t="str">
        <f>CONCATENATE(C1255,E1255,G1255,I1255)</f>
        <v>1</v>
      </c>
    </row>
    <row r="1256" spans="1:17" x14ac:dyDescent="0.25">
      <c r="A1256">
        <v>1443</v>
      </c>
      <c r="B1256">
        <v>203.090735</v>
      </c>
      <c r="C1256" s="3">
        <v>1</v>
      </c>
      <c r="P1256">
        <v>1</v>
      </c>
      <c r="Q1256" t="str">
        <f>CONCATENATE(C1256,E1256,G1256,I1256)</f>
        <v>1</v>
      </c>
    </row>
    <row r="1257" spans="1:17" x14ac:dyDescent="0.25">
      <c r="A1257">
        <v>1444</v>
      </c>
      <c r="B1257">
        <v>203.047732</v>
      </c>
      <c r="C1257" s="3">
        <v>1</v>
      </c>
      <c r="H1257">
        <v>206.266245</v>
      </c>
      <c r="I1257" s="2">
        <v>4</v>
      </c>
      <c r="P1257">
        <v>2</v>
      </c>
      <c r="Q1257" t="str">
        <f>CONCATENATE(C1257,E1257,G1257,I1257)</f>
        <v>14</v>
      </c>
    </row>
    <row r="1258" spans="1:17" x14ac:dyDescent="0.25">
      <c r="A1258">
        <v>1445</v>
      </c>
      <c r="B1258">
        <v>202.96632199999999</v>
      </c>
      <c r="C1258" s="3">
        <v>1</v>
      </c>
      <c r="H1258">
        <v>206.25742200000002</v>
      </c>
      <c r="I1258" s="2">
        <v>4</v>
      </c>
      <c r="P1258">
        <v>2</v>
      </c>
      <c r="Q1258" t="str">
        <f>CONCATENATE(C1258,E1258,G1258,I1258)</f>
        <v>14</v>
      </c>
    </row>
    <row r="1259" spans="1:17" x14ac:dyDescent="0.25">
      <c r="A1259">
        <v>1446</v>
      </c>
      <c r="F1259">
        <v>203.62990400000001</v>
      </c>
      <c r="G1259" s="5">
        <v>3</v>
      </c>
      <c r="H1259">
        <v>206.30292700000001</v>
      </c>
      <c r="I1259" s="2">
        <v>4</v>
      </c>
      <c r="P1259">
        <v>2</v>
      </c>
      <c r="Q1259" t="str">
        <f>CONCATENATE(C1259,E1259,G1259,I1259)</f>
        <v>34</v>
      </c>
    </row>
    <row r="1260" spans="1:17" x14ac:dyDescent="0.25">
      <c r="A1260">
        <v>1447</v>
      </c>
      <c r="F1260">
        <v>203.59593000000001</v>
      </c>
      <c r="G1260" s="5">
        <v>3</v>
      </c>
      <c r="H1260">
        <v>206.31847999999999</v>
      </c>
      <c r="I1260" s="2">
        <v>4</v>
      </c>
      <c r="P1260">
        <v>2</v>
      </c>
      <c r="Q1260" t="str">
        <f>CONCATENATE(C1260,E1260,G1260,I1260)</f>
        <v>34</v>
      </c>
    </row>
    <row r="1261" spans="1:17" x14ac:dyDescent="0.25">
      <c r="A1261">
        <v>1448</v>
      </c>
      <c r="F1261">
        <v>203.62633700000001</v>
      </c>
      <c r="G1261" s="5">
        <v>3</v>
      </c>
      <c r="H1261">
        <v>206.28052700000001</v>
      </c>
      <c r="I1261" s="2">
        <v>4</v>
      </c>
      <c r="P1261">
        <v>2</v>
      </c>
      <c r="Q1261" t="str">
        <f>CONCATENATE(C1261,E1261,G1261,I1261)</f>
        <v>34</v>
      </c>
    </row>
    <row r="1262" spans="1:17" x14ac:dyDescent="0.25">
      <c r="A1262">
        <v>1449</v>
      </c>
      <c r="F1262">
        <v>203.63199800000001</v>
      </c>
      <c r="G1262" s="5">
        <v>3</v>
      </c>
      <c r="H1262">
        <v>206.24334200000001</v>
      </c>
      <c r="I1262" s="2">
        <v>4</v>
      </c>
      <c r="P1262">
        <v>2</v>
      </c>
      <c r="Q1262" t="str">
        <f>CONCATENATE(C1262,E1262,G1262,I1262)</f>
        <v>34</v>
      </c>
    </row>
    <row r="1263" spans="1:17" x14ac:dyDescent="0.25">
      <c r="A1263">
        <v>1450</v>
      </c>
      <c r="F1263">
        <v>203.61563000000001</v>
      </c>
      <c r="G1263" s="5">
        <v>3</v>
      </c>
      <c r="H1263">
        <v>206.24610000000001</v>
      </c>
      <c r="I1263" s="2">
        <v>4</v>
      </c>
      <c r="P1263">
        <v>2</v>
      </c>
      <c r="Q1263" t="str">
        <f>CONCATENATE(C1263,E1263,G1263,I1263)</f>
        <v>34</v>
      </c>
    </row>
    <row r="1264" spans="1:17" x14ac:dyDescent="0.25">
      <c r="A1264">
        <v>1451</v>
      </c>
      <c r="F1264">
        <v>203.66796299999999</v>
      </c>
      <c r="G1264" s="5">
        <v>3</v>
      </c>
      <c r="H1264">
        <v>206.266245</v>
      </c>
      <c r="I1264" s="2">
        <v>4</v>
      </c>
      <c r="P1264">
        <v>2</v>
      </c>
      <c r="Q1264" t="str">
        <f>CONCATENATE(C1264,E1264,G1264,I1264)</f>
        <v>34</v>
      </c>
    </row>
    <row r="1265" spans="1:17" x14ac:dyDescent="0.25">
      <c r="A1265">
        <v>1452</v>
      </c>
      <c r="F1265">
        <v>203.65204800000001</v>
      </c>
      <c r="G1265" s="5">
        <v>3</v>
      </c>
      <c r="H1265">
        <v>206.266245</v>
      </c>
      <c r="I1265" s="2">
        <v>4</v>
      </c>
      <c r="P1265">
        <v>2</v>
      </c>
      <c r="Q1265" t="str">
        <f>CONCATENATE(C1265,E1265,G1265,I1265)</f>
        <v>34</v>
      </c>
    </row>
    <row r="1266" spans="1:17" x14ac:dyDescent="0.25">
      <c r="A1266">
        <v>1453</v>
      </c>
      <c r="F1266">
        <v>203.62990400000001</v>
      </c>
      <c r="G1266" s="5">
        <v>3</v>
      </c>
      <c r="P1266">
        <v>1</v>
      </c>
      <c r="Q1266" t="str">
        <f>CONCATENATE(C1266,E1266,G1266,I1266)</f>
        <v>3</v>
      </c>
    </row>
    <row r="1267" spans="1:17" x14ac:dyDescent="0.25">
      <c r="A1267">
        <v>1454</v>
      </c>
      <c r="D1267">
        <v>183.38213200000001</v>
      </c>
      <c r="E1267" s="4">
        <v>2</v>
      </c>
      <c r="P1267">
        <v>1</v>
      </c>
      <c r="Q1267" t="str">
        <f>CONCATENATE(C1267,E1267,G1267,I1267)</f>
        <v>2</v>
      </c>
    </row>
    <row r="1268" spans="1:17" x14ac:dyDescent="0.25">
      <c r="A1268">
        <v>1455</v>
      </c>
      <c r="D1268">
        <v>183.403403</v>
      </c>
      <c r="E1268" s="4">
        <v>2</v>
      </c>
      <c r="P1268">
        <v>1</v>
      </c>
      <c r="Q1268" t="str">
        <f>CONCATENATE(C1268,E1268,G1268,I1268)</f>
        <v>2</v>
      </c>
    </row>
    <row r="1269" spans="1:17" x14ac:dyDescent="0.25">
      <c r="A1269">
        <v>1456</v>
      </c>
      <c r="D1269">
        <v>183.34953899999999</v>
      </c>
      <c r="E1269" s="4">
        <v>2</v>
      </c>
      <c r="P1269">
        <v>1</v>
      </c>
      <c r="Q1269" t="str">
        <f>CONCATENATE(C1269,E1269,G1269,I1269)</f>
        <v>2</v>
      </c>
    </row>
    <row r="1270" spans="1:17" x14ac:dyDescent="0.25">
      <c r="A1270">
        <v>1457</v>
      </c>
      <c r="D1270">
        <v>183.38121599999999</v>
      </c>
      <c r="E1270" s="4">
        <v>2</v>
      </c>
      <c r="P1270">
        <v>1</v>
      </c>
      <c r="Q1270" t="str">
        <f>CONCATENATE(C1270,E1270,G1270,I1270)</f>
        <v>2</v>
      </c>
    </row>
    <row r="1271" spans="1:17" x14ac:dyDescent="0.25">
      <c r="A1271">
        <v>1458</v>
      </c>
      <c r="D1271">
        <v>183.362189</v>
      </c>
      <c r="E1271" s="4">
        <v>2</v>
      </c>
      <c r="P1271">
        <v>1</v>
      </c>
      <c r="Q1271" t="str">
        <f>CONCATENATE(C1271,E1271,G1271,I1271)</f>
        <v>2</v>
      </c>
    </row>
    <row r="1272" spans="1:17" x14ac:dyDescent="0.25">
      <c r="A1272">
        <v>1459</v>
      </c>
      <c r="D1272">
        <v>183.343874</v>
      </c>
      <c r="E1272" s="4">
        <v>2</v>
      </c>
      <c r="P1272">
        <v>1</v>
      </c>
      <c r="Q1272" t="str">
        <f>CONCATENATE(C1272,E1272,G1272,I1272)</f>
        <v>2</v>
      </c>
    </row>
    <row r="1273" spans="1:17" x14ac:dyDescent="0.25">
      <c r="A1273">
        <v>1460</v>
      </c>
      <c r="D1273">
        <v>183.328879</v>
      </c>
      <c r="E1273" s="4">
        <v>2</v>
      </c>
      <c r="P1273">
        <v>1</v>
      </c>
      <c r="Q1273" t="str">
        <f>CONCATENATE(C1273,E1273,G1273,I1273)</f>
        <v>2</v>
      </c>
    </row>
    <row r="1274" spans="1:17" x14ac:dyDescent="0.25">
      <c r="A1274">
        <v>1461</v>
      </c>
      <c r="B1274">
        <v>176.91409300000001</v>
      </c>
      <c r="C1274" s="3">
        <v>1</v>
      </c>
      <c r="D1274">
        <v>183.35331200000002</v>
      </c>
      <c r="E1274" s="4">
        <v>2</v>
      </c>
      <c r="P1274">
        <v>2</v>
      </c>
      <c r="Q1274" t="str">
        <f>CONCATENATE(C1274,E1274,G1274,I1274)</f>
        <v>12</v>
      </c>
    </row>
    <row r="1275" spans="1:17" x14ac:dyDescent="0.25">
      <c r="A1275">
        <v>1462</v>
      </c>
      <c r="B1275">
        <v>176.95275900000001</v>
      </c>
      <c r="C1275" s="3">
        <v>1</v>
      </c>
      <c r="D1275">
        <v>183.403403</v>
      </c>
      <c r="E1275" s="4">
        <v>2</v>
      </c>
      <c r="P1275">
        <v>2</v>
      </c>
      <c r="Q1275" t="str">
        <f>CONCATENATE(C1275,E1275,G1275,I1275)</f>
        <v>12</v>
      </c>
    </row>
    <row r="1276" spans="1:17" x14ac:dyDescent="0.25">
      <c r="A1276">
        <v>1463</v>
      </c>
      <c r="B1276">
        <v>176.95071799999999</v>
      </c>
      <c r="C1276" s="3">
        <v>1</v>
      </c>
      <c r="P1276">
        <v>1</v>
      </c>
      <c r="Q1276" t="str">
        <f>CONCATENATE(C1276,E1276,G1276,I1276)</f>
        <v>1</v>
      </c>
    </row>
    <row r="1277" spans="1:17" x14ac:dyDescent="0.25">
      <c r="A1277">
        <v>1464</v>
      </c>
      <c r="B1277">
        <v>176.95556300000001</v>
      </c>
      <c r="C1277" s="3">
        <v>1</v>
      </c>
      <c r="P1277">
        <v>1</v>
      </c>
      <c r="Q1277" t="str">
        <f>CONCATENATE(C1277,E1277,G1277,I1277)</f>
        <v>1</v>
      </c>
    </row>
    <row r="1278" spans="1:17" x14ac:dyDescent="0.25">
      <c r="A1278">
        <v>1465</v>
      </c>
      <c r="B1278">
        <v>176.95633000000001</v>
      </c>
      <c r="C1278" s="3">
        <v>1</v>
      </c>
      <c r="P1278">
        <v>1</v>
      </c>
      <c r="Q1278" t="str">
        <f>CONCATENATE(C1278,E1278,G1278,I1278)</f>
        <v>1</v>
      </c>
    </row>
    <row r="1279" spans="1:17" x14ac:dyDescent="0.25">
      <c r="A1279">
        <v>1466</v>
      </c>
      <c r="B1279">
        <v>176.967907</v>
      </c>
      <c r="C1279" s="3">
        <v>1</v>
      </c>
      <c r="P1279">
        <v>1</v>
      </c>
      <c r="Q1279" t="str">
        <f>CONCATENATE(C1279,E1279,G1279,I1279)</f>
        <v>1</v>
      </c>
    </row>
    <row r="1280" spans="1:17" x14ac:dyDescent="0.25">
      <c r="A1280">
        <v>1467</v>
      </c>
      <c r="B1280">
        <v>176.91409300000001</v>
      </c>
      <c r="C1280" s="3">
        <v>1</v>
      </c>
      <c r="H1280">
        <v>178.03773699999999</v>
      </c>
      <c r="I1280" s="2">
        <v>4</v>
      </c>
      <c r="P1280">
        <v>2</v>
      </c>
      <c r="Q1280" t="str">
        <f>CONCATENATE(C1280,E1280,G1280,I1280)</f>
        <v>14</v>
      </c>
    </row>
    <row r="1281" spans="1:17" x14ac:dyDescent="0.25">
      <c r="A1281">
        <v>1468</v>
      </c>
      <c r="H1281">
        <v>177.97678000000002</v>
      </c>
      <c r="I1281" s="2">
        <v>4</v>
      </c>
      <c r="P1281">
        <v>1</v>
      </c>
      <c r="Q1281" t="str">
        <f>CONCATENATE(C1281,E1281,G1281,I1281)</f>
        <v>4</v>
      </c>
    </row>
    <row r="1282" spans="1:17" x14ac:dyDescent="0.25">
      <c r="A1282">
        <v>1469</v>
      </c>
      <c r="F1282">
        <v>176.39098799999999</v>
      </c>
      <c r="G1282" s="5">
        <v>3</v>
      </c>
      <c r="H1282">
        <v>177.98718500000001</v>
      </c>
      <c r="I1282" s="2">
        <v>4</v>
      </c>
      <c r="P1282">
        <v>2</v>
      </c>
      <c r="Q1282" t="str">
        <f>CONCATENATE(C1282,E1282,G1282,I1282)</f>
        <v>34</v>
      </c>
    </row>
    <row r="1283" spans="1:17" x14ac:dyDescent="0.25">
      <c r="A1283">
        <v>1470</v>
      </c>
      <c r="F1283">
        <v>176.396242</v>
      </c>
      <c r="G1283" s="5">
        <v>3</v>
      </c>
      <c r="H1283">
        <v>178.006775</v>
      </c>
      <c r="I1283" s="2">
        <v>4</v>
      </c>
      <c r="P1283">
        <v>2</v>
      </c>
      <c r="Q1283" t="str">
        <f>CONCATENATE(C1283,E1283,G1283,I1283)</f>
        <v>34</v>
      </c>
    </row>
    <row r="1284" spans="1:17" x14ac:dyDescent="0.25">
      <c r="A1284">
        <v>1471</v>
      </c>
      <c r="F1284">
        <v>176.37527700000001</v>
      </c>
      <c r="G1284" s="5">
        <v>3</v>
      </c>
      <c r="H1284">
        <v>177.96096599999998</v>
      </c>
      <c r="I1284" s="2">
        <v>4</v>
      </c>
      <c r="P1284">
        <v>2</v>
      </c>
      <c r="Q1284" t="str">
        <f>CONCATENATE(C1284,E1284,G1284,I1284)</f>
        <v>34</v>
      </c>
    </row>
    <row r="1285" spans="1:17" x14ac:dyDescent="0.25">
      <c r="A1285">
        <v>1472</v>
      </c>
      <c r="F1285">
        <v>176.38379500000002</v>
      </c>
      <c r="G1285" s="5">
        <v>3</v>
      </c>
      <c r="H1285">
        <v>177.94117599999998</v>
      </c>
      <c r="I1285" s="2">
        <v>4</v>
      </c>
      <c r="P1285">
        <v>2</v>
      </c>
      <c r="Q1285" t="str">
        <f>CONCATENATE(C1285,E1285,G1285,I1285)</f>
        <v>34</v>
      </c>
    </row>
    <row r="1286" spans="1:17" x14ac:dyDescent="0.25">
      <c r="A1286">
        <v>1473</v>
      </c>
      <c r="F1286">
        <v>176.39445499999999</v>
      </c>
      <c r="G1286" s="5">
        <v>3</v>
      </c>
      <c r="H1286">
        <v>177.916945</v>
      </c>
      <c r="I1286" s="2">
        <v>4</v>
      </c>
      <c r="P1286">
        <v>2</v>
      </c>
      <c r="Q1286" t="str">
        <f>CONCATENATE(C1286,E1286,G1286,I1286)</f>
        <v>34</v>
      </c>
    </row>
    <row r="1287" spans="1:17" x14ac:dyDescent="0.25">
      <c r="A1287">
        <v>1474</v>
      </c>
      <c r="F1287">
        <v>176.391955</v>
      </c>
      <c r="G1287" s="5">
        <v>3</v>
      </c>
      <c r="H1287">
        <v>177.877669</v>
      </c>
      <c r="I1287" s="2">
        <v>4</v>
      </c>
      <c r="P1287">
        <v>2</v>
      </c>
      <c r="Q1287" t="str">
        <f>CONCATENATE(C1287,E1287,G1287,I1287)</f>
        <v>34</v>
      </c>
    </row>
    <row r="1288" spans="1:17" x14ac:dyDescent="0.25">
      <c r="A1288">
        <v>1475</v>
      </c>
      <c r="F1288">
        <v>176.35023000000001</v>
      </c>
      <c r="G1288" s="5">
        <v>3</v>
      </c>
      <c r="H1288">
        <v>178.03773699999999</v>
      </c>
      <c r="I1288" s="2">
        <v>4</v>
      </c>
      <c r="P1288">
        <v>2</v>
      </c>
      <c r="Q1288" t="str">
        <f>CONCATENATE(C1288,E1288,G1288,I1288)</f>
        <v>34</v>
      </c>
    </row>
    <row r="1289" spans="1:17" x14ac:dyDescent="0.25">
      <c r="A1289">
        <v>1476</v>
      </c>
      <c r="D1289">
        <v>159.75832800000001</v>
      </c>
      <c r="E1289" s="4">
        <v>2</v>
      </c>
      <c r="F1289">
        <v>176.39098799999999</v>
      </c>
      <c r="G1289" s="5">
        <v>3</v>
      </c>
      <c r="P1289">
        <v>2</v>
      </c>
      <c r="Q1289" t="str">
        <f>CONCATENATE(C1289,E1289,G1289,I1289)</f>
        <v>23</v>
      </c>
    </row>
    <row r="1290" spans="1:17" x14ac:dyDescent="0.25">
      <c r="A1290">
        <v>1477</v>
      </c>
      <c r="D1290">
        <v>159.646004</v>
      </c>
      <c r="E1290" s="4">
        <v>2</v>
      </c>
      <c r="P1290">
        <v>1</v>
      </c>
      <c r="Q1290" t="str">
        <f>CONCATENATE(C1290,E1290,G1290,I1290)</f>
        <v>2</v>
      </c>
    </row>
    <row r="1291" spans="1:17" x14ac:dyDescent="0.25">
      <c r="A1291">
        <v>1478</v>
      </c>
      <c r="D1291">
        <v>159.65845000000002</v>
      </c>
      <c r="E1291" s="4">
        <v>2</v>
      </c>
      <c r="P1291">
        <v>1</v>
      </c>
      <c r="Q1291" t="str">
        <f>CONCATENATE(C1291,E1291,G1291,I1291)</f>
        <v>2</v>
      </c>
    </row>
    <row r="1292" spans="1:17" x14ac:dyDescent="0.25">
      <c r="A1292">
        <v>1479</v>
      </c>
      <c r="D1292">
        <v>159.666664</v>
      </c>
      <c r="E1292" s="4">
        <v>2</v>
      </c>
      <c r="P1292">
        <v>1</v>
      </c>
      <c r="Q1292" t="str">
        <f>CONCATENATE(C1292,E1292,G1292,I1292)</f>
        <v>2</v>
      </c>
    </row>
    <row r="1293" spans="1:17" x14ac:dyDescent="0.25">
      <c r="A1293">
        <v>1480</v>
      </c>
      <c r="D1293">
        <v>159.656665</v>
      </c>
      <c r="E1293" s="4">
        <v>2</v>
      </c>
      <c r="P1293">
        <v>1</v>
      </c>
      <c r="Q1293" t="str">
        <f>CONCATENATE(C1293,E1293,G1293,I1293)</f>
        <v>2</v>
      </c>
    </row>
    <row r="1294" spans="1:17" x14ac:dyDescent="0.25">
      <c r="A1294">
        <v>1481</v>
      </c>
      <c r="D1294">
        <v>159.680487</v>
      </c>
      <c r="E1294" s="4">
        <v>2</v>
      </c>
      <c r="P1294">
        <v>1</v>
      </c>
      <c r="Q1294" t="str">
        <f>CONCATENATE(C1294,E1294,G1294,I1294)</f>
        <v>2</v>
      </c>
    </row>
    <row r="1295" spans="1:17" x14ac:dyDescent="0.25">
      <c r="A1295">
        <v>1482</v>
      </c>
      <c r="B1295">
        <v>154.74396400000001</v>
      </c>
      <c r="C1295" s="3">
        <v>1</v>
      </c>
      <c r="D1295">
        <v>159.69706600000001</v>
      </c>
      <c r="E1295" s="4">
        <v>2</v>
      </c>
      <c r="P1295">
        <v>2</v>
      </c>
      <c r="Q1295" t="str">
        <f>CONCATENATE(C1295,E1295,G1295,I1295)</f>
        <v>12</v>
      </c>
    </row>
    <row r="1296" spans="1:17" x14ac:dyDescent="0.25">
      <c r="A1296">
        <v>1483</v>
      </c>
      <c r="B1296">
        <v>154.74141299999999</v>
      </c>
      <c r="C1296" s="3">
        <v>1</v>
      </c>
      <c r="D1296">
        <v>159.68446599999999</v>
      </c>
      <c r="E1296" s="4">
        <v>2</v>
      </c>
      <c r="P1296">
        <v>2</v>
      </c>
      <c r="Q1296" t="str">
        <f>CONCATENATE(C1296,E1296,G1296,I1296)</f>
        <v>12</v>
      </c>
    </row>
    <row r="1297" spans="1:17" x14ac:dyDescent="0.25">
      <c r="A1297">
        <v>1484</v>
      </c>
      <c r="B1297">
        <v>154.688874</v>
      </c>
      <c r="C1297" s="3">
        <v>1</v>
      </c>
      <c r="D1297">
        <v>159.75832800000001</v>
      </c>
      <c r="E1297" s="4">
        <v>2</v>
      </c>
      <c r="P1297">
        <v>2</v>
      </c>
      <c r="Q1297" t="str">
        <f>CONCATENATE(C1297,E1297,G1297,I1297)</f>
        <v>12</v>
      </c>
    </row>
    <row r="1298" spans="1:17" x14ac:dyDescent="0.25">
      <c r="A1298">
        <v>1485</v>
      </c>
      <c r="B1298">
        <v>154.71167500000001</v>
      </c>
      <c r="C1298" s="3">
        <v>1</v>
      </c>
      <c r="P1298">
        <v>1</v>
      </c>
      <c r="Q1298" t="str">
        <f>CONCATENATE(C1298,E1298,G1298,I1298)</f>
        <v>1</v>
      </c>
    </row>
    <row r="1299" spans="1:17" x14ac:dyDescent="0.25">
      <c r="A1299">
        <v>1486</v>
      </c>
      <c r="B1299">
        <v>154.71636799999999</v>
      </c>
      <c r="C1299" s="3">
        <v>1</v>
      </c>
      <c r="P1299">
        <v>1</v>
      </c>
      <c r="Q1299" t="str">
        <f>CONCATENATE(C1299,E1299,G1299,I1299)</f>
        <v>1</v>
      </c>
    </row>
    <row r="1300" spans="1:17" x14ac:dyDescent="0.25">
      <c r="A1300">
        <v>1487</v>
      </c>
      <c r="B1300">
        <v>154.719224</v>
      </c>
      <c r="C1300" s="3">
        <v>1</v>
      </c>
      <c r="P1300">
        <v>1</v>
      </c>
      <c r="Q1300" t="str">
        <f>CONCATENATE(C1300,E1300,G1300,I1300)</f>
        <v>1</v>
      </c>
    </row>
    <row r="1301" spans="1:17" x14ac:dyDescent="0.25">
      <c r="A1301">
        <v>1488</v>
      </c>
      <c r="B1301">
        <v>154.74396400000001</v>
      </c>
      <c r="C1301" s="3">
        <v>1</v>
      </c>
      <c r="P1301">
        <v>1</v>
      </c>
      <c r="Q1301" t="str">
        <f>CONCATENATE(C1301,E1301,G1301,I1301)</f>
        <v>1</v>
      </c>
    </row>
    <row r="1302" spans="1:17" x14ac:dyDescent="0.25">
      <c r="A1302">
        <v>1489</v>
      </c>
      <c r="B1302">
        <v>154.74396400000001</v>
      </c>
      <c r="C1302" s="3">
        <v>1</v>
      </c>
      <c r="H1302">
        <v>155.067162</v>
      </c>
      <c r="I1302" s="2">
        <v>4</v>
      </c>
      <c r="P1302">
        <v>2</v>
      </c>
      <c r="Q1302" t="str">
        <f>CONCATENATE(C1302,E1302,G1302,I1302)</f>
        <v>14</v>
      </c>
    </row>
    <row r="1303" spans="1:17" x14ac:dyDescent="0.25">
      <c r="A1303">
        <v>1490</v>
      </c>
      <c r="H1303">
        <v>154.91224500000001</v>
      </c>
      <c r="I1303" s="2">
        <v>4</v>
      </c>
      <c r="P1303">
        <v>1</v>
      </c>
      <c r="Q1303" t="str">
        <f>CONCATENATE(C1303,E1303,G1303,I1303)</f>
        <v>4</v>
      </c>
    </row>
    <row r="1304" spans="1:17" x14ac:dyDescent="0.25">
      <c r="A1304">
        <v>1491</v>
      </c>
      <c r="F1304">
        <v>154.17846900000001</v>
      </c>
      <c r="G1304" s="5">
        <v>3</v>
      </c>
      <c r="H1304">
        <v>154.929945</v>
      </c>
      <c r="I1304" s="2">
        <v>4</v>
      </c>
      <c r="P1304">
        <v>2</v>
      </c>
      <c r="Q1304" t="str">
        <f>CONCATENATE(C1304,E1304,G1304,I1304)</f>
        <v>34</v>
      </c>
    </row>
    <row r="1305" spans="1:17" x14ac:dyDescent="0.25">
      <c r="A1305">
        <v>1492</v>
      </c>
      <c r="F1305">
        <v>154.16051400000001</v>
      </c>
      <c r="G1305" s="5">
        <v>3</v>
      </c>
      <c r="H1305">
        <v>154.904492</v>
      </c>
      <c r="I1305" s="2">
        <v>4</v>
      </c>
      <c r="P1305">
        <v>2</v>
      </c>
      <c r="Q1305" t="str">
        <f>CONCATENATE(C1305,E1305,G1305,I1305)</f>
        <v>34</v>
      </c>
    </row>
    <row r="1306" spans="1:17" x14ac:dyDescent="0.25">
      <c r="A1306">
        <v>1493</v>
      </c>
      <c r="F1306">
        <v>154.173317</v>
      </c>
      <c r="G1306" s="5">
        <v>3</v>
      </c>
      <c r="H1306">
        <v>154.912857</v>
      </c>
      <c r="I1306" s="2">
        <v>4</v>
      </c>
      <c r="P1306">
        <v>2</v>
      </c>
      <c r="Q1306" t="str">
        <f>CONCATENATE(C1306,E1306,G1306,I1306)</f>
        <v>34</v>
      </c>
    </row>
    <row r="1307" spans="1:17" x14ac:dyDescent="0.25">
      <c r="A1307">
        <v>1494</v>
      </c>
      <c r="F1307">
        <v>154.18907899999999</v>
      </c>
      <c r="G1307" s="5">
        <v>3</v>
      </c>
      <c r="H1307">
        <v>154.941168</v>
      </c>
      <c r="I1307" s="2">
        <v>4</v>
      </c>
      <c r="P1307">
        <v>2</v>
      </c>
      <c r="Q1307" t="str">
        <f>CONCATENATE(C1307,E1307,G1307,I1307)</f>
        <v>34</v>
      </c>
    </row>
    <row r="1308" spans="1:17" x14ac:dyDescent="0.25">
      <c r="A1308">
        <v>1495</v>
      </c>
      <c r="F1308">
        <v>154.14822100000001</v>
      </c>
      <c r="G1308" s="5">
        <v>3</v>
      </c>
      <c r="H1308">
        <v>154.89301399999999</v>
      </c>
      <c r="I1308" s="2">
        <v>4</v>
      </c>
      <c r="P1308">
        <v>2</v>
      </c>
      <c r="Q1308" t="str">
        <f>CONCATENATE(C1308,E1308,G1308,I1308)</f>
        <v>34</v>
      </c>
    </row>
    <row r="1309" spans="1:17" x14ac:dyDescent="0.25">
      <c r="A1309">
        <v>1496</v>
      </c>
      <c r="F1309">
        <v>154.19341500000002</v>
      </c>
      <c r="G1309" s="5">
        <v>3</v>
      </c>
      <c r="H1309">
        <v>154.935709</v>
      </c>
      <c r="I1309" s="2">
        <v>4</v>
      </c>
      <c r="P1309">
        <v>2</v>
      </c>
      <c r="Q1309" t="str">
        <f>CONCATENATE(C1309,E1309,G1309,I1309)</f>
        <v>34</v>
      </c>
    </row>
    <row r="1310" spans="1:17" x14ac:dyDescent="0.25">
      <c r="A1310">
        <v>1497</v>
      </c>
      <c r="F1310">
        <v>154.21320700000001</v>
      </c>
      <c r="G1310" s="5">
        <v>3</v>
      </c>
      <c r="H1310">
        <v>154.967489</v>
      </c>
      <c r="I1310" s="2">
        <v>4</v>
      </c>
      <c r="P1310">
        <v>2</v>
      </c>
      <c r="Q1310" t="str">
        <f>CONCATENATE(C1310,E1310,G1310,I1310)</f>
        <v>34</v>
      </c>
    </row>
    <row r="1311" spans="1:17" x14ac:dyDescent="0.25">
      <c r="A1311">
        <v>1498</v>
      </c>
      <c r="F1311">
        <v>154.17846900000001</v>
      </c>
      <c r="G1311" s="5">
        <v>3</v>
      </c>
      <c r="H1311">
        <v>155.067162</v>
      </c>
      <c r="I1311" s="2">
        <v>4</v>
      </c>
      <c r="P1311">
        <v>2</v>
      </c>
      <c r="Q1311" t="str">
        <f>CONCATENATE(C1311,E1311,G1311,I1311)</f>
        <v>34</v>
      </c>
    </row>
    <row r="1312" spans="1:17" x14ac:dyDescent="0.25">
      <c r="A1312">
        <v>1499</v>
      </c>
      <c r="D1312">
        <v>129.12727100000001</v>
      </c>
      <c r="E1312" s="4">
        <v>2</v>
      </c>
      <c r="F1312">
        <v>154.17846900000001</v>
      </c>
      <c r="G1312" s="5">
        <v>3</v>
      </c>
      <c r="P1312">
        <v>2</v>
      </c>
      <c r="Q1312" t="str">
        <f>CONCATENATE(C1312,E1312,G1312,I1312)</f>
        <v>23</v>
      </c>
    </row>
    <row r="1313" spans="1:17" x14ac:dyDescent="0.25">
      <c r="A1313">
        <v>1500</v>
      </c>
      <c r="D1313">
        <v>129.129895</v>
      </c>
      <c r="E1313" s="4">
        <v>2</v>
      </c>
      <c r="P1313">
        <v>1</v>
      </c>
      <c r="Q1313" t="str">
        <f>CONCATENATE(C1313,E1313,G1313,I1313)</f>
        <v>2</v>
      </c>
    </row>
    <row r="1314" spans="1:17" x14ac:dyDescent="0.25">
      <c r="A1314">
        <v>1501</v>
      </c>
      <c r="D1314">
        <v>129.12111000000002</v>
      </c>
      <c r="E1314" s="4">
        <v>2</v>
      </c>
      <c r="P1314">
        <v>1</v>
      </c>
      <c r="Q1314" t="str">
        <f>CONCATENATE(C1314,E1314,G1314,I1314)</f>
        <v>2</v>
      </c>
    </row>
    <row r="1315" spans="1:17" x14ac:dyDescent="0.25">
      <c r="A1315">
        <v>1502</v>
      </c>
      <c r="D1315">
        <v>129.10500100000002</v>
      </c>
      <c r="E1315" s="4">
        <v>2</v>
      </c>
      <c r="P1315">
        <v>1</v>
      </c>
      <c r="Q1315" t="str">
        <f>CONCATENATE(C1315,E1315,G1315,I1315)</f>
        <v>2</v>
      </c>
    </row>
    <row r="1316" spans="1:17" x14ac:dyDescent="0.25">
      <c r="A1316">
        <v>1503</v>
      </c>
      <c r="D1316">
        <v>129.12020200000001</v>
      </c>
      <c r="E1316" s="4">
        <v>2</v>
      </c>
      <c r="P1316">
        <v>1</v>
      </c>
      <c r="Q1316" t="str">
        <f>CONCATENATE(C1316,E1316,G1316,I1316)</f>
        <v>2</v>
      </c>
    </row>
    <row r="1317" spans="1:17" x14ac:dyDescent="0.25">
      <c r="A1317">
        <v>1504</v>
      </c>
      <c r="D1317">
        <v>129.13626600000001</v>
      </c>
      <c r="E1317" s="4">
        <v>2</v>
      </c>
      <c r="P1317">
        <v>1</v>
      </c>
      <c r="Q1317" t="str">
        <f>CONCATENATE(C1317,E1317,G1317,I1317)</f>
        <v>2</v>
      </c>
    </row>
    <row r="1318" spans="1:17" x14ac:dyDescent="0.25">
      <c r="A1318">
        <v>1505</v>
      </c>
      <c r="B1318">
        <v>122.55338400000001</v>
      </c>
      <c r="C1318" s="3">
        <v>1</v>
      </c>
      <c r="D1318">
        <v>129.161565</v>
      </c>
      <c r="E1318" s="4">
        <v>2</v>
      </c>
      <c r="P1318">
        <v>2</v>
      </c>
      <c r="Q1318" t="str">
        <f>CONCATENATE(C1318,E1318,G1318,I1318)</f>
        <v>12</v>
      </c>
    </row>
    <row r="1319" spans="1:17" x14ac:dyDescent="0.25">
      <c r="A1319">
        <v>1506</v>
      </c>
      <c r="B1319">
        <v>122.573587</v>
      </c>
      <c r="C1319" s="3">
        <v>1</v>
      </c>
      <c r="D1319">
        <v>129.15853200000001</v>
      </c>
      <c r="E1319" s="4">
        <v>2</v>
      </c>
      <c r="P1319">
        <v>2</v>
      </c>
      <c r="Q1319" t="str">
        <f>CONCATENATE(C1319,E1319,G1319,I1319)</f>
        <v>12</v>
      </c>
    </row>
    <row r="1320" spans="1:17" x14ac:dyDescent="0.25">
      <c r="A1320">
        <v>1507</v>
      </c>
      <c r="B1320">
        <v>122.56247400000001</v>
      </c>
      <c r="C1320" s="3">
        <v>1</v>
      </c>
      <c r="D1320">
        <v>129.08429100000001</v>
      </c>
      <c r="E1320" s="4">
        <v>2</v>
      </c>
      <c r="P1320">
        <v>2</v>
      </c>
      <c r="Q1320" t="str">
        <f>CONCATENATE(C1320,E1320,G1320,I1320)</f>
        <v>12</v>
      </c>
    </row>
    <row r="1321" spans="1:17" x14ac:dyDescent="0.25">
      <c r="A1321">
        <v>1508</v>
      </c>
      <c r="B1321">
        <v>122.556611</v>
      </c>
      <c r="C1321" s="3">
        <v>1</v>
      </c>
      <c r="D1321">
        <v>129.12727100000001</v>
      </c>
      <c r="E1321" s="4">
        <v>2</v>
      </c>
      <c r="P1321">
        <v>2</v>
      </c>
      <c r="Q1321" t="str">
        <f>CONCATENATE(C1321,E1321,G1321,I1321)</f>
        <v>12</v>
      </c>
    </row>
    <row r="1322" spans="1:17" x14ac:dyDescent="0.25">
      <c r="A1322">
        <v>1509</v>
      </c>
      <c r="B1322">
        <v>122.56298200000001</v>
      </c>
      <c r="C1322" s="3">
        <v>1</v>
      </c>
      <c r="P1322">
        <v>1</v>
      </c>
      <c r="Q1322" t="str">
        <f>CONCATENATE(C1322,E1322,G1322,I1322)</f>
        <v>1</v>
      </c>
    </row>
    <row r="1323" spans="1:17" x14ac:dyDescent="0.25">
      <c r="A1323">
        <v>1510</v>
      </c>
      <c r="B1323">
        <v>122.55510000000001</v>
      </c>
      <c r="C1323" s="3">
        <v>1</v>
      </c>
      <c r="P1323">
        <v>1</v>
      </c>
      <c r="Q1323" t="str">
        <f>CONCATENATE(C1323,E1323,G1323,I1323)</f>
        <v>1</v>
      </c>
    </row>
    <row r="1324" spans="1:17" x14ac:dyDescent="0.25">
      <c r="A1324">
        <v>1511</v>
      </c>
      <c r="B1324">
        <v>122.57323600000001</v>
      </c>
      <c r="C1324" s="3">
        <v>1</v>
      </c>
      <c r="P1324">
        <v>1</v>
      </c>
      <c r="Q1324" t="str">
        <f>CONCATENATE(C1324,E1324,G1324,I1324)</f>
        <v>1</v>
      </c>
    </row>
    <row r="1325" spans="1:17" x14ac:dyDescent="0.25">
      <c r="A1325">
        <v>1512</v>
      </c>
      <c r="B1325">
        <v>122.63747500000001</v>
      </c>
      <c r="C1325" s="3">
        <v>1</v>
      </c>
      <c r="P1325">
        <v>1</v>
      </c>
      <c r="Q1325" t="str">
        <f>CONCATENATE(C1325,E1325,G1325,I1325)</f>
        <v>1</v>
      </c>
    </row>
    <row r="1326" spans="1:17" x14ac:dyDescent="0.25">
      <c r="A1326">
        <v>1513</v>
      </c>
      <c r="B1326">
        <v>122.55338400000001</v>
      </c>
      <c r="C1326" s="3">
        <v>1</v>
      </c>
      <c r="P1326">
        <v>1</v>
      </c>
      <c r="Q1326" t="str">
        <f>CONCATENATE(C1326,E1326,G1326,I1326)</f>
        <v>1</v>
      </c>
    </row>
    <row r="1327" spans="1:17" x14ac:dyDescent="0.25">
      <c r="A1327">
        <v>1514</v>
      </c>
      <c r="B1327">
        <v>122.55338400000001</v>
      </c>
      <c r="C1327" s="3">
        <v>1</v>
      </c>
      <c r="H1327">
        <v>124.69232700000001</v>
      </c>
      <c r="I1327" s="2">
        <v>4</v>
      </c>
      <c r="P1327">
        <v>2</v>
      </c>
      <c r="Q1327" t="str">
        <f>CONCATENATE(C1327,E1327,G1327,I1327)</f>
        <v>14</v>
      </c>
    </row>
    <row r="1328" spans="1:17" x14ac:dyDescent="0.25">
      <c r="A1328">
        <v>1515</v>
      </c>
      <c r="F1328">
        <v>122.41353700000001</v>
      </c>
      <c r="G1328" s="5">
        <v>3</v>
      </c>
      <c r="H1328">
        <v>124.628434</v>
      </c>
      <c r="I1328" s="2">
        <v>4</v>
      </c>
      <c r="P1328">
        <v>2</v>
      </c>
      <c r="Q1328" t="str">
        <f>CONCATENATE(C1328,E1328,G1328,I1328)</f>
        <v>34</v>
      </c>
    </row>
    <row r="1329" spans="1:17" x14ac:dyDescent="0.25">
      <c r="A1329">
        <v>1516</v>
      </c>
      <c r="F1329">
        <v>122.46621400000001</v>
      </c>
      <c r="G1329" s="5">
        <v>3</v>
      </c>
      <c r="H1329">
        <v>124.656667</v>
      </c>
      <c r="I1329" s="2">
        <v>4</v>
      </c>
      <c r="P1329">
        <v>2</v>
      </c>
      <c r="Q1329" t="str">
        <f>CONCATENATE(C1329,E1329,G1329,I1329)</f>
        <v>34</v>
      </c>
    </row>
    <row r="1330" spans="1:17" x14ac:dyDescent="0.25">
      <c r="A1330">
        <v>1517</v>
      </c>
      <c r="F1330">
        <v>122.48141600000001</v>
      </c>
      <c r="G1330" s="5">
        <v>3</v>
      </c>
      <c r="H1330">
        <v>124.61954600000001</v>
      </c>
      <c r="I1330" s="2">
        <v>4</v>
      </c>
      <c r="P1330">
        <v>2</v>
      </c>
      <c r="Q1330" t="str">
        <f>CONCATENATE(C1330,E1330,G1330,I1330)</f>
        <v>34</v>
      </c>
    </row>
    <row r="1331" spans="1:17" x14ac:dyDescent="0.25">
      <c r="A1331">
        <v>1518</v>
      </c>
      <c r="F1331">
        <v>122.43818000000002</v>
      </c>
      <c r="G1331" s="5">
        <v>3</v>
      </c>
      <c r="H1331">
        <v>124.607122</v>
      </c>
      <c r="I1331" s="2">
        <v>4</v>
      </c>
      <c r="P1331">
        <v>2</v>
      </c>
      <c r="Q1331" t="str">
        <f>CONCATENATE(C1331,E1331,G1331,I1331)</f>
        <v>34</v>
      </c>
    </row>
    <row r="1332" spans="1:17" x14ac:dyDescent="0.25">
      <c r="A1332">
        <v>1519</v>
      </c>
      <c r="F1332">
        <v>122.44591200000001</v>
      </c>
      <c r="G1332" s="5">
        <v>3</v>
      </c>
      <c r="H1332">
        <v>124.67798000000001</v>
      </c>
      <c r="I1332" s="2">
        <v>4</v>
      </c>
      <c r="P1332">
        <v>2</v>
      </c>
      <c r="Q1332" t="str">
        <f>CONCATENATE(C1332,E1332,G1332,I1332)</f>
        <v>34</v>
      </c>
    </row>
    <row r="1333" spans="1:17" x14ac:dyDescent="0.25">
      <c r="A1333">
        <v>1520</v>
      </c>
      <c r="F1333">
        <v>122.43591000000001</v>
      </c>
      <c r="G1333" s="5">
        <v>3</v>
      </c>
      <c r="H1333">
        <v>124.70318300000001</v>
      </c>
      <c r="I1333" s="2">
        <v>4</v>
      </c>
      <c r="P1333">
        <v>2</v>
      </c>
      <c r="Q1333" t="str">
        <f>CONCATENATE(C1333,E1333,G1333,I1333)</f>
        <v>34</v>
      </c>
    </row>
    <row r="1334" spans="1:17" x14ac:dyDescent="0.25">
      <c r="A1334">
        <v>1521</v>
      </c>
      <c r="F1334">
        <v>122.44474500000001</v>
      </c>
      <c r="G1334" s="5">
        <v>3</v>
      </c>
      <c r="H1334">
        <v>124.642629</v>
      </c>
      <c r="I1334" s="2">
        <v>4</v>
      </c>
      <c r="P1334">
        <v>2</v>
      </c>
      <c r="Q1334" t="str">
        <f>CONCATENATE(C1334,E1334,G1334,I1334)</f>
        <v>34</v>
      </c>
    </row>
    <row r="1335" spans="1:17" x14ac:dyDescent="0.25">
      <c r="A1335">
        <v>1522</v>
      </c>
      <c r="F1335">
        <v>122.359948</v>
      </c>
      <c r="G1335" s="5">
        <v>3</v>
      </c>
      <c r="H1335">
        <v>124.69232700000001</v>
      </c>
      <c r="I1335" s="2">
        <v>4</v>
      </c>
      <c r="P1335">
        <v>2</v>
      </c>
      <c r="Q1335" t="str">
        <f>CONCATENATE(C1335,E1335,G1335,I1335)</f>
        <v>34</v>
      </c>
    </row>
    <row r="1336" spans="1:17" x14ac:dyDescent="0.25">
      <c r="A1336">
        <v>1523</v>
      </c>
      <c r="F1336">
        <v>122.41353700000001</v>
      </c>
      <c r="G1336" s="5">
        <v>3</v>
      </c>
      <c r="P1336">
        <v>1</v>
      </c>
      <c r="Q1336" t="str">
        <f>CONCATENATE(C1336,E1336,G1336,I1336)</f>
        <v>3</v>
      </c>
    </row>
    <row r="1337" spans="1:17" x14ac:dyDescent="0.25">
      <c r="A1337">
        <v>1524</v>
      </c>
      <c r="F1337">
        <v>122.41353700000001</v>
      </c>
      <c r="G1337" s="5">
        <v>3</v>
      </c>
      <c r="P1337">
        <v>1</v>
      </c>
      <c r="Q1337" t="str">
        <f>CONCATENATE(C1337,E1337,G1337,I1337)</f>
        <v>3</v>
      </c>
    </row>
    <row r="1338" spans="1:17" x14ac:dyDescent="0.25">
      <c r="A1338">
        <v>1525</v>
      </c>
      <c r="P1338">
        <v>0</v>
      </c>
      <c r="Q1338" t="str">
        <f>CONCATENATE(C1338,E1338,G1338,I1338)</f>
        <v/>
      </c>
    </row>
    <row r="1339" spans="1:17" x14ac:dyDescent="0.25">
      <c r="A1339">
        <v>1526</v>
      </c>
      <c r="P1339">
        <v>0</v>
      </c>
      <c r="Q1339" t="str">
        <f>CONCATENATE(C1339,E1339,G1339,I1339)</f>
        <v/>
      </c>
    </row>
    <row r="1340" spans="1:17" x14ac:dyDescent="0.25">
      <c r="A1340">
        <v>1527</v>
      </c>
      <c r="P1340">
        <v>0</v>
      </c>
      <c r="Q1340" t="str">
        <f>CONCATENATE(C1340,E1340,G1340,I1340)</f>
        <v/>
      </c>
    </row>
    <row r="1341" spans="1:17" x14ac:dyDescent="0.25">
      <c r="A1341">
        <v>1528</v>
      </c>
      <c r="P1341">
        <v>0</v>
      </c>
      <c r="Q1341" t="str">
        <f>CONCATENATE(C1341,E1341,G1341,I1341)</f>
        <v/>
      </c>
    </row>
    <row r="1342" spans="1:17" x14ac:dyDescent="0.25">
      <c r="A1342">
        <v>1529</v>
      </c>
      <c r="D1342">
        <v>98.105405000000005</v>
      </c>
      <c r="E1342" s="4">
        <v>2</v>
      </c>
      <c r="P1342">
        <v>1</v>
      </c>
      <c r="Q1342" t="str">
        <f>CONCATENATE(C1342,E1342,G1342,I1342)</f>
        <v>2</v>
      </c>
    </row>
    <row r="1343" spans="1:17" x14ac:dyDescent="0.25">
      <c r="A1343">
        <v>1530</v>
      </c>
      <c r="D1343">
        <v>98.105405000000005</v>
      </c>
      <c r="E1343" s="4">
        <v>2</v>
      </c>
      <c r="P1343">
        <v>1</v>
      </c>
      <c r="Q1343" t="str">
        <f>CONCATENATE(C1343,E1343,G1343,I1343)</f>
        <v>2</v>
      </c>
    </row>
    <row r="1344" spans="1:17" x14ac:dyDescent="0.25">
      <c r="A1344">
        <v>1531</v>
      </c>
      <c r="D1344">
        <v>98.160455000000013</v>
      </c>
      <c r="E1344" s="4">
        <v>2</v>
      </c>
      <c r="P1344">
        <v>1</v>
      </c>
      <c r="Q1344" t="str">
        <f>CONCATENATE(C1344,E1344,G1344,I1344)</f>
        <v>2</v>
      </c>
    </row>
    <row r="1345" spans="1:17" x14ac:dyDescent="0.25">
      <c r="A1345">
        <v>1532</v>
      </c>
      <c r="B1345">
        <v>94.14076</v>
      </c>
      <c r="C1345" s="3">
        <v>1</v>
      </c>
      <c r="D1345">
        <v>98.175706000000005</v>
      </c>
      <c r="E1345" s="4">
        <v>2</v>
      </c>
      <c r="P1345">
        <v>2</v>
      </c>
      <c r="Q1345" t="str">
        <f>CONCATENATE(C1345,E1345,G1345,I1345)</f>
        <v>12</v>
      </c>
    </row>
    <row r="1346" spans="1:17" x14ac:dyDescent="0.25">
      <c r="A1346">
        <v>1533</v>
      </c>
      <c r="B1346">
        <v>94.12196800000001</v>
      </c>
      <c r="C1346" s="3">
        <v>1</v>
      </c>
      <c r="D1346">
        <v>98.146314000000004</v>
      </c>
      <c r="E1346" s="4">
        <v>2</v>
      </c>
      <c r="P1346">
        <v>2</v>
      </c>
      <c r="Q1346" t="str">
        <f>CONCATENATE(C1346,E1346,G1346,I1346)</f>
        <v>12</v>
      </c>
    </row>
    <row r="1347" spans="1:17" x14ac:dyDescent="0.25">
      <c r="A1347">
        <v>1534</v>
      </c>
      <c r="B1347">
        <v>94.123788000000005</v>
      </c>
      <c r="C1347" s="3">
        <v>1</v>
      </c>
      <c r="D1347">
        <v>98.177222</v>
      </c>
      <c r="E1347" s="4">
        <v>2</v>
      </c>
      <c r="P1347">
        <v>2</v>
      </c>
      <c r="Q1347" t="str">
        <f>CONCATENATE(C1347,E1347,G1347,I1347)</f>
        <v>12</v>
      </c>
    </row>
    <row r="1348" spans="1:17" x14ac:dyDescent="0.25">
      <c r="A1348">
        <v>1535</v>
      </c>
      <c r="B1348">
        <v>94.128688000000011</v>
      </c>
      <c r="C1348" s="3">
        <v>1</v>
      </c>
      <c r="D1348">
        <v>98.145251000000002</v>
      </c>
      <c r="E1348" s="4">
        <v>2</v>
      </c>
      <c r="P1348">
        <v>2</v>
      </c>
      <c r="Q1348" t="str">
        <f>CONCATENATE(C1348,E1348,G1348,I1348)</f>
        <v>12</v>
      </c>
    </row>
    <row r="1349" spans="1:17" x14ac:dyDescent="0.25">
      <c r="A1349">
        <v>1536</v>
      </c>
      <c r="B1349">
        <v>94.151513000000008</v>
      </c>
      <c r="C1349" s="3">
        <v>1</v>
      </c>
      <c r="D1349">
        <v>98.085052000000005</v>
      </c>
      <c r="E1349" s="4">
        <v>2</v>
      </c>
      <c r="P1349">
        <v>2</v>
      </c>
      <c r="Q1349" t="str">
        <f>CONCATENATE(C1349,E1349,G1349,I1349)</f>
        <v>12</v>
      </c>
    </row>
    <row r="1350" spans="1:17" x14ac:dyDescent="0.25">
      <c r="A1350">
        <v>1537</v>
      </c>
      <c r="B1350">
        <v>94.162223000000012</v>
      </c>
      <c r="C1350" s="3">
        <v>1</v>
      </c>
      <c r="D1350">
        <v>98.105405000000005</v>
      </c>
      <c r="E1350" s="4">
        <v>2</v>
      </c>
      <c r="P1350">
        <v>2</v>
      </c>
      <c r="Q1350" t="str">
        <f>CONCATENATE(C1350,E1350,G1350,I1350)</f>
        <v>12</v>
      </c>
    </row>
    <row r="1351" spans="1:17" x14ac:dyDescent="0.25">
      <c r="A1351">
        <v>1538</v>
      </c>
      <c r="B1351">
        <v>94.164748000000003</v>
      </c>
      <c r="C1351" s="3">
        <v>1</v>
      </c>
      <c r="P1351">
        <v>1</v>
      </c>
      <c r="Q1351" t="str">
        <f>CONCATENATE(C1351,E1351,G1351,I1351)</f>
        <v>1</v>
      </c>
    </row>
    <row r="1352" spans="1:17" x14ac:dyDescent="0.25">
      <c r="A1352">
        <v>1539</v>
      </c>
      <c r="B1352">
        <v>94.14076</v>
      </c>
      <c r="C1352" s="3">
        <v>1</v>
      </c>
      <c r="P1352">
        <v>1</v>
      </c>
      <c r="Q1352" t="str">
        <f>CONCATENATE(C1352,E1352,G1352,I1352)</f>
        <v>1</v>
      </c>
    </row>
    <row r="1353" spans="1:17" x14ac:dyDescent="0.25">
      <c r="A1353">
        <v>1540</v>
      </c>
      <c r="B1353">
        <v>94.14076</v>
      </c>
      <c r="C1353" s="3">
        <v>1</v>
      </c>
      <c r="F1353">
        <v>94.735910000000004</v>
      </c>
      <c r="G1353" s="5">
        <v>3</v>
      </c>
      <c r="H1353">
        <v>94.912171000000001</v>
      </c>
      <c r="I1353" s="2">
        <v>4</v>
      </c>
      <c r="P1353">
        <v>3</v>
      </c>
      <c r="Q1353" t="str">
        <f>CONCATENATE(C1353,E1353,G1353,I1353)</f>
        <v>134</v>
      </c>
    </row>
    <row r="1354" spans="1:17" x14ac:dyDescent="0.25">
      <c r="A1354">
        <v>1541</v>
      </c>
      <c r="F1354">
        <v>94.709443000000007</v>
      </c>
      <c r="G1354" s="5">
        <v>3</v>
      </c>
      <c r="H1354">
        <v>94.91156500000001</v>
      </c>
      <c r="I1354" s="2">
        <v>4</v>
      </c>
      <c r="P1354">
        <v>2</v>
      </c>
      <c r="Q1354" t="str">
        <f>CONCATENATE(C1354,E1354,G1354,I1354)</f>
        <v>34</v>
      </c>
    </row>
    <row r="1355" spans="1:17" x14ac:dyDescent="0.25">
      <c r="A1355">
        <v>1542</v>
      </c>
      <c r="F1355">
        <v>94.770909000000003</v>
      </c>
      <c r="G1355" s="5">
        <v>3</v>
      </c>
      <c r="H1355">
        <v>94.892829000000006</v>
      </c>
      <c r="I1355" s="2">
        <v>4</v>
      </c>
      <c r="P1355">
        <v>2</v>
      </c>
      <c r="Q1355" t="str">
        <f>CONCATENATE(C1355,E1355,G1355,I1355)</f>
        <v>34</v>
      </c>
    </row>
    <row r="1356" spans="1:17" x14ac:dyDescent="0.25">
      <c r="A1356">
        <v>1543</v>
      </c>
      <c r="F1356">
        <v>94.748736000000008</v>
      </c>
      <c r="G1356" s="5">
        <v>3</v>
      </c>
      <c r="H1356">
        <v>94.941262000000009</v>
      </c>
      <c r="I1356" s="2">
        <v>4</v>
      </c>
      <c r="P1356">
        <v>2</v>
      </c>
      <c r="Q1356" t="str">
        <f>CONCATENATE(C1356,E1356,G1356,I1356)</f>
        <v>34</v>
      </c>
    </row>
    <row r="1357" spans="1:17" x14ac:dyDescent="0.25">
      <c r="A1357">
        <v>1544</v>
      </c>
      <c r="F1357">
        <v>94.754039000000006</v>
      </c>
      <c r="G1357" s="5">
        <v>3</v>
      </c>
      <c r="H1357">
        <v>94.927728000000002</v>
      </c>
      <c r="I1357" s="2">
        <v>4</v>
      </c>
      <c r="P1357">
        <v>2</v>
      </c>
      <c r="Q1357" t="str">
        <f>CONCATENATE(C1357,E1357,G1357,I1357)</f>
        <v>34</v>
      </c>
    </row>
    <row r="1358" spans="1:17" x14ac:dyDescent="0.25">
      <c r="A1358">
        <v>1545</v>
      </c>
      <c r="F1358">
        <v>94.771163000000001</v>
      </c>
      <c r="G1358" s="5">
        <v>3</v>
      </c>
      <c r="H1358">
        <v>94.874192000000008</v>
      </c>
      <c r="I1358" s="2">
        <v>4</v>
      </c>
      <c r="P1358">
        <v>2</v>
      </c>
      <c r="Q1358" t="str">
        <f>CONCATENATE(C1358,E1358,G1358,I1358)</f>
        <v>34</v>
      </c>
    </row>
    <row r="1359" spans="1:17" x14ac:dyDescent="0.25">
      <c r="A1359">
        <v>1546</v>
      </c>
      <c r="F1359">
        <v>94.763585000000006</v>
      </c>
      <c r="G1359" s="5">
        <v>3</v>
      </c>
      <c r="H1359">
        <v>94.86712</v>
      </c>
      <c r="I1359" s="2">
        <v>4</v>
      </c>
      <c r="P1359">
        <v>2</v>
      </c>
      <c r="Q1359" t="str">
        <f>CONCATENATE(C1359,E1359,G1359,I1359)</f>
        <v>34</v>
      </c>
    </row>
    <row r="1360" spans="1:17" x14ac:dyDescent="0.25">
      <c r="A1360">
        <v>1547</v>
      </c>
      <c r="F1360">
        <v>94.689040000000006</v>
      </c>
      <c r="G1360" s="5">
        <v>3</v>
      </c>
      <c r="H1360">
        <v>94.869241000000002</v>
      </c>
      <c r="I1360" s="2">
        <v>4</v>
      </c>
      <c r="P1360">
        <v>2</v>
      </c>
      <c r="Q1360" t="str">
        <f>CONCATENATE(C1360,E1360,G1360,I1360)</f>
        <v>34</v>
      </c>
    </row>
    <row r="1361" spans="1:17" x14ac:dyDescent="0.25">
      <c r="A1361">
        <v>1548</v>
      </c>
      <c r="F1361">
        <v>94.735910000000004</v>
      </c>
      <c r="G1361" s="5">
        <v>3</v>
      </c>
      <c r="H1361">
        <v>94.912171000000001</v>
      </c>
      <c r="I1361" s="2">
        <v>4</v>
      </c>
      <c r="P1361">
        <v>2</v>
      </c>
      <c r="Q1361" t="str">
        <f>CONCATENATE(C1361,E1361,G1361,I1361)</f>
        <v>34</v>
      </c>
    </row>
    <row r="1362" spans="1:17" x14ac:dyDescent="0.25">
      <c r="A1362">
        <v>1549</v>
      </c>
      <c r="P1362">
        <v>0</v>
      </c>
      <c r="Q1362" t="str">
        <f>CONCATENATE(C1362,E1362,G1362,I1362)</f>
        <v/>
      </c>
    </row>
    <row r="1363" spans="1:17" x14ac:dyDescent="0.25">
      <c r="A1363">
        <v>1550</v>
      </c>
      <c r="P1363">
        <v>0</v>
      </c>
      <c r="Q1363" t="str">
        <f>CONCATENATE(C1363,E1363,G1363,I1363)</f>
        <v/>
      </c>
    </row>
    <row r="1364" spans="1:17" x14ac:dyDescent="0.25">
      <c r="A1364">
        <v>1551</v>
      </c>
      <c r="D1364">
        <v>75.133848999999998</v>
      </c>
      <c r="E1364" s="4">
        <v>2</v>
      </c>
      <c r="P1364">
        <v>1</v>
      </c>
      <c r="Q1364" t="str">
        <f>CONCATENATE(C1364,E1364,G1364,I1364)</f>
        <v>2</v>
      </c>
    </row>
    <row r="1365" spans="1:17" x14ac:dyDescent="0.25">
      <c r="A1365">
        <v>1552</v>
      </c>
      <c r="D1365">
        <v>75.789242000000002</v>
      </c>
      <c r="E1365" s="4">
        <v>2</v>
      </c>
      <c r="P1365">
        <v>1</v>
      </c>
      <c r="Q1365" t="str">
        <f>CONCATENATE(C1365,E1365,G1365,I1365)</f>
        <v>2</v>
      </c>
    </row>
    <row r="1366" spans="1:17" x14ac:dyDescent="0.25">
      <c r="A1366">
        <v>1553</v>
      </c>
      <c r="D1366">
        <v>75.736515000000011</v>
      </c>
      <c r="E1366" s="4">
        <v>2</v>
      </c>
      <c r="P1366">
        <v>1</v>
      </c>
      <c r="Q1366" t="str">
        <f>CONCATENATE(C1366,E1366,G1366,I1366)</f>
        <v>2</v>
      </c>
    </row>
    <row r="1367" spans="1:17" x14ac:dyDescent="0.25">
      <c r="A1367">
        <v>1554</v>
      </c>
      <c r="D1367">
        <v>75.685808000000009</v>
      </c>
      <c r="E1367" s="4">
        <v>2</v>
      </c>
      <c r="P1367">
        <v>1</v>
      </c>
      <c r="Q1367" t="str">
        <f>CONCATENATE(C1367,E1367,G1367,I1367)</f>
        <v>2</v>
      </c>
    </row>
    <row r="1368" spans="1:17" x14ac:dyDescent="0.25">
      <c r="A1368">
        <v>1555</v>
      </c>
      <c r="D1368">
        <v>75.74555500000001</v>
      </c>
      <c r="E1368" s="4">
        <v>2</v>
      </c>
      <c r="P1368">
        <v>1</v>
      </c>
      <c r="Q1368" t="str">
        <f>CONCATENATE(C1368,E1368,G1368,I1368)</f>
        <v>2</v>
      </c>
    </row>
    <row r="1369" spans="1:17" x14ac:dyDescent="0.25">
      <c r="A1369">
        <v>1556</v>
      </c>
      <c r="D1369">
        <v>75.748636000000005</v>
      </c>
      <c r="E1369" s="4">
        <v>2</v>
      </c>
      <c r="P1369">
        <v>1</v>
      </c>
      <c r="Q1369" t="str">
        <f>CONCATENATE(C1369,E1369,G1369,I1369)</f>
        <v>2</v>
      </c>
    </row>
    <row r="1370" spans="1:17" x14ac:dyDescent="0.25">
      <c r="A1370">
        <v>1557</v>
      </c>
      <c r="D1370">
        <v>75.712575000000001</v>
      </c>
      <c r="E1370" s="4">
        <v>2</v>
      </c>
      <c r="P1370">
        <v>1</v>
      </c>
      <c r="Q1370" t="str">
        <f>CONCATENATE(C1370,E1370,G1370,I1370)</f>
        <v>2</v>
      </c>
    </row>
    <row r="1371" spans="1:17" x14ac:dyDescent="0.25">
      <c r="A1371">
        <v>1558</v>
      </c>
      <c r="B1371">
        <v>70.816969</v>
      </c>
      <c r="C1371" s="3">
        <v>1</v>
      </c>
      <c r="D1371">
        <v>75.715858000000011</v>
      </c>
      <c r="E1371" s="4">
        <v>2</v>
      </c>
      <c r="P1371">
        <v>2</v>
      </c>
      <c r="Q1371" t="str">
        <f>CONCATENATE(C1371,E1371,G1371,I1371)</f>
        <v>12</v>
      </c>
    </row>
    <row r="1372" spans="1:17" x14ac:dyDescent="0.25">
      <c r="A1372">
        <v>1559</v>
      </c>
      <c r="B1372">
        <v>70.807727</v>
      </c>
      <c r="C1372" s="3">
        <v>1</v>
      </c>
      <c r="D1372">
        <v>75.789242000000002</v>
      </c>
      <c r="E1372" s="4">
        <v>2</v>
      </c>
      <c r="P1372">
        <v>2</v>
      </c>
      <c r="Q1372" t="str">
        <f>CONCATENATE(C1372,E1372,G1372,I1372)</f>
        <v>12</v>
      </c>
    </row>
    <row r="1373" spans="1:17" x14ac:dyDescent="0.25">
      <c r="A1373">
        <v>1560</v>
      </c>
      <c r="B1373">
        <v>70.789747000000006</v>
      </c>
      <c r="C1373" s="3">
        <v>1</v>
      </c>
      <c r="P1373">
        <v>1</v>
      </c>
      <c r="Q1373" t="str">
        <f>CONCATENATE(C1373,E1373,G1373,I1373)</f>
        <v>1</v>
      </c>
    </row>
    <row r="1374" spans="1:17" x14ac:dyDescent="0.25">
      <c r="A1374">
        <v>1561</v>
      </c>
      <c r="B1374">
        <v>70.77156500000001</v>
      </c>
      <c r="C1374" s="3">
        <v>1</v>
      </c>
      <c r="P1374">
        <v>1</v>
      </c>
      <c r="Q1374" t="str">
        <f>CONCATENATE(C1374,E1374,G1374,I1374)</f>
        <v>1</v>
      </c>
    </row>
    <row r="1375" spans="1:17" x14ac:dyDescent="0.25">
      <c r="A1375">
        <v>1562</v>
      </c>
      <c r="B1375">
        <v>70.77378800000001</v>
      </c>
      <c r="C1375" s="3">
        <v>1</v>
      </c>
      <c r="P1375">
        <v>1</v>
      </c>
      <c r="Q1375" t="str">
        <f>CONCATENATE(C1375,E1375,G1375,I1375)</f>
        <v>1</v>
      </c>
    </row>
    <row r="1376" spans="1:17" x14ac:dyDescent="0.25">
      <c r="A1376">
        <v>1563</v>
      </c>
      <c r="B1376">
        <v>70.802677000000003</v>
      </c>
      <c r="C1376" s="3">
        <v>1</v>
      </c>
      <c r="H1376">
        <v>72.735455000000002</v>
      </c>
      <c r="I1376" s="2">
        <v>4</v>
      </c>
      <c r="P1376">
        <v>2</v>
      </c>
      <c r="Q1376" t="str">
        <f>CONCATENATE(C1376,E1376,G1376,I1376)</f>
        <v>14</v>
      </c>
    </row>
    <row r="1377" spans="1:17" x14ac:dyDescent="0.25">
      <c r="A1377">
        <v>1564</v>
      </c>
      <c r="B1377">
        <v>70.870303000000007</v>
      </c>
      <c r="C1377" s="3">
        <v>1</v>
      </c>
      <c r="H1377">
        <v>72.71565600000001</v>
      </c>
      <c r="I1377" s="2">
        <v>4</v>
      </c>
      <c r="P1377">
        <v>2</v>
      </c>
      <c r="Q1377" t="str">
        <f>CONCATENATE(C1377,E1377,G1377,I1377)</f>
        <v>14</v>
      </c>
    </row>
    <row r="1378" spans="1:17" x14ac:dyDescent="0.25">
      <c r="A1378">
        <v>1565</v>
      </c>
      <c r="B1378">
        <v>70.816969</v>
      </c>
      <c r="C1378" s="3">
        <v>1</v>
      </c>
      <c r="H1378">
        <v>72.717879000000011</v>
      </c>
      <c r="I1378" s="2">
        <v>4</v>
      </c>
      <c r="P1378">
        <v>2</v>
      </c>
      <c r="Q1378" t="str">
        <f>CONCATENATE(C1378,E1378,G1378,I1378)</f>
        <v>14</v>
      </c>
    </row>
    <row r="1379" spans="1:17" x14ac:dyDescent="0.25">
      <c r="A1379">
        <v>1566</v>
      </c>
      <c r="F1379">
        <v>71.028232000000003</v>
      </c>
      <c r="G1379" s="5">
        <v>3</v>
      </c>
      <c r="H1379">
        <v>72.736970000000014</v>
      </c>
      <c r="I1379" s="2">
        <v>4</v>
      </c>
      <c r="P1379">
        <v>2</v>
      </c>
      <c r="Q1379" t="str">
        <f>CONCATENATE(C1379,E1379,G1379,I1379)</f>
        <v>34</v>
      </c>
    </row>
    <row r="1380" spans="1:17" x14ac:dyDescent="0.25">
      <c r="A1380">
        <v>1567</v>
      </c>
      <c r="F1380">
        <v>70.944192000000001</v>
      </c>
      <c r="G1380" s="5">
        <v>3</v>
      </c>
      <c r="H1380">
        <v>72.763282000000004</v>
      </c>
      <c r="I1380" s="2">
        <v>4</v>
      </c>
      <c r="P1380">
        <v>2</v>
      </c>
      <c r="Q1380" t="str">
        <f>CONCATENATE(C1380,E1380,G1380,I1380)</f>
        <v>34</v>
      </c>
    </row>
    <row r="1381" spans="1:17" x14ac:dyDescent="0.25">
      <c r="A1381">
        <v>1568</v>
      </c>
      <c r="F1381">
        <v>71.028737000000007</v>
      </c>
      <c r="G1381" s="5">
        <v>3</v>
      </c>
      <c r="H1381">
        <v>72.757929000000004</v>
      </c>
      <c r="I1381" s="2">
        <v>4</v>
      </c>
      <c r="P1381">
        <v>2</v>
      </c>
      <c r="Q1381" t="str">
        <f>CONCATENATE(C1381,E1381,G1381,I1381)</f>
        <v>34</v>
      </c>
    </row>
    <row r="1382" spans="1:17" x14ac:dyDescent="0.25">
      <c r="A1382">
        <v>1569</v>
      </c>
      <c r="F1382">
        <v>71.015252000000004</v>
      </c>
      <c r="G1382" s="5">
        <v>3</v>
      </c>
      <c r="H1382">
        <v>72.76803000000001</v>
      </c>
      <c r="I1382" s="2">
        <v>4</v>
      </c>
      <c r="P1382">
        <v>2</v>
      </c>
      <c r="Q1382" t="str">
        <f>CONCATENATE(C1382,E1382,G1382,I1382)</f>
        <v>34</v>
      </c>
    </row>
    <row r="1383" spans="1:17" x14ac:dyDescent="0.25">
      <c r="A1383">
        <v>1570</v>
      </c>
      <c r="F1383">
        <v>70.971818000000013</v>
      </c>
      <c r="G1383" s="5">
        <v>3</v>
      </c>
      <c r="H1383">
        <v>72.756969000000012</v>
      </c>
      <c r="I1383" s="2">
        <v>4</v>
      </c>
      <c r="P1383">
        <v>2</v>
      </c>
      <c r="Q1383" t="str">
        <f>CONCATENATE(C1383,E1383,G1383,I1383)</f>
        <v>34</v>
      </c>
    </row>
    <row r="1384" spans="1:17" x14ac:dyDescent="0.25">
      <c r="A1384">
        <v>1571</v>
      </c>
      <c r="F1384">
        <v>70.993485000000007</v>
      </c>
      <c r="G1384" s="5">
        <v>3</v>
      </c>
      <c r="H1384">
        <v>72.688889000000003</v>
      </c>
      <c r="I1384" s="2">
        <v>4</v>
      </c>
      <c r="P1384">
        <v>2</v>
      </c>
      <c r="Q1384" t="str">
        <f>CONCATENATE(C1384,E1384,G1384,I1384)</f>
        <v>34</v>
      </c>
    </row>
    <row r="1385" spans="1:17" x14ac:dyDescent="0.25">
      <c r="A1385">
        <v>1572</v>
      </c>
      <c r="F1385">
        <v>70.974747000000008</v>
      </c>
      <c r="G1385" s="5">
        <v>3</v>
      </c>
      <c r="H1385">
        <v>72.735455000000002</v>
      </c>
      <c r="I1385" s="2">
        <v>4</v>
      </c>
      <c r="P1385">
        <v>2</v>
      </c>
      <c r="Q1385" t="str">
        <f>CONCATENATE(C1385,E1385,G1385,I1385)</f>
        <v>34</v>
      </c>
    </row>
    <row r="1386" spans="1:17" x14ac:dyDescent="0.25">
      <c r="A1386">
        <v>1573</v>
      </c>
      <c r="F1386">
        <v>70.960808</v>
      </c>
      <c r="G1386" s="5">
        <v>3</v>
      </c>
      <c r="P1386">
        <v>1</v>
      </c>
      <c r="Q1386" t="str">
        <f>CONCATENATE(C1386,E1386,G1386,I1386)</f>
        <v>3</v>
      </c>
    </row>
    <row r="1387" spans="1:17" x14ac:dyDescent="0.25">
      <c r="A1387">
        <v>1574</v>
      </c>
      <c r="D1387">
        <v>51.157287000000004</v>
      </c>
      <c r="E1387" s="4">
        <v>2</v>
      </c>
      <c r="F1387">
        <v>71.028232000000003</v>
      </c>
      <c r="G1387" s="5">
        <v>3</v>
      </c>
      <c r="P1387">
        <v>2</v>
      </c>
      <c r="Q1387" t="str">
        <f>CONCATENATE(C1387,E1387,G1387,I1387)</f>
        <v>23</v>
      </c>
    </row>
    <row r="1388" spans="1:17" x14ac:dyDescent="0.25">
      <c r="A1388">
        <v>1575</v>
      </c>
      <c r="D1388">
        <v>51.244365000000002</v>
      </c>
      <c r="E1388" s="4">
        <v>2</v>
      </c>
      <c r="P1388">
        <v>1</v>
      </c>
      <c r="Q1388" t="str">
        <f>CONCATENATE(C1388,E1388,G1388,I1388)</f>
        <v>2</v>
      </c>
    </row>
    <row r="1389" spans="1:17" x14ac:dyDescent="0.25">
      <c r="A1389">
        <v>1576</v>
      </c>
      <c r="D1389">
        <v>51.152652000000003</v>
      </c>
      <c r="E1389" s="4">
        <v>2</v>
      </c>
      <c r="P1389">
        <v>1</v>
      </c>
      <c r="Q1389" t="str">
        <f>CONCATENATE(C1389,E1389,G1389,I1389)</f>
        <v>2</v>
      </c>
    </row>
    <row r="1390" spans="1:17" x14ac:dyDescent="0.25">
      <c r="A1390">
        <v>1577</v>
      </c>
      <c r="D1390">
        <v>51.153175000000005</v>
      </c>
      <c r="E1390" s="4">
        <v>2</v>
      </c>
      <c r="P1390">
        <v>1</v>
      </c>
      <c r="Q1390" t="str">
        <f>CONCATENATE(C1390,E1390,G1390,I1390)</f>
        <v>2</v>
      </c>
    </row>
    <row r="1391" spans="1:17" x14ac:dyDescent="0.25">
      <c r="A1391">
        <v>1578</v>
      </c>
      <c r="D1391">
        <v>51.224159</v>
      </c>
      <c r="E1391" s="4">
        <v>2</v>
      </c>
      <c r="P1391">
        <v>1</v>
      </c>
      <c r="Q1391" t="str">
        <f>CONCATENATE(C1391,E1391,G1391,I1391)</f>
        <v>2</v>
      </c>
    </row>
    <row r="1392" spans="1:17" x14ac:dyDescent="0.25">
      <c r="A1392">
        <v>1579</v>
      </c>
      <c r="D1392">
        <v>51.151664000000004</v>
      </c>
      <c r="E1392" s="4">
        <v>2</v>
      </c>
      <c r="P1392">
        <v>1</v>
      </c>
      <c r="Q1392" t="str">
        <f>CONCATENATE(C1392,E1392,G1392,I1392)</f>
        <v>2</v>
      </c>
    </row>
    <row r="1393" spans="1:17" x14ac:dyDescent="0.25">
      <c r="A1393">
        <v>1580</v>
      </c>
      <c r="D1393">
        <v>51.142185000000005</v>
      </c>
      <c r="E1393" s="4">
        <v>2</v>
      </c>
      <c r="P1393">
        <v>1</v>
      </c>
      <c r="Q1393" t="str">
        <f>CONCATENATE(C1393,E1393,G1393,I1393)</f>
        <v>2</v>
      </c>
    </row>
    <row r="1394" spans="1:17" x14ac:dyDescent="0.25">
      <c r="A1394">
        <v>1581</v>
      </c>
      <c r="D1394">
        <v>51.173587000000005</v>
      </c>
      <c r="E1394" s="4">
        <v>2</v>
      </c>
      <c r="P1394">
        <v>1</v>
      </c>
      <c r="Q1394" t="str">
        <f>CONCATENATE(C1394,E1394,G1394,I1394)</f>
        <v>2</v>
      </c>
    </row>
    <row r="1395" spans="1:17" x14ac:dyDescent="0.25">
      <c r="A1395">
        <v>1582</v>
      </c>
      <c r="D1395">
        <v>51.175308000000001</v>
      </c>
      <c r="E1395" s="4">
        <v>2</v>
      </c>
      <c r="P1395">
        <v>1</v>
      </c>
      <c r="Q1395" t="str">
        <f>CONCATENATE(C1395,E1395,G1395,I1395)</f>
        <v>2</v>
      </c>
    </row>
    <row r="1396" spans="1:17" x14ac:dyDescent="0.25">
      <c r="A1396">
        <v>1583</v>
      </c>
      <c r="B1396">
        <v>43.739200000000004</v>
      </c>
      <c r="C1396" s="3">
        <v>1</v>
      </c>
      <c r="D1396">
        <v>51.198119000000005</v>
      </c>
      <c r="E1396" s="4">
        <v>2</v>
      </c>
      <c r="P1396">
        <v>2</v>
      </c>
      <c r="Q1396" t="str">
        <f>CONCATENATE(C1396,E1396,G1396,I1396)</f>
        <v>12</v>
      </c>
    </row>
    <row r="1397" spans="1:17" x14ac:dyDescent="0.25">
      <c r="A1397">
        <v>1584</v>
      </c>
      <c r="B1397">
        <v>43.749824000000004</v>
      </c>
      <c r="C1397" s="3">
        <v>1</v>
      </c>
      <c r="D1397">
        <v>51.157287000000004</v>
      </c>
      <c r="E1397" s="4">
        <v>2</v>
      </c>
      <c r="P1397">
        <v>2</v>
      </c>
      <c r="Q1397" t="str">
        <f>CONCATENATE(C1397,E1397,G1397,I1397)</f>
        <v>12</v>
      </c>
    </row>
    <row r="1398" spans="1:17" x14ac:dyDescent="0.25">
      <c r="A1398">
        <v>1585</v>
      </c>
      <c r="B1398">
        <v>43.729407999999999</v>
      </c>
      <c r="C1398" s="3">
        <v>1</v>
      </c>
      <c r="D1398">
        <v>51.157287000000004</v>
      </c>
      <c r="E1398" s="4">
        <v>2</v>
      </c>
      <c r="P1398">
        <v>2</v>
      </c>
      <c r="Q1398" t="str">
        <f>CONCATENATE(C1398,E1398,G1398,I1398)</f>
        <v>12</v>
      </c>
    </row>
    <row r="1399" spans="1:17" x14ac:dyDescent="0.25">
      <c r="A1399">
        <v>1586</v>
      </c>
      <c r="B1399">
        <v>43.780498000000001</v>
      </c>
      <c r="C1399" s="3">
        <v>1</v>
      </c>
      <c r="P1399">
        <v>1</v>
      </c>
      <c r="Q1399" t="str">
        <f>CONCATENATE(C1399,E1399,G1399,I1399)</f>
        <v>1</v>
      </c>
    </row>
    <row r="1400" spans="1:17" x14ac:dyDescent="0.25">
      <c r="A1400">
        <v>1587</v>
      </c>
      <c r="B1400">
        <v>43.772479000000004</v>
      </c>
      <c r="C1400" s="3">
        <v>1</v>
      </c>
      <c r="P1400">
        <v>1</v>
      </c>
      <c r="Q1400" t="str">
        <f>CONCATENATE(C1400,E1400,G1400,I1400)</f>
        <v>1</v>
      </c>
    </row>
    <row r="1401" spans="1:17" x14ac:dyDescent="0.25">
      <c r="A1401">
        <v>1588</v>
      </c>
      <c r="B1401">
        <v>43.775550000000003</v>
      </c>
      <c r="C1401" s="3">
        <v>1</v>
      </c>
      <c r="H1401">
        <v>47.336192000000004</v>
      </c>
      <c r="I1401" s="2">
        <v>4</v>
      </c>
      <c r="P1401">
        <v>2</v>
      </c>
      <c r="Q1401" t="str">
        <f>CONCATENATE(C1401,E1401,G1401,I1401)</f>
        <v>14</v>
      </c>
    </row>
    <row r="1402" spans="1:17" x14ac:dyDescent="0.25">
      <c r="A1402">
        <v>1589</v>
      </c>
      <c r="B1402">
        <v>43.792945000000003</v>
      </c>
      <c r="C1402" s="3">
        <v>1</v>
      </c>
      <c r="H1402">
        <v>47.304790000000004</v>
      </c>
      <c r="I1402" s="2">
        <v>4</v>
      </c>
      <c r="P1402">
        <v>2</v>
      </c>
      <c r="Q1402" t="str">
        <f>CONCATENATE(C1402,E1402,G1402,I1402)</f>
        <v>14</v>
      </c>
    </row>
    <row r="1403" spans="1:17" x14ac:dyDescent="0.25">
      <c r="A1403">
        <v>1590</v>
      </c>
      <c r="B1403">
        <v>43.739200000000004</v>
      </c>
      <c r="C1403" s="3">
        <v>1</v>
      </c>
      <c r="H1403">
        <v>47.294059000000004</v>
      </c>
      <c r="I1403" s="2">
        <v>4</v>
      </c>
      <c r="P1403">
        <v>2</v>
      </c>
      <c r="Q1403" t="str">
        <f>CONCATENATE(C1403,E1403,G1403,I1403)</f>
        <v>14</v>
      </c>
    </row>
    <row r="1404" spans="1:17" x14ac:dyDescent="0.25">
      <c r="A1404">
        <v>1591</v>
      </c>
      <c r="H1404">
        <v>47.31541</v>
      </c>
      <c r="I1404" s="2">
        <v>4</v>
      </c>
      <c r="P1404">
        <v>1</v>
      </c>
      <c r="Q1404" t="str">
        <f>CONCATENATE(C1404,E1404,G1404,I1404)</f>
        <v>4</v>
      </c>
    </row>
    <row r="1405" spans="1:17" x14ac:dyDescent="0.25">
      <c r="A1405">
        <v>1592</v>
      </c>
      <c r="F1405">
        <v>43.136993000000004</v>
      </c>
      <c r="G1405" s="5">
        <v>3</v>
      </c>
      <c r="H1405">
        <v>47.320361000000005</v>
      </c>
      <c r="I1405" s="2">
        <v>4</v>
      </c>
      <c r="P1405">
        <v>2</v>
      </c>
      <c r="Q1405" t="str">
        <f>CONCATENATE(C1405,E1405,G1405,I1405)</f>
        <v>34</v>
      </c>
    </row>
    <row r="1406" spans="1:17" x14ac:dyDescent="0.25">
      <c r="A1406">
        <v>1593</v>
      </c>
      <c r="F1406">
        <v>43.163394000000004</v>
      </c>
      <c r="G1406" s="5">
        <v>3</v>
      </c>
      <c r="H1406">
        <v>47.332340000000002</v>
      </c>
      <c r="I1406" s="2">
        <v>4</v>
      </c>
      <c r="P1406">
        <v>2</v>
      </c>
      <c r="Q1406" t="str">
        <f>CONCATENATE(C1406,E1406,G1406,I1406)</f>
        <v>34</v>
      </c>
    </row>
    <row r="1407" spans="1:17" x14ac:dyDescent="0.25">
      <c r="A1407">
        <v>1594</v>
      </c>
      <c r="F1407">
        <v>43.101367000000003</v>
      </c>
      <c r="G1407" s="5">
        <v>3</v>
      </c>
      <c r="H1407">
        <v>47.350512999999999</v>
      </c>
      <c r="I1407" s="2">
        <v>4</v>
      </c>
      <c r="P1407">
        <v>2</v>
      </c>
      <c r="Q1407" t="str">
        <f>CONCATENATE(C1407,E1407,G1407,I1407)</f>
        <v>34</v>
      </c>
    </row>
    <row r="1408" spans="1:17" x14ac:dyDescent="0.25">
      <c r="A1408">
        <v>1595</v>
      </c>
      <c r="F1408">
        <v>43.084133000000001</v>
      </c>
      <c r="G1408" s="5">
        <v>3</v>
      </c>
      <c r="H1408">
        <v>47.370773</v>
      </c>
      <c r="I1408" s="2">
        <v>4</v>
      </c>
      <c r="P1408">
        <v>2</v>
      </c>
      <c r="Q1408" t="str">
        <f>CONCATENATE(C1408,E1408,G1408,I1408)</f>
        <v>34</v>
      </c>
    </row>
    <row r="1409" spans="1:17" x14ac:dyDescent="0.25">
      <c r="A1409">
        <v>1596</v>
      </c>
      <c r="F1409">
        <v>43.078975</v>
      </c>
      <c r="G1409" s="5">
        <v>3</v>
      </c>
      <c r="H1409">
        <v>47.339786000000004</v>
      </c>
      <c r="I1409" s="2">
        <v>4</v>
      </c>
      <c r="P1409">
        <v>2</v>
      </c>
      <c r="Q1409" t="str">
        <f>CONCATENATE(C1409,E1409,G1409,I1409)</f>
        <v>34</v>
      </c>
    </row>
    <row r="1410" spans="1:17" x14ac:dyDescent="0.25">
      <c r="A1410">
        <v>1597</v>
      </c>
      <c r="D1410">
        <v>28.904065000000003</v>
      </c>
      <c r="E1410" s="4">
        <v>2</v>
      </c>
      <c r="F1410">
        <v>43.111419000000005</v>
      </c>
      <c r="G1410" s="5">
        <v>3</v>
      </c>
      <c r="H1410">
        <v>47.312236000000006</v>
      </c>
      <c r="I1410" s="2">
        <v>4</v>
      </c>
      <c r="P1410">
        <v>3</v>
      </c>
      <c r="Q1410" t="str">
        <f>CONCATENATE(C1410,E1410,G1410,I1410)</f>
        <v>234</v>
      </c>
    </row>
    <row r="1411" spans="1:17" x14ac:dyDescent="0.25">
      <c r="A1411">
        <v>1598</v>
      </c>
      <c r="D1411">
        <v>28.904065000000003</v>
      </c>
      <c r="E1411" s="4">
        <v>2</v>
      </c>
      <c r="F1411">
        <v>43.034808000000005</v>
      </c>
      <c r="G1411" s="5">
        <v>3</v>
      </c>
      <c r="H1411">
        <v>47.336192000000004</v>
      </c>
      <c r="I1411" s="2">
        <v>4</v>
      </c>
      <c r="P1411">
        <v>3</v>
      </c>
      <c r="Q1411" t="str">
        <f>CONCATENATE(C1411,E1411,G1411,I1411)</f>
        <v>234</v>
      </c>
    </row>
    <row r="1412" spans="1:17" x14ac:dyDescent="0.25">
      <c r="A1412">
        <v>1599</v>
      </c>
      <c r="D1412">
        <v>28.904065000000003</v>
      </c>
      <c r="E1412" s="4">
        <v>2</v>
      </c>
      <c r="F1412">
        <v>43.041736</v>
      </c>
      <c r="G1412" s="5">
        <v>3</v>
      </c>
      <c r="P1412">
        <v>2</v>
      </c>
      <c r="Q1412" t="str">
        <f>CONCATENATE(C1412,E1412,G1412,I1412)</f>
        <v>23</v>
      </c>
    </row>
    <row r="1413" spans="1:17" x14ac:dyDescent="0.25">
      <c r="A1413">
        <v>1600</v>
      </c>
      <c r="D1413">
        <v>28.904065000000003</v>
      </c>
      <c r="E1413" s="4">
        <v>2</v>
      </c>
      <c r="F1413">
        <v>43.136993000000004</v>
      </c>
      <c r="G1413" s="5">
        <v>3</v>
      </c>
      <c r="J1413">
        <v>38.066593000000005</v>
      </c>
      <c r="K1413" t="s">
        <v>22</v>
      </c>
      <c r="Q1413" t="str">
        <f>CONCATENATE(C1413,E1413,G1413,I1413)</f>
        <v>23</v>
      </c>
    </row>
    <row r="1414" spans="1:17" x14ac:dyDescent="0.25">
      <c r="A1414">
        <v>1631</v>
      </c>
      <c r="Q1414" t="str">
        <f>CONCATENATE(C1414,E1414,G1414,I1414)</f>
        <v/>
      </c>
    </row>
    <row r="1415" spans="1:17" x14ac:dyDescent="0.25">
      <c r="A1415">
        <v>1632</v>
      </c>
      <c r="Q1415" t="str">
        <f>CONCATENATE(C1415,E1415,G1415,I1415)</f>
        <v/>
      </c>
    </row>
    <row r="1416" spans="1:17" x14ac:dyDescent="0.25">
      <c r="A1416">
        <v>1633</v>
      </c>
      <c r="J1416">
        <v>38.066593000000005</v>
      </c>
      <c r="K1416" t="s">
        <v>22</v>
      </c>
      <c r="Q1416" t="str">
        <f>CONCATENATE(C1416,E1416,G1416,I1416)</f>
        <v/>
      </c>
    </row>
    <row r="1417" spans="1:17" x14ac:dyDescent="0.25">
      <c r="A1417">
        <v>1634</v>
      </c>
      <c r="B1417">
        <v>33.198102000000006</v>
      </c>
      <c r="C1417" s="3">
        <v>1</v>
      </c>
      <c r="P1417">
        <v>1</v>
      </c>
      <c r="Q1417" t="str">
        <f>CONCATENATE(C1417,E1417,G1417,I1417)</f>
        <v>1</v>
      </c>
    </row>
    <row r="1418" spans="1:17" x14ac:dyDescent="0.25">
      <c r="A1418">
        <v>1635</v>
      </c>
      <c r="B1418">
        <v>33.203208000000004</v>
      </c>
      <c r="C1418" s="3">
        <v>1</v>
      </c>
      <c r="P1418">
        <v>1</v>
      </c>
      <c r="Q1418" t="str">
        <f>CONCATENATE(C1418,E1418,G1418,I1418)</f>
        <v>1</v>
      </c>
    </row>
    <row r="1419" spans="1:17" x14ac:dyDescent="0.25">
      <c r="A1419">
        <v>1636</v>
      </c>
      <c r="B1419">
        <v>33.206022000000004</v>
      </c>
      <c r="C1419" s="3">
        <v>1</v>
      </c>
      <c r="P1419">
        <v>1</v>
      </c>
      <c r="Q1419" t="str">
        <f>CONCATENATE(C1419,E1419,G1419,I1419)</f>
        <v>1</v>
      </c>
    </row>
    <row r="1420" spans="1:17" x14ac:dyDescent="0.25">
      <c r="A1420">
        <v>1637</v>
      </c>
      <c r="B1420">
        <v>33.219665000000006</v>
      </c>
      <c r="C1420" s="3">
        <v>1</v>
      </c>
      <c r="P1420">
        <v>1</v>
      </c>
      <c r="Q1420" t="str">
        <f>CONCATENATE(C1420,E1420,G1420,I1420)</f>
        <v>1</v>
      </c>
    </row>
    <row r="1421" spans="1:17" x14ac:dyDescent="0.25">
      <c r="A1421">
        <v>1638</v>
      </c>
      <c r="B1421">
        <v>33.212270000000004</v>
      </c>
      <c r="C1421" s="3">
        <v>1</v>
      </c>
      <c r="P1421">
        <v>1</v>
      </c>
      <c r="Q1421" t="str">
        <f>CONCATENATE(C1421,E1421,G1421,I1421)</f>
        <v>1</v>
      </c>
    </row>
    <row r="1422" spans="1:17" x14ac:dyDescent="0.25">
      <c r="A1422">
        <v>1639</v>
      </c>
      <c r="B1422">
        <v>33.218625000000003</v>
      </c>
      <c r="C1422" s="3">
        <v>1</v>
      </c>
      <c r="P1422">
        <v>1</v>
      </c>
      <c r="Q1422" t="str">
        <f>CONCATENATE(C1422,E1422,G1422,I1422)</f>
        <v>1</v>
      </c>
    </row>
    <row r="1423" spans="1:17" x14ac:dyDescent="0.25">
      <c r="A1423">
        <v>1640</v>
      </c>
      <c r="B1423">
        <v>33.210395000000005</v>
      </c>
      <c r="C1423" s="3">
        <v>1</v>
      </c>
      <c r="P1423">
        <v>1</v>
      </c>
      <c r="Q1423" t="str">
        <f>CONCATENATE(C1423,E1423,G1423,I1423)</f>
        <v>1</v>
      </c>
    </row>
    <row r="1424" spans="1:17" x14ac:dyDescent="0.25">
      <c r="A1424">
        <v>1641</v>
      </c>
      <c r="B1424">
        <v>33.232374000000007</v>
      </c>
      <c r="C1424" s="3">
        <v>1</v>
      </c>
      <c r="P1424">
        <v>1</v>
      </c>
      <c r="Q1424" t="str">
        <f>CONCATENATE(C1424,E1424,G1424,I1424)</f>
        <v>1</v>
      </c>
    </row>
    <row r="1425" spans="1:17" x14ac:dyDescent="0.25">
      <c r="A1425">
        <v>1642</v>
      </c>
      <c r="B1425">
        <v>33.179406</v>
      </c>
      <c r="C1425" s="3">
        <v>1</v>
      </c>
      <c r="P1425">
        <v>1</v>
      </c>
      <c r="Q1425" t="str">
        <f>CONCATENATE(C1425,E1425,G1425,I1425)</f>
        <v>1</v>
      </c>
    </row>
    <row r="1426" spans="1:17" x14ac:dyDescent="0.25">
      <c r="A1426">
        <v>1643</v>
      </c>
      <c r="B1426">
        <v>33.171962000000001</v>
      </c>
      <c r="C1426" s="3">
        <v>1</v>
      </c>
      <c r="D1426">
        <v>39.125335</v>
      </c>
      <c r="E1426" s="4">
        <v>2</v>
      </c>
      <c r="P1426">
        <v>2</v>
      </c>
      <c r="Q1426" t="str">
        <f>CONCATENATE(C1426,E1426,G1426,I1426)</f>
        <v>12</v>
      </c>
    </row>
    <row r="1427" spans="1:17" x14ac:dyDescent="0.25">
      <c r="A1427">
        <v>1644</v>
      </c>
      <c r="B1427">
        <v>33.198102000000006</v>
      </c>
      <c r="C1427" s="3">
        <v>1</v>
      </c>
      <c r="D1427">
        <v>39.162936999999999</v>
      </c>
      <c r="E1427" s="4">
        <v>2</v>
      </c>
      <c r="P1427">
        <v>2</v>
      </c>
      <c r="Q1427" t="str">
        <f>CONCATENATE(C1427,E1427,G1427,I1427)</f>
        <v>12</v>
      </c>
    </row>
    <row r="1428" spans="1:17" x14ac:dyDescent="0.25">
      <c r="A1428">
        <v>1645</v>
      </c>
      <c r="D1428">
        <v>39.165645000000005</v>
      </c>
      <c r="E1428" s="4">
        <v>2</v>
      </c>
      <c r="P1428">
        <v>1</v>
      </c>
      <c r="Q1428" t="str">
        <f>CONCATENATE(C1428,E1428,G1428,I1428)</f>
        <v>2</v>
      </c>
    </row>
    <row r="1429" spans="1:17" x14ac:dyDescent="0.25">
      <c r="A1429">
        <v>1646</v>
      </c>
      <c r="D1429">
        <v>39.146530000000006</v>
      </c>
      <c r="E1429" s="4">
        <v>2</v>
      </c>
      <c r="P1429">
        <v>1</v>
      </c>
      <c r="Q1429" t="str">
        <f>CONCATENATE(C1429,E1429,G1429,I1429)</f>
        <v>2</v>
      </c>
    </row>
    <row r="1430" spans="1:17" x14ac:dyDescent="0.25">
      <c r="A1430">
        <v>1647</v>
      </c>
      <c r="D1430">
        <v>39.161895000000001</v>
      </c>
      <c r="E1430" s="4">
        <v>2</v>
      </c>
      <c r="F1430">
        <v>35.087063999999998</v>
      </c>
      <c r="G1430" s="5">
        <v>3</v>
      </c>
      <c r="P1430">
        <v>2</v>
      </c>
      <c r="Q1430" t="str">
        <f>CONCATENATE(C1430,E1430,G1430,I1430)</f>
        <v>23</v>
      </c>
    </row>
    <row r="1431" spans="1:17" x14ac:dyDescent="0.25">
      <c r="A1431">
        <v>1648</v>
      </c>
      <c r="D1431">
        <v>39.094608000000001</v>
      </c>
      <c r="E1431" s="4">
        <v>2</v>
      </c>
      <c r="F1431">
        <v>35.045400000000001</v>
      </c>
      <c r="G1431" s="5">
        <v>3</v>
      </c>
      <c r="P1431">
        <v>2</v>
      </c>
      <c r="Q1431" t="str">
        <f>CONCATENATE(C1431,E1431,G1431,I1431)</f>
        <v>23</v>
      </c>
    </row>
    <row r="1432" spans="1:17" x14ac:dyDescent="0.25">
      <c r="A1432">
        <v>1649</v>
      </c>
      <c r="D1432">
        <v>39.125335</v>
      </c>
      <c r="E1432" s="4">
        <v>2</v>
      </c>
      <c r="F1432">
        <v>35.071387999999999</v>
      </c>
      <c r="G1432" s="5">
        <v>3</v>
      </c>
      <c r="H1432">
        <v>37.813949000000001</v>
      </c>
      <c r="I1432" s="2">
        <v>4</v>
      </c>
      <c r="P1432">
        <v>3</v>
      </c>
      <c r="Q1432" t="str">
        <f>CONCATENATE(C1432,E1432,G1432,I1432)</f>
        <v>234</v>
      </c>
    </row>
    <row r="1433" spans="1:17" x14ac:dyDescent="0.25">
      <c r="A1433">
        <v>1650</v>
      </c>
      <c r="F1433">
        <v>35.044774000000004</v>
      </c>
      <c r="G1433" s="5">
        <v>3</v>
      </c>
      <c r="H1433">
        <v>37.782493000000002</v>
      </c>
      <c r="I1433" s="2">
        <v>4</v>
      </c>
      <c r="P1433">
        <v>2</v>
      </c>
      <c r="Q1433" t="str">
        <f>CONCATENATE(C1433,E1433,G1433,I1433)</f>
        <v>34</v>
      </c>
    </row>
    <row r="1434" spans="1:17" x14ac:dyDescent="0.25">
      <c r="A1434">
        <v>1651</v>
      </c>
      <c r="F1434">
        <v>35.017589000000001</v>
      </c>
      <c r="G1434" s="5">
        <v>3</v>
      </c>
      <c r="H1434">
        <v>37.808322000000004</v>
      </c>
      <c r="I1434" s="2">
        <v>4</v>
      </c>
      <c r="P1434">
        <v>2</v>
      </c>
      <c r="Q1434" t="str">
        <f>CONCATENATE(C1434,E1434,G1434,I1434)</f>
        <v>34</v>
      </c>
    </row>
    <row r="1435" spans="1:17" x14ac:dyDescent="0.25">
      <c r="A1435">
        <v>1652</v>
      </c>
      <c r="F1435">
        <v>35.073158000000006</v>
      </c>
      <c r="G1435" s="5">
        <v>3</v>
      </c>
      <c r="H1435">
        <v>37.752234999999999</v>
      </c>
      <c r="I1435" s="2">
        <v>4</v>
      </c>
      <c r="P1435">
        <v>2</v>
      </c>
      <c r="Q1435" t="str">
        <f>CONCATENATE(C1435,E1435,G1435,I1435)</f>
        <v>34</v>
      </c>
    </row>
    <row r="1436" spans="1:17" x14ac:dyDescent="0.25">
      <c r="A1436">
        <v>1653</v>
      </c>
      <c r="F1436">
        <v>35.061075000000002</v>
      </c>
      <c r="G1436" s="5">
        <v>3</v>
      </c>
      <c r="H1436">
        <v>37.768379000000003</v>
      </c>
      <c r="I1436" s="2">
        <v>4</v>
      </c>
      <c r="P1436">
        <v>2</v>
      </c>
      <c r="Q1436" t="str">
        <f>CONCATENATE(C1436,E1436,G1436,I1436)</f>
        <v>34</v>
      </c>
    </row>
    <row r="1437" spans="1:17" x14ac:dyDescent="0.25">
      <c r="A1437">
        <v>1654</v>
      </c>
      <c r="F1437">
        <v>35.104303000000002</v>
      </c>
      <c r="G1437" s="5">
        <v>3</v>
      </c>
      <c r="H1437">
        <v>37.763168</v>
      </c>
      <c r="I1437" s="2">
        <v>4</v>
      </c>
      <c r="P1437">
        <v>2</v>
      </c>
      <c r="Q1437" t="str">
        <f>CONCATENATE(C1437,E1437,G1437,I1437)</f>
        <v>34</v>
      </c>
    </row>
    <row r="1438" spans="1:17" x14ac:dyDescent="0.25">
      <c r="A1438">
        <v>1655</v>
      </c>
      <c r="F1438">
        <v>35.074199000000007</v>
      </c>
      <c r="G1438" s="5">
        <v>3</v>
      </c>
      <c r="H1438">
        <v>37.847381000000006</v>
      </c>
      <c r="I1438" s="2">
        <v>4</v>
      </c>
      <c r="P1438">
        <v>2</v>
      </c>
      <c r="Q1438" t="str">
        <f>CONCATENATE(C1438,E1438,G1438,I1438)</f>
        <v>34</v>
      </c>
    </row>
    <row r="1439" spans="1:17" x14ac:dyDescent="0.25">
      <c r="A1439">
        <v>1656</v>
      </c>
      <c r="F1439">
        <v>35.087063999999998</v>
      </c>
      <c r="G1439" s="5">
        <v>3</v>
      </c>
      <c r="H1439">
        <v>37.855506000000005</v>
      </c>
      <c r="I1439" s="2">
        <v>4</v>
      </c>
      <c r="P1439">
        <v>2</v>
      </c>
      <c r="Q1439" t="str">
        <f>CONCATENATE(C1439,E1439,G1439,I1439)</f>
        <v>34</v>
      </c>
    </row>
    <row r="1440" spans="1:17" x14ac:dyDescent="0.25">
      <c r="A1440">
        <v>1657</v>
      </c>
      <c r="H1440">
        <v>37.842697000000001</v>
      </c>
      <c r="I1440" s="2">
        <v>4</v>
      </c>
      <c r="P1440">
        <v>1</v>
      </c>
      <c r="Q1440" t="str">
        <f>CONCATENATE(C1440,E1440,G1440,I1440)</f>
        <v>4</v>
      </c>
    </row>
    <row r="1441" spans="1:17" x14ac:dyDescent="0.25">
      <c r="A1441">
        <v>1658</v>
      </c>
      <c r="H1441">
        <v>37.813949000000001</v>
      </c>
      <c r="I1441" s="2">
        <v>4</v>
      </c>
      <c r="P1441">
        <v>1</v>
      </c>
      <c r="Q1441" t="str">
        <f>CONCATENATE(C1441,E1441,G1441,I1441)</f>
        <v>4</v>
      </c>
    </row>
    <row r="1442" spans="1:17" x14ac:dyDescent="0.25">
      <c r="A1442">
        <v>1659</v>
      </c>
      <c r="H1442">
        <v>37.813949000000001</v>
      </c>
      <c r="I1442" s="2">
        <v>4</v>
      </c>
      <c r="P1442">
        <v>1</v>
      </c>
      <c r="Q1442" t="str">
        <f>CONCATENATE(C1442,E1442,G1442,I1442)</f>
        <v>4</v>
      </c>
    </row>
    <row r="1443" spans="1:17" x14ac:dyDescent="0.25">
      <c r="A1443">
        <v>1660</v>
      </c>
      <c r="P1443">
        <v>0</v>
      </c>
      <c r="Q1443" t="str">
        <f>CONCATENATE(C1443,E1443,G1443,I1443)</f>
        <v/>
      </c>
    </row>
    <row r="1444" spans="1:17" x14ac:dyDescent="0.25">
      <c r="A1444">
        <v>1661</v>
      </c>
      <c r="P1444">
        <v>0</v>
      </c>
      <c r="Q1444" t="str">
        <f>CONCATENATE(C1444,E1444,G1444,I1444)</f>
        <v/>
      </c>
    </row>
    <row r="1445" spans="1:17" x14ac:dyDescent="0.25">
      <c r="A1445">
        <v>1662</v>
      </c>
      <c r="B1445">
        <v>61.213405000000002</v>
      </c>
      <c r="C1445" s="3">
        <v>1</v>
      </c>
      <c r="P1445">
        <v>1</v>
      </c>
      <c r="Q1445" t="str">
        <f>CONCATENATE(C1445,E1445,G1445,I1445)</f>
        <v>1</v>
      </c>
    </row>
    <row r="1446" spans="1:17" x14ac:dyDescent="0.25">
      <c r="A1446">
        <v>1663</v>
      </c>
      <c r="B1446">
        <v>61.230808000000003</v>
      </c>
      <c r="C1446" s="3">
        <v>1</v>
      </c>
      <c r="P1446">
        <v>1</v>
      </c>
      <c r="Q1446" t="str">
        <f>CONCATENATE(C1446,E1446,G1446,I1446)</f>
        <v>1</v>
      </c>
    </row>
    <row r="1447" spans="1:17" x14ac:dyDescent="0.25">
      <c r="A1447">
        <v>1664</v>
      </c>
      <c r="B1447">
        <v>61.230437999999999</v>
      </c>
      <c r="C1447" s="3">
        <v>1</v>
      </c>
      <c r="P1447">
        <v>1</v>
      </c>
      <c r="Q1447" t="str">
        <f>CONCATENATE(C1447,E1447,G1447,I1447)</f>
        <v>1</v>
      </c>
    </row>
    <row r="1448" spans="1:17" x14ac:dyDescent="0.25">
      <c r="A1448">
        <v>1665</v>
      </c>
      <c r="B1448">
        <v>61.222522000000005</v>
      </c>
      <c r="C1448" s="3">
        <v>1</v>
      </c>
      <c r="P1448">
        <v>1</v>
      </c>
      <c r="Q1448" t="str">
        <f>CONCATENATE(C1448,E1448,G1448,I1448)</f>
        <v>1</v>
      </c>
    </row>
    <row r="1449" spans="1:17" x14ac:dyDescent="0.25">
      <c r="A1449">
        <v>1666</v>
      </c>
      <c r="B1449">
        <v>61.235702000000003</v>
      </c>
      <c r="C1449" s="3">
        <v>1</v>
      </c>
      <c r="P1449">
        <v>1</v>
      </c>
      <c r="Q1449" t="str">
        <f>CONCATENATE(C1449,E1449,G1449,I1449)</f>
        <v>1</v>
      </c>
    </row>
    <row r="1450" spans="1:17" x14ac:dyDescent="0.25">
      <c r="A1450">
        <v>1667</v>
      </c>
      <c r="B1450">
        <v>61.219863000000004</v>
      </c>
      <c r="C1450" s="3">
        <v>1</v>
      </c>
      <c r="D1450">
        <v>65.124397000000002</v>
      </c>
      <c r="E1450" s="4">
        <v>2</v>
      </c>
      <c r="P1450">
        <v>2</v>
      </c>
      <c r="Q1450" t="str">
        <f>CONCATENATE(C1450,E1450,G1450,I1450)</f>
        <v>12</v>
      </c>
    </row>
    <row r="1451" spans="1:17" x14ac:dyDescent="0.25">
      <c r="A1451">
        <v>1668</v>
      </c>
      <c r="B1451">
        <v>61.224189000000003</v>
      </c>
      <c r="C1451" s="3">
        <v>1</v>
      </c>
      <c r="D1451">
        <v>65.147411000000005</v>
      </c>
      <c r="E1451" s="4">
        <v>2</v>
      </c>
      <c r="P1451">
        <v>2</v>
      </c>
      <c r="Q1451" t="str">
        <f>CONCATENATE(C1451,E1451,G1451,I1451)</f>
        <v>12</v>
      </c>
    </row>
    <row r="1452" spans="1:17" x14ac:dyDescent="0.25">
      <c r="A1452">
        <v>1669</v>
      </c>
      <c r="B1452">
        <v>61.268768000000001</v>
      </c>
      <c r="C1452" s="3">
        <v>1</v>
      </c>
      <c r="D1452">
        <v>65.154651000000001</v>
      </c>
      <c r="E1452" s="4">
        <v>2</v>
      </c>
      <c r="P1452">
        <v>2</v>
      </c>
      <c r="Q1452" t="str">
        <f>CONCATENATE(C1452,E1452,G1452,I1452)</f>
        <v>12</v>
      </c>
    </row>
    <row r="1453" spans="1:17" x14ac:dyDescent="0.25">
      <c r="A1453">
        <v>1670</v>
      </c>
      <c r="B1453">
        <v>61.213405000000002</v>
      </c>
      <c r="C1453" s="3">
        <v>1</v>
      </c>
      <c r="D1453">
        <v>65.171161000000012</v>
      </c>
      <c r="E1453" s="4">
        <v>2</v>
      </c>
      <c r="P1453">
        <v>2</v>
      </c>
      <c r="Q1453" t="str">
        <f>CONCATENATE(C1453,E1453,G1453,I1453)</f>
        <v>12</v>
      </c>
    </row>
    <row r="1454" spans="1:17" x14ac:dyDescent="0.25">
      <c r="A1454">
        <v>1671</v>
      </c>
      <c r="D1454">
        <v>65.124187000000006</v>
      </c>
      <c r="E1454" s="4">
        <v>2</v>
      </c>
      <c r="P1454">
        <v>1</v>
      </c>
      <c r="Q1454" t="str">
        <f>CONCATENATE(C1454,E1454,G1454,I1454)</f>
        <v>2</v>
      </c>
    </row>
    <row r="1455" spans="1:17" x14ac:dyDescent="0.25">
      <c r="A1455">
        <v>1672</v>
      </c>
      <c r="D1455">
        <v>65.206209999999999</v>
      </c>
      <c r="E1455" s="4">
        <v>2</v>
      </c>
      <c r="P1455">
        <v>1</v>
      </c>
      <c r="Q1455" t="str">
        <f>CONCATENATE(C1455,E1455,G1455,I1455)</f>
        <v>2</v>
      </c>
    </row>
    <row r="1456" spans="1:17" x14ac:dyDescent="0.25">
      <c r="A1456">
        <v>1673</v>
      </c>
      <c r="D1456">
        <v>65.124397000000002</v>
      </c>
      <c r="E1456" s="4">
        <v>2</v>
      </c>
      <c r="F1456">
        <v>63.766082000000004</v>
      </c>
      <c r="G1456" s="5">
        <v>3</v>
      </c>
      <c r="H1456">
        <v>64.864719000000008</v>
      </c>
      <c r="I1456" s="2">
        <v>4</v>
      </c>
      <c r="P1456">
        <v>3</v>
      </c>
      <c r="Q1456" t="str">
        <f>CONCATENATE(C1456,E1456,G1456,I1456)</f>
        <v>234</v>
      </c>
    </row>
    <row r="1457" spans="1:17" x14ac:dyDescent="0.25">
      <c r="A1457">
        <v>1674</v>
      </c>
      <c r="F1457">
        <v>63.776965000000004</v>
      </c>
      <c r="G1457" s="5">
        <v>3</v>
      </c>
      <c r="H1457">
        <v>64.978465</v>
      </c>
      <c r="I1457" s="2">
        <v>4</v>
      </c>
      <c r="P1457">
        <v>2</v>
      </c>
      <c r="Q1457" t="str">
        <f>CONCATENATE(C1457,E1457,G1457,I1457)</f>
        <v>34</v>
      </c>
    </row>
    <row r="1458" spans="1:17" x14ac:dyDescent="0.25">
      <c r="A1458">
        <v>1675</v>
      </c>
      <c r="F1458">
        <v>63.782230000000006</v>
      </c>
      <c r="G1458" s="5">
        <v>3</v>
      </c>
      <c r="H1458">
        <v>64.896174999999999</v>
      </c>
      <c r="I1458" s="2">
        <v>4</v>
      </c>
      <c r="P1458">
        <v>2</v>
      </c>
      <c r="Q1458" t="str">
        <f>CONCATENATE(C1458,E1458,G1458,I1458)</f>
        <v>34</v>
      </c>
    </row>
    <row r="1459" spans="1:17" x14ac:dyDescent="0.25">
      <c r="A1459">
        <v>1676</v>
      </c>
      <c r="F1459">
        <v>63.788059000000004</v>
      </c>
      <c r="G1459" s="5">
        <v>3</v>
      </c>
      <c r="H1459">
        <v>64.906539000000009</v>
      </c>
      <c r="I1459" s="2">
        <v>4</v>
      </c>
      <c r="P1459">
        <v>2</v>
      </c>
      <c r="Q1459" t="str">
        <f>CONCATENATE(C1459,E1459,G1459,I1459)</f>
        <v>34</v>
      </c>
    </row>
    <row r="1460" spans="1:17" x14ac:dyDescent="0.25">
      <c r="A1460">
        <v>1677</v>
      </c>
      <c r="F1460">
        <v>63.747024000000003</v>
      </c>
      <c r="G1460" s="5">
        <v>3</v>
      </c>
      <c r="H1460">
        <v>64.935344000000001</v>
      </c>
      <c r="I1460" s="2">
        <v>4</v>
      </c>
      <c r="P1460">
        <v>2</v>
      </c>
      <c r="Q1460" t="str">
        <f>CONCATENATE(C1460,E1460,G1460,I1460)</f>
        <v>34</v>
      </c>
    </row>
    <row r="1461" spans="1:17" x14ac:dyDescent="0.25">
      <c r="A1461">
        <v>1678</v>
      </c>
      <c r="F1461">
        <v>63.758479000000001</v>
      </c>
      <c r="G1461" s="5">
        <v>3</v>
      </c>
      <c r="H1461">
        <v>64.873312999999996</v>
      </c>
      <c r="I1461" s="2">
        <v>4</v>
      </c>
      <c r="P1461">
        <v>2</v>
      </c>
      <c r="Q1461" t="str">
        <f>CONCATENATE(C1461,E1461,G1461,I1461)</f>
        <v>34</v>
      </c>
    </row>
    <row r="1462" spans="1:17" x14ac:dyDescent="0.25">
      <c r="A1462">
        <v>1679</v>
      </c>
      <c r="F1462">
        <v>63.781027999999999</v>
      </c>
      <c r="G1462" s="5">
        <v>3</v>
      </c>
      <c r="H1462">
        <v>64.907580999999993</v>
      </c>
      <c r="I1462" s="2">
        <v>4</v>
      </c>
      <c r="P1462">
        <v>2</v>
      </c>
      <c r="Q1462" t="str">
        <f>CONCATENATE(C1462,E1462,G1462,I1462)</f>
        <v>34</v>
      </c>
    </row>
    <row r="1463" spans="1:17" x14ac:dyDescent="0.25">
      <c r="A1463">
        <v>1680</v>
      </c>
      <c r="F1463">
        <v>63.774989000000005</v>
      </c>
      <c r="G1463" s="5">
        <v>3</v>
      </c>
      <c r="H1463">
        <v>64.864719000000008</v>
      </c>
      <c r="I1463" s="2">
        <v>4</v>
      </c>
      <c r="P1463">
        <v>2</v>
      </c>
      <c r="Q1463" t="str">
        <f>CONCATENATE(C1463,E1463,G1463,I1463)</f>
        <v>34</v>
      </c>
    </row>
    <row r="1464" spans="1:17" x14ac:dyDescent="0.25">
      <c r="A1464">
        <v>1681</v>
      </c>
      <c r="H1464">
        <v>64.864719000000008</v>
      </c>
      <c r="I1464" s="2">
        <v>4</v>
      </c>
      <c r="P1464">
        <v>1</v>
      </c>
      <c r="Q1464" t="str">
        <f>CONCATENATE(C1464,E1464,G1464,I1464)</f>
        <v>4</v>
      </c>
    </row>
    <row r="1465" spans="1:17" x14ac:dyDescent="0.25">
      <c r="A1465">
        <v>1682</v>
      </c>
      <c r="P1465">
        <v>0</v>
      </c>
      <c r="Q1465" t="str">
        <f>CONCATENATE(C1465,E1465,G1465,I1465)</f>
        <v/>
      </c>
    </row>
    <row r="1466" spans="1:17" x14ac:dyDescent="0.25">
      <c r="A1466">
        <v>1683</v>
      </c>
      <c r="P1466">
        <v>0</v>
      </c>
      <c r="Q1466" t="str">
        <f>CONCATENATE(C1466,E1466,G1466,I1466)</f>
        <v/>
      </c>
    </row>
    <row r="1467" spans="1:17" x14ac:dyDescent="0.25">
      <c r="A1467">
        <v>1684</v>
      </c>
      <c r="B1467">
        <v>84.11676700000001</v>
      </c>
      <c r="C1467" s="3">
        <v>1</v>
      </c>
      <c r="P1467">
        <v>1</v>
      </c>
      <c r="Q1467" t="str">
        <f>CONCATENATE(C1467,E1467,G1467,I1467)</f>
        <v>1</v>
      </c>
    </row>
    <row r="1468" spans="1:17" x14ac:dyDescent="0.25">
      <c r="A1468">
        <v>1685</v>
      </c>
      <c r="B1468">
        <v>84.072475000000011</v>
      </c>
      <c r="C1468" s="3">
        <v>1</v>
      </c>
      <c r="P1468">
        <v>1</v>
      </c>
      <c r="Q1468" t="str">
        <f>CONCATENATE(C1468,E1468,G1468,I1468)</f>
        <v>1</v>
      </c>
    </row>
    <row r="1469" spans="1:17" x14ac:dyDescent="0.25">
      <c r="A1469">
        <v>1686</v>
      </c>
      <c r="B1469">
        <v>84.112474000000006</v>
      </c>
      <c r="C1469" s="3">
        <v>1</v>
      </c>
      <c r="P1469">
        <v>1</v>
      </c>
      <c r="Q1469" t="str">
        <f>CONCATENATE(C1469,E1469,G1469,I1469)</f>
        <v>1</v>
      </c>
    </row>
    <row r="1470" spans="1:17" x14ac:dyDescent="0.25">
      <c r="A1470">
        <v>1687</v>
      </c>
      <c r="B1470">
        <v>84.059797000000003</v>
      </c>
      <c r="C1470" s="3">
        <v>1</v>
      </c>
      <c r="P1470">
        <v>1</v>
      </c>
      <c r="Q1470" t="str">
        <f>CONCATENATE(C1470,E1470,G1470,I1470)</f>
        <v>1</v>
      </c>
    </row>
    <row r="1471" spans="1:17" x14ac:dyDescent="0.25">
      <c r="A1471">
        <v>1688</v>
      </c>
      <c r="B1471">
        <v>84.072322000000014</v>
      </c>
      <c r="C1471" s="3">
        <v>1</v>
      </c>
      <c r="P1471">
        <v>1</v>
      </c>
      <c r="Q1471" t="str">
        <f>CONCATENATE(C1471,E1471,G1471,I1471)</f>
        <v>1</v>
      </c>
    </row>
    <row r="1472" spans="1:17" x14ac:dyDescent="0.25">
      <c r="A1472">
        <v>1689</v>
      </c>
      <c r="B1472">
        <v>84.027223000000006</v>
      </c>
      <c r="C1472" s="3">
        <v>1</v>
      </c>
      <c r="D1472">
        <v>88.009746000000007</v>
      </c>
      <c r="E1472" s="4">
        <v>2</v>
      </c>
      <c r="P1472">
        <v>2</v>
      </c>
      <c r="Q1472" t="str">
        <f>CONCATENATE(C1472,E1472,G1472,I1472)</f>
        <v>12</v>
      </c>
    </row>
    <row r="1473" spans="1:17" x14ac:dyDescent="0.25">
      <c r="A1473">
        <v>1690</v>
      </c>
      <c r="B1473">
        <v>83.989899000000008</v>
      </c>
      <c r="C1473" s="3">
        <v>1</v>
      </c>
      <c r="D1473">
        <v>88.04429300000001</v>
      </c>
      <c r="E1473" s="4">
        <v>2</v>
      </c>
      <c r="P1473">
        <v>2</v>
      </c>
      <c r="Q1473" t="str">
        <f>CONCATENATE(C1473,E1473,G1473,I1473)</f>
        <v>12</v>
      </c>
    </row>
    <row r="1474" spans="1:17" x14ac:dyDescent="0.25">
      <c r="A1474">
        <v>1691</v>
      </c>
      <c r="B1474">
        <v>84.11676700000001</v>
      </c>
      <c r="C1474" s="3">
        <v>1</v>
      </c>
      <c r="D1474">
        <v>88.045453000000009</v>
      </c>
      <c r="E1474" s="4">
        <v>2</v>
      </c>
      <c r="P1474">
        <v>2</v>
      </c>
      <c r="Q1474" t="str">
        <f>CONCATENATE(C1474,E1474,G1474,I1474)</f>
        <v>12</v>
      </c>
    </row>
    <row r="1475" spans="1:17" x14ac:dyDescent="0.25">
      <c r="A1475">
        <v>1692</v>
      </c>
      <c r="B1475">
        <v>84.11676700000001</v>
      </c>
      <c r="C1475" s="3">
        <v>1</v>
      </c>
      <c r="D1475">
        <v>88.036819000000008</v>
      </c>
      <c r="E1475" s="4">
        <v>2</v>
      </c>
      <c r="P1475">
        <v>2</v>
      </c>
      <c r="Q1475" t="str">
        <f>CONCATENATE(C1475,E1475,G1475,I1475)</f>
        <v>12</v>
      </c>
    </row>
    <row r="1476" spans="1:17" x14ac:dyDescent="0.25">
      <c r="A1476">
        <v>1693</v>
      </c>
      <c r="D1476">
        <v>87.976819000000006</v>
      </c>
      <c r="E1476" s="4">
        <v>2</v>
      </c>
      <c r="P1476">
        <v>1</v>
      </c>
      <c r="Q1476" t="str">
        <f>CONCATENATE(C1476,E1476,G1476,I1476)</f>
        <v>2</v>
      </c>
    </row>
    <row r="1477" spans="1:17" x14ac:dyDescent="0.25">
      <c r="A1477">
        <v>1694</v>
      </c>
      <c r="D1477">
        <v>88.009746000000007</v>
      </c>
      <c r="E1477" s="4">
        <v>2</v>
      </c>
      <c r="P1477">
        <v>1</v>
      </c>
      <c r="Q1477" t="str">
        <f>CONCATENATE(C1477,E1477,G1477,I1477)</f>
        <v>2</v>
      </c>
    </row>
    <row r="1478" spans="1:17" x14ac:dyDescent="0.25">
      <c r="A1478">
        <v>1695</v>
      </c>
      <c r="D1478">
        <v>88.009746000000007</v>
      </c>
      <c r="E1478" s="4">
        <v>2</v>
      </c>
      <c r="F1478">
        <v>87.491818000000009</v>
      </c>
      <c r="G1478" s="5">
        <v>3</v>
      </c>
      <c r="P1478">
        <v>2</v>
      </c>
      <c r="Q1478" t="str">
        <f>CONCATENATE(C1478,E1478,G1478,I1478)</f>
        <v>23</v>
      </c>
    </row>
    <row r="1479" spans="1:17" x14ac:dyDescent="0.25">
      <c r="A1479">
        <v>1696</v>
      </c>
      <c r="F1479">
        <v>87.556617000000003</v>
      </c>
      <c r="G1479" s="5">
        <v>3</v>
      </c>
      <c r="H1479">
        <v>88.82803100000001</v>
      </c>
      <c r="I1479" s="2">
        <v>4</v>
      </c>
      <c r="P1479">
        <v>2</v>
      </c>
      <c r="Q1479" t="str">
        <f>CONCATENATE(C1479,E1479,G1479,I1479)</f>
        <v>34</v>
      </c>
    </row>
    <row r="1480" spans="1:17" x14ac:dyDescent="0.25">
      <c r="A1480">
        <v>1697</v>
      </c>
      <c r="F1480">
        <v>87.472171000000003</v>
      </c>
      <c r="G1480" s="5">
        <v>3</v>
      </c>
      <c r="H1480">
        <v>88.854392000000004</v>
      </c>
      <c r="I1480" s="2">
        <v>4</v>
      </c>
      <c r="P1480">
        <v>2</v>
      </c>
      <c r="Q1480" t="str">
        <f>CONCATENATE(C1480,E1480,G1480,I1480)</f>
        <v>34</v>
      </c>
    </row>
    <row r="1481" spans="1:17" x14ac:dyDescent="0.25">
      <c r="A1481">
        <v>1698</v>
      </c>
      <c r="F1481">
        <v>87.503181000000012</v>
      </c>
      <c r="G1481" s="5">
        <v>3</v>
      </c>
      <c r="H1481">
        <v>88.847980000000007</v>
      </c>
      <c r="I1481" s="2">
        <v>4</v>
      </c>
      <c r="P1481">
        <v>2</v>
      </c>
      <c r="Q1481" t="str">
        <f>CONCATENATE(C1481,E1481,G1481,I1481)</f>
        <v>34</v>
      </c>
    </row>
    <row r="1482" spans="1:17" x14ac:dyDescent="0.25">
      <c r="A1482">
        <v>1699</v>
      </c>
      <c r="F1482">
        <v>87.484595000000013</v>
      </c>
      <c r="G1482" s="5">
        <v>3</v>
      </c>
      <c r="H1482">
        <v>88.797879000000009</v>
      </c>
      <c r="I1482" s="2">
        <v>4</v>
      </c>
      <c r="P1482">
        <v>2</v>
      </c>
      <c r="Q1482" t="str">
        <f>CONCATENATE(C1482,E1482,G1482,I1482)</f>
        <v>34</v>
      </c>
    </row>
    <row r="1483" spans="1:17" x14ac:dyDescent="0.25">
      <c r="A1483">
        <v>1700</v>
      </c>
      <c r="F1483">
        <v>87.469293000000008</v>
      </c>
      <c r="G1483" s="5">
        <v>3</v>
      </c>
      <c r="H1483">
        <v>88.795100000000005</v>
      </c>
      <c r="I1483" s="2">
        <v>4</v>
      </c>
      <c r="P1483">
        <v>2</v>
      </c>
      <c r="Q1483" t="str">
        <f>CONCATENATE(C1483,E1483,G1483,I1483)</f>
        <v>34</v>
      </c>
    </row>
    <row r="1484" spans="1:17" x14ac:dyDescent="0.25">
      <c r="A1484">
        <v>1701</v>
      </c>
      <c r="F1484">
        <v>87.422423000000009</v>
      </c>
      <c r="G1484" s="5">
        <v>3</v>
      </c>
      <c r="H1484">
        <v>88.835252000000011</v>
      </c>
      <c r="I1484" s="2">
        <v>4</v>
      </c>
      <c r="P1484">
        <v>2</v>
      </c>
      <c r="Q1484" t="str">
        <f>CONCATENATE(C1484,E1484,G1484,I1484)</f>
        <v>34</v>
      </c>
    </row>
    <row r="1485" spans="1:17" x14ac:dyDescent="0.25">
      <c r="A1485">
        <v>1702</v>
      </c>
      <c r="F1485">
        <v>87.491818000000009</v>
      </c>
      <c r="G1485" s="5">
        <v>3</v>
      </c>
      <c r="H1485">
        <v>88.758081000000004</v>
      </c>
      <c r="I1485" s="2">
        <v>4</v>
      </c>
      <c r="P1485">
        <v>2</v>
      </c>
      <c r="Q1485" t="str">
        <f>CONCATENATE(C1485,E1485,G1485,I1485)</f>
        <v>34</v>
      </c>
    </row>
    <row r="1486" spans="1:17" x14ac:dyDescent="0.25">
      <c r="A1486">
        <v>1703</v>
      </c>
      <c r="H1486">
        <v>88.82803100000001</v>
      </c>
      <c r="I1486" s="2">
        <v>4</v>
      </c>
      <c r="P1486">
        <v>1</v>
      </c>
      <c r="Q1486" t="str">
        <f>CONCATENATE(C1486,E1486,G1486,I1486)</f>
        <v>4</v>
      </c>
    </row>
    <row r="1487" spans="1:17" x14ac:dyDescent="0.25">
      <c r="A1487">
        <v>1704</v>
      </c>
      <c r="H1487">
        <v>88.82803100000001</v>
      </c>
      <c r="I1487" s="2">
        <v>4</v>
      </c>
      <c r="P1487">
        <v>1</v>
      </c>
      <c r="Q1487" t="str">
        <f>CONCATENATE(C1487,E1487,G1487,I1487)</f>
        <v>4</v>
      </c>
    </row>
    <row r="1488" spans="1:17" x14ac:dyDescent="0.25">
      <c r="A1488">
        <v>1705</v>
      </c>
      <c r="P1488">
        <v>0</v>
      </c>
      <c r="Q1488" t="str">
        <f>CONCATENATE(C1488,E1488,G1488,I1488)</f>
        <v/>
      </c>
    </row>
    <row r="1489" spans="1:17" x14ac:dyDescent="0.25">
      <c r="A1489">
        <v>1706</v>
      </c>
      <c r="B1489">
        <v>111.706513</v>
      </c>
      <c r="C1489" s="3">
        <v>1</v>
      </c>
      <c r="P1489">
        <v>1</v>
      </c>
      <c r="Q1489" t="str">
        <f>CONCATENATE(C1489,E1489,G1489,I1489)</f>
        <v>1</v>
      </c>
    </row>
    <row r="1490" spans="1:17" x14ac:dyDescent="0.25">
      <c r="A1490">
        <v>1707</v>
      </c>
      <c r="B1490">
        <v>111.73999900000001</v>
      </c>
      <c r="C1490" s="3">
        <v>1</v>
      </c>
      <c r="P1490">
        <v>1</v>
      </c>
      <c r="Q1490" t="str">
        <f>CONCATENATE(C1490,E1490,G1490,I1490)</f>
        <v>1</v>
      </c>
    </row>
    <row r="1491" spans="1:17" x14ac:dyDescent="0.25">
      <c r="A1491">
        <v>1708</v>
      </c>
      <c r="B1491">
        <v>111.737325</v>
      </c>
      <c r="C1491" s="3">
        <v>1</v>
      </c>
      <c r="P1491">
        <v>1</v>
      </c>
      <c r="Q1491" t="str">
        <f>CONCATENATE(C1491,E1491,G1491,I1491)</f>
        <v>1</v>
      </c>
    </row>
    <row r="1492" spans="1:17" x14ac:dyDescent="0.25">
      <c r="A1492">
        <v>1709</v>
      </c>
      <c r="B1492">
        <v>111.723432</v>
      </c>
      <c r="C1492" s="3">
        <v>1</v>
      </c>
      <c r="P1492">
        <v>1</v>
      </c>
      <c r="Q1492" t="str">
        <f>CONCATENATE(C1492,E1492,G1492,I1492)</f>
        <v>1</v>
      </c>
    </row>
    <row r="1493" spans="1:17" x14ac:dyDescent="0.25">
      <c r="A1493">
        <v>1710</v>
      </c>
      <c r="B1493">
        <v>111.75515100000001</v>
      </c>
      <c r="C1493" s="3">
        <v>1</v>
      </c>
      <c r="P1493">
        <v>1</v>
      </c>
      <c r="Q1493" t="str">
        <f>CONCATENATE(C1493,E1493,G1493,I1493)</f>
        <v>1</v>
      </c>
    </row>
    <row r="1494" spans="1:17" x14ac:dyDescent="0.25">
      <c r="A1494">
        <v>1711</v>
      </c>
      <c r="B1494">
        <v>111.775102</v>
      </c>
      <c r="C1494" s="3">
        <v>1</v>
      </c>
      <c r="P1494">
        <v>1</v>
      </c>
      <c r="Q1494" t="str">
        <f>CONCATENATE(C1494,E1494,G1494,I1494)</f>
        <v>1</v>
      </c>
    </row>
    <row r="1495" spans="1:17" x14ac:dyDescent="0.25">
      <c r="A1495">
        <v>1712</v>
      </c>
      <c r="B1495">
        <v>111.75838200000001</v>
      </c>
      <c r="C1495" s="3">
        <v>1</v>
      </c>
      <c r="D1495">
        <v>117.86858500000001</v>
      </c>
      <c r="E1495" s="4">
        <v>2</v>
      </c>
      <c r="P1495">
        <v>2</v>
      </c>
      <c r="Q1495" t="str">
        <f>CONCATENATE(C1495,E1495,G1495,I1495)</f>
        <v>12</v>
      </c>
    </row>
    <row r="1496" spans="1:17" x14ac:dyDescent="0.25">
      <c r="A1496">
        <v>1713</v>
      </c>
      <c r="B1496">
        <v>111.706513</v>
      </c>
      <c r="C1496" s="3">
        <v>1</v>
      </c>
      <c r="D1496">
        <v>117.92833000000002</v>
      </c>
      <c r="E1496" s="4">
        <v>2</v>
      </c>
      <c r="P1496">
        <v>2</v>
      </c>
      <c r="Q1496" t="str">
        <f>CONCATENATE(C1496,E1496,G1496,I1496)</f>
        <v>12</v>
      </c>
    </row>
    <row r="1497" spans="1:17" x14ac:dyDescent="0.25">
      <c r="A1497">
        <v>1714</v>
      </c>
      <c r="D1497">
        <v>117.92126200000001</v>
      </c>
      <c r="E1497" s="4">
        <v>2</v>
      </c>
      <c r="P1497">
        <v>1</v>
      </c>
      <c r="Q1497" t="str">
        <f>CONCATENATE(C1497,E1497,G1497,I1497)</f>
        <v>2</v>
      </c>
    </row>
    <row r="1498" spans="1:17" x14ac:dyDescent="0.25">
      <c r="A1498">
        <v>1715</v>
      </c>
      <c r="D1498">
        <v>117.914697</v>
      </c>
      <c r="E1498" s="4">
        <v>2</v>
      </c>
      <c r="P1498">
        <v>1</v>
      </c>
      <c r="Q1498" t="str">
        <f>CONCATENATE(C1498,E1498,G1498,I1498)</f>
        <v>2</v>
      </c>
    </row>
    <row r="1499" spans="1:17" x14ac:dyDescent="0.25">
      <c r="A1499">
        <v>1716</v>
      </c>
      <c r="D1499">
        <v>117.88833300000002</v>
      </c>
      <c r="E1499" s="4">
        <v>2</v>
      </c>
      <c r="P1499">
        <v>1</v>
      </c>
      <c r="Q1499" t="str">
        <f>CONCATENATE(C1499,E1499,G1499,I1499)</f>
        <v>2</v>
      </c>
    </row>
    <row r="1500" spans="1:17" x14ac:dyDescent="0.25">
      <c r="A1500">
        <v>1717</v>
      </c>
      <c r="D1500">
        <v>117.86858500000001</v>
      </c>
      <c r="E1500" s="4">
        <v>2</v>
      </c>
      <c r="P1500">
        <v>1</v>
      </c>
      <c r="Q1500" t="str">
        <f>CONCATENATE(C1500,E1500,G1500,I1500)</f>
        <v>2</v>
      </c>
    </row>
    <row r="1501" spans="1:17" x14ac:dyDescent="0.25">
      <c r="A1501">
        <v>1718</v>
      </c>
      <c r="F1501">
        <v>117.198735</v>
      </c>
      <c r="G1501" s="5">
        <v>3</v>
      </c>
      <c r="H1501">
        <v>118.105557</v>
      </c>
      <c r="I1501" s="2">
        <v>4</v>
      </c>
      <c r="P1501">
        <v>2</v>
      </c>
      <c r="Q1501" t="str">
        <f>CONCATENATE(C1501,E1501,G1501,I1501)</f>
        <v>34</v>
      </c>
    </row>
    <row r="1502" spans="1:17" x14ac:dyDescent="0.25">
      <c r="A1502">
        <v>1719</v>
      </c>
      <c r="F1502">
        <v>117.206765</v>
      </c>
      <c r="G1502" s="5">
        <v>3</v>
      </c>
      <c r="H1502">
        <v>118.238889</v>
      </c>
      <c r="I1502" s="2">
        <v>4</v>
      </c>
      <c r="P1502">
        <v>2</v>
      </c>
      <c r="Q1502" t="str">
        <f>CONCATENATE(C1502,E1502,G1502,I1502)</f>
        <v>34</v>
      </c>
    </row>
    <row r="1503" spans="1:17" x14ac:dyDescent="0.25">
      <c r="A1503">
        <v>1720</v>
      </c>
      <c r="F1503">
        <v>117.25707</v>
      </c>
      <c r="G1503" s="5">
        <v>3</v>
      </c>
      <c r="H1503">
        <v>118.11570800000001</v>
      </c>
      <c r="I1503" s="2">
        <v>4</v>
      </c>
      <c r="P1503">
        <v>2</v>
      </c>
      <c r="Q1503" t="str">
        <f>CONCATENATE(C1503,E1503,G1503,I1503)</f>
        <v>34</v>
      </c>
    </row>
    <row r="1504" spans="1:17" x14ac:dyDescent="0.25">
      <c r="A1504">
        <v>1721</v>
      </c>
      <c r="F1504">
        <v>117.23343400000002</v>
      </c>
      <c r="G1504" s="5">
        <v>3</v>
      </c>
      <c r="H1504">
        <v>118.12600800000001</v>
      </c>
      <c r="I1504" s="2">
        <v>4</v>
      </c>
      <c r="P1504">
        <v>2</v>
      </c>
      <c r="Q1504" t="str">
        <f>CONCATENATE(C1504,E1504,G1504,I1504)</f>
        <v>34</v>
      </c>
    </row>
    <row r="1505" spans="1:17" x14ac:dyDescent="0.25">
      <c r="A1505">
        <v>1722</v>
      </c>
      <c r="F1505">
        <v>117.23121400000001</v>
      </c>
      <c r="G1505" s="5">
        <v>3</v>
      </c>
      <c r="H1505">
        <v>118.12399000000001</v>
      </c>
      <c r="I1505" s="2">
        <v>4</v>
      </c>
      <c r="P1505">
        <v>2</v>
      </c>
      <c r="Q1505" t="str">
        <f>CONCATENATE(C1505,E1505,G1505,I1505)</f>
        <v>34</v>
      </c>
    </row>
    <row r="1506" spans="1:17" x14ac:dyDescent="0.25">
      <c r="A1506">
        <v>1723</v>
      </c>
      <c r="F1506">
        <v>117.23555500000001</v>
      </c>
      <c r="G1506" s="5">
        <v>3</v>
      </c>
      <c r="H1506">
        <v>118.16075600000001</v>
      </c>
      <c r="I1506" s="2">
        <v>4</v>
      </c>
      <c r="P1506">
        <v>2</v>
      </c>
      <c r="Q1506" t="str">
        <f>CONCATENATE(C1506,E1506,G1506,I1506)</f>
        <v>34</v>
      </c>
    </row>
    <row r="1507" spans="1:17" x14ac:dyDescent="0.25">
      <c r="A1507">
        <v>1724</v>
      </c>
      <c r="F1507">
        <v>117.257676</v>
      </c>
      <c r="G1507" s="5">
        <v>3</v>
      </c>
      <c r="H1507">
        <v>118.16833200000001</v>
      </c>
      <c r="I1507" s="2">
        <v>4</v>
      </c>
      <c r="P1507">
        <v>2</v>
      </c>
      <c r="Q1507" t="str">
        <f>CONCATENATE(C1507,E1507,G1507,I1507)</f>
        <v>34</v>
      </c>
    </row>
    <row r="1508" spans="1:17" x14ac:dyDescent="0.25">
      <c r="A1508">
        <v>1725</v>
      </c>
      <c r="F1508">
        <v>117.18434200000002</v>
      </c>
      <c r="G1508" s="5">
        <v>3</v>
      </c>
      <c r="H1508">
        <v>118.225808</v>
      </c>
      <c r="I1508" s="2">
        <v>4</v>
      </c>
      <c r="P1508">
        <v>2</v>
      </c>
      <c r="Q1508" t="str">
        <f>CONCATENATE(C1508,E1508,G1508,I1508)</f>
        <v>34</v>
      </c>
    </row>
    <row r="1509" spans="1:17" x14ac:dyDescent="0.25">
      <c r="A1509">
        <v>1726</v>
      </c>
      <c r="H1509">
        <v>118.105557</v>
      </c>
      <c r="I1509" s="2">
        <v>4</v>
      </c>
      <c r="P1509">
        <v>1</v>
      </c>
      <c r="Q1509" t="str">
        <f>CONCATENATE(C1509,E1509,G1509,I1509)</f>
        <v>4</v>
      </c>
    </row>
    <row r="1510" spans="1:17" x14ac:dyDescent="0.25">
      <c r="A1510">
        <v>1727</v>
      </c>
      <c r="B1510">
        <v>136.7501</v>
      </c>
      <c r="C1510" s="3">
        <v>1</v>
      </c>
      <c r="P1510">
        <v>1</v>
      </c>
      <c r="Q1510" t="str">
        <f>CONCATENATE(C1510,E1510,G1510,I1510)</f>
        <v>1</v>
      </c>
    </row>
    <row r="1511" spans="1:17" x14ac:dyDescent="0.25">
      <c r="A1511">
        <v>1728</v>
      </c>
      <c r="B1511">
        <v>136.7501</v>
      </c>
      <c r="C1511" s="3">
        <v>1</v>
      </c>
      <c r="P1511">
        <v>1</v>
      </c>
      <c r="Q1511" t="str">
        <f>CONCATENATE(C1511,E1511,G1511,I1511)</f>
        <v>1</v>
      </c>
    </row>
    <row r="1512" spans="1:17" x14ac:dyDescent="0.25">
      <c r="A1512">
        <v>1729</v>
      </c>
      <c r="B1512">
        <v>136.7501</v>
      </c>
      <c r="C1512" s="3">
        <v>1</v>
      </c>
      <c r="P1512">
        <v>1</v>
      </c>
      <c r="Q1512" t="str">
        <f>CONCATENATE(C1512,E1512,G1512,I1512)</f>
        <v>1</v>
      </c>
    </row>
    <row r="1513" spans="1:17" x14ac:dyDescent="0.25">
      <c r="A1513">
        <v>1730</v>
      </c>
      <c r="B1513">
        <v>136.7501</v>
      </c>
      <c r="C1513" s="3">
        <v>1</v>
      </c>
      <c r="P1513">
        <v>1</v>
      </c>
      <c r="Q1513" t="str">
        <f>CONCATENATE(C1513,E1513,G1513,I1513)</f>
        <v>1</v>
      </c>
    </row>
    <row r="1514" spans="1:17" x14ac:dyDescent="0.25">
      <c r="A1514">
        <v>1731</v>
      </c>
      <c r="B1514">
        <v>136.7501</v>
      </c>
      <c r="C1514" s="3">
        <v>1</v>
      </c>
      <c r="P1514">
        <v>1</v>
      </c>
      <c r="Q1514" t="str">
        <f>CONCATENATE(C1514,E1514,G1514,I1514)</f>
        <v>1</v>
      </c>
    </row>
    <row r="1515" spans="1:17" x14ac:dyDescent="0.25">
      <c r="A1515">
        <v>1732</v>
      </c>
      <c r="B1515">
        <v>136.7501</v>
      </c>
      <c r="C1515" s="3">
        <v>1</v>
      </c>
      <c r="D1515">
        <v>151.958268</v>
      </c>
      <c r="E1515" s="4">
        <v>2</v>
      </c>
      <c r="P1515">
        <v>2</v>
      </c>
      <c r="Q1515" t="str">
        <f>CONCATENATE(C1515,E1515,G1515,I1515)</f>
        <v>12</v>
      </c>
    </row>
    <row r="1516" spans="1:17" x14ac:dyDescent="0.25">
      <c r="A1516">
        <v>1733</v>
      </c>
      <c r="B1516">
        <v>136.7501</v>
      </c>
      <c r="C1516" s="3">
        <v>1</v>
      </c>
      <c r="D1516">
        <v>151.958268</v>
      </c>
      <c r="E1516" s="4">
        <v>2</v>
      </c>
      <c r="P1516">
        <v>2</v>
      </c>
      <c r="Q1516" t="str">
        <f>CONCATENATE(C1516,E1516,G1516,I1516)</f>
        <v>12</v>
      </c>
    </row>
    <row r="1517" spans="1:17" x14ac:dyDescent="0.25">
      <c r="A1517">
        <v>1734</v>
      </c>
      <c r="B1517">
        <v>136.7501</v>
      </c>
      <c r="C1517" s="3">
        <v>1</v>
      </c>
      <c r="D1517">
        <v>151.958268</v>
      </c>
      <c r="E1517" s="4">
        <v>2</v>
      </c>
      <c r="P1517">
        <v>2</v>
      </c>
      <c r="Q1517" t="str">
        <f>CONCATENATE(C1517,E1517,G1517,I1517)</f>
        <v>12</v>
      </c>
    </row>
    <row r="1518" spans="1:17" x14ac:dyDescent="0.25">
      <c r="A1518">
        <v>1735</v>
      </c>
      <c r="D1518">
        <v>151.958268</v>
      </c>
      <c r="E1518" s="4">
        <v>2</v>
      </c>
      <c r="P1518">
        <v>1</v>
      </c>
      <c r="Q1518" t="str">
        <f>CONCATENATE(C1518,E1518,G1518,I1518)</f>
        <v>2</v>
      </c>
    </row>
    <row r="1519" spans="1:17" x14ac:dyDescent="0.25">
      <c r="A1519">
        <v>1736</v>
      </c>
      <c r="D1519">
        <v>151.958268</v>
      </c>
      <c r="E1519" s="4">
        <v>2</v>
      </c>
      <c r="P1519">
        <v>1</v>
      </c>
      <c r="Q1519" t="str">
        <f>CONCATENATE(C1519,E1519,G1519,I1519)</f>
        <v>2</v>
      </c>
    </row>
    <row r="1520" spans="1:17" x14ac:dyDescent="0.25">
      <c r="A1520">
        <v>1737</v>
      </c>
      <c r="D1520">
        <v>151.958268</v>
      </c>
      <c r="E1520" s="4">
        <v>2</v>
      </c>
      <c r="P1520">
        <v>1</v>
      </c>
      <c r="Q1520" t="str">
        <f>CONCATENATE(C1520,E1520,G1520,I1520)</f>
        <v>2</v>
      </c>
    </row>
    <row r="1521" spans="1:17" x14ac:dyDescent="0.25">
      <c r="A1521">
        <v>1738</v>
      </c>
      <c r="P1521">
        <v>0</v>
      </c>
      <c r="Q1521" t="str">
        <f>CONCATENATE(C1521,E1521,G1521,I1521)</f>
        <v/>
      </c>
    </row>
    <row r="1522" spans="1:17" x14ac:dyDescent="0.25">
      <c r="A1522">
        <v>1739</v>
      </c>
      <c r="F1522">
        <v>152.58823899999999</v>
      </c>
      <c r="G1522" s="5">
        <v>3</v>
      </c>
      <c r="P1522">
        <v>1</v>
      </c>
      <c r="Q1522" t="str">
        <f>CONCATENATE(C1522,E1522,G1522,I1522)</f>
        <v>3</v>
      </c>
    </row>
    <row r="1523" spans="1:17" x14ac:dyDescent="0.25">
      <c r="A1523">
        <v>1740</v>
      </c>
      <c r="F1523">
        <v>152.60476600000001</v>
      </c>
      <c r="G1523" s="5">
        <v>3</v>
      </c>
      <c r="H1523">
        <v>153.01738399999999</v>
      </c>
      <c r="I1523" s="2">
        <v>4</v>
      </c>
      <c r="P1523">
        <v>2</v>
      </c>
      <c r="Q1523" t="str">
        <f>CONCATENATE(C1523,E1523,G1523,I1523)</f>
        <v>34</v>
      </c>
    </row>
    <row r="1524" spans="1:17" x14ac:dyDescent="0.25">
      <c r="A1524">
        <v>1741</v>
      </c>
      <c r="F1524">
        <v>152.586556</v>
      </c>
      <c r="G1524" s="5">
        <v>3</v>
      </c>
      <c r="H1524">
        <v>152.96280400000001</v>
      </c>
      <c r="I1524" s="2">
        <v>4</v>
      </c>
      <c r="P1524">
        <v>2</v>
      </c>
      <c r="Q1524" t="str">
        <f>CONCATENATE(C1524,E1524,G1524,I1524)</f>
        <v>34</v>
      </c>
    </row>
    <row r="1525" spans="1:17" x14ac:dyDescent="0.25">
      <c r="A1525">
        <v>1742</v>
      </c>
      <c r="F1525">
        <v>152.58711700000001</v>
      </c>
      <c r="G1525" s="5">
        <v>3</v>
      </c>
      <c r="H1525">
        <v>152.96938399999999</v>
      </c>
      <c r="I1525" s="2">
        <v>4</v>
      </c>
      <c r="P1525">
        <v>2</v>
      </c>
      <c r="Q1525" t="str">
        <f>CONCATENATE(C1525,E1525,G1525,I1525)</f>
        <v>34</v>
      </c>
    </row>
    <row r="1526" spans="1:17" x14ac:dyDescent="0.25">
      <c r="A1526">
        <v>1743</v>
      </c>
      <c r="F1526">
        <v>152.588188</v>
      </c>
      <c r="G1526" s="5">
        <v>3</v>
      </c>
      <c r="H1526">
        <v>152.915007</v>
      </c>
      <c r="I1526" s="2">
        <v>4</v>
      </c>
      <c r="P1526">
        <v>2</v>
      </c>
      <c r="Q1526" t="str">
        <f>CONCATENATE(C1526,E1526,G1526,I1526)</f>
        <v>34</v>
      </c>
    </row>
    <row r="1527" spans="1:17" x14ac:dyDescent="0.25">
      <c r="A1527">
        <v>1744</v>
      </c>
      <c r="F1527">
        <v>152.55125700000002</v>
      </c>
      <c r="G1527" s="5">
        <v>3</v>
      </c>
      <c r="H1527">
        <v>152.847114</v>
      </c>
      <c r="I1527" s="2">
        <v>4</v>
      </c>
      <c r="P1527">
        <v>2</v>
      </c>
      <c r="Q1527" t="str">
        <f>CONCATENATE(C1527,E1527,G1527,I1527)</f>
        <v>34</v>
      </c>
    </row>
    <row r="1528" spans="1:17" x14ac:dyDescent="0.25">
      <c r="A1528">
        <v>1745</v>
      </c>
      <c r="F1528">
        <v>152.51289800000001</v>
      </c>
      <c r="G1528" s="5">
        <v>3</v>
      </c>
      <c r="H1528">
        <v>152.75932599999999</v>
      </c>
      <c r="I1528" s="2">
        <v>4</v>
      </c>
      <c r="P1528">
        <v>2</v>
      </c>
      <c r="Q1528" t="str">
        <f>CONCATENATE(C1528,E1528,G1528,I1528)</f>
        <v>34</v>
      </c>
    </row>
    <row r="1529" spans="1:17" x14ac:dyDescent="0.25">
      <c r="A1529">
        <v>1746</v>
      </c>
      <c r="F1529">
        <v>152.58823899999999</v>
      </c>
      <c r="G1529" s="5">
        <v>3</v>
      </c>
      <c r="H1529">
        <v>152.77544499999999</v>
      </c>
      <c r="I1529" s="2">
        <v>4</v>
      </c>
      <c r="P1529">
        <v>2</v>
      </c>
      <c r="Q1529" t="str">
        <f>CONCATENATE(C1529,E1529,G1529,I1529)</f>
        <v>34</v>
      </c>
    </row>
    <row r="1530" spans="1:17" x14ac:dyDescent="0.25">
      <c r="A1530">
        <v>1747</v>
      </c>
      <c r="F1530">
        <v>152.58823899999999</v>
      </c>
      <c r="G1530" s="5">
        <v>3</v>
      </c>
      <c r="H1530">
        <v>153.01738399999999</v>
      </c>
      <c r="I1530" s="2">
        <v>4</v>
      </c>
      <c r="P1530">
        <v>2</v>
      </c>
      <c r="Q1530" t="str">
        <f>CONCATENATE(C1530,E1530,G1530,I1530)</f>
        <v>34</v>
      </c>
    </row>
    <row r="1531" spans="1:17" x14ac:dyDescent="0.25">
      <c r="A1531">
        <v>1748</v>
      </c>
      <c r="P1531">
        <v>0</v>
      </c>
      <c r="Q1531" t="str">
        <f>CONCATENATE(C1531,E1531,G1531,I1531)</f>
        <v/>
      </c>
    </row>
    <row r="1532" spans="1:17" x14ac:dyDescent="0.25">
      <c r="A1532">
        <v>1749</v>
      </c>
      <c r="P1532">
        <v>0</v>
      </c>
      <c r="Q1532" t="str">
        <f>CONCATENATE(C1532,E1532,G1532,I1532)</f>
        <v/>
      </c>
    </row>
    <row r="1533" spans="1:17" x14ac:dyDescent="0.25">
      <c r="A1533">
        <v>1750</v>
      </c>
      <c r="B1533">
        <v>170.47512699999999</v>
      </c>
      <c r="C1533" s="3">
        <v>1</v>
      </c>
      <c r="P1533">
        <v>1</v>
      </c>
      <c r="Q1533" t="str">
        <f>CONCATENATE(C1533,E1533,G1533,I1533)</f>
        <v>1</v>
      </c>
    </row>
    <row r="1534" spans="1:17" x14ac:dyDescent="0.25">
      <c r="A1534">
        <v>1751</v>
      </c>
      <c r="B1534">
        <v>170.466353</v>
      </c>
      <c r="C1534" s="3">
        <v>1</v>
      </c>
      <c r="P1534">
        <v>1</v>
      </c>
      <c r="Q1534" t="str">
        <f>CONCATENATE(C1534,E1534,G1534,I1534)</f>
        <v>1</v>
      </c>
    </row>
    <row r="1535" spans="1:17" x14ac:dyDescent="0.25">
      <c r="A1535">
        <v>1752</v>
      </c>
      <c r="B1535">
        <v>170.45273400000002</v>
      </c>
      <c r="C1535" s="3">
        <v>1</v>
      </c>
      <c r="P1535">
        <v>1</v>
      </c>
      <c r="Q1535" t="str">
        <f>CONCATENATE(C1535,E1535,G1535,I1535)</f>
        <v>1</v>
      </c>
    </row>
    <row r="1536" spans="1:17" x14ac:dyDescent="0.25">
      <c r="A1536">
        <v>1753</v>
      </c>
      <c r="B1536">
        <v>170.46512999999999</v>
      </c>
      <c r="C1536" s="3">
        <v>1</v>
      </c>
      <c r="P1536">
        <v>1</v>
      </c>
      <c r="Q1536" t="str">
        <f>CONCATENATE(C1536,E1536,G1536,I1536)</f>
        <v>1</v>
      </c>
    </row>
    <row r="1537" spans="1:17" x14ac:dyDescent="0.25">
      <c r="A1537">
        <v>1754</v>
      </c>
      <c r="B1537">
        <v>170.469618</v>
      </c>
      <c r="C1537" s="3">
        <v>1</v>
      </c>
      <c r="P1537">
        <v>1</v>
      </c>
      <c r="Q1537" t="str">
        <f>CONCATENATE(C1537,E1537,G1537,I1537)</f>
        <v>1</v>
      </c>
    </row>
    <row r="1538" spans="1:17" x14ac:dyDescent="0.25">
      <c r="A1538">
        <v>1755</v>
      </c>
      <c r="B1538">
        <v>170.415547</v>
      </c>
      <c r="C1538" s="3">
        <v>1</v>
      </c>
      <c r="P1538">
        <v>1</v>
      </c>
      <c r="Q1538" t="str">
        <f>CONCATENATE(C1538,E1538,G1538,I1538)</f>
        <v>1</v>
      </c>
    </row>
    <row r="1539" spans="1:17" x14ac:dyDescent="0.25">
      <c r="A1539">
        <v>1756</v>
      </c>
      <c r="B1539">
        <v>170.394226</v>
      </c>
      <c r="C1539" s="3">
        <v>1</v>
      </c>
      <c r="D1539">
        <v>176.53483599999998</v>
      </c>
      <c r="E1539" s="4">
        <v>2</v>
      </c>
      <c r="P1539">
        <v>2</v>
      </c>
      <c r="Q1539" t="str">
        <f>CONCATENATE(C1539,E1539,G1539,I1539)</f>
        <v>12</v>
      </c>
    </row>
    <row r="1540" spans="1:17" x14ac:dyDescent="0.25">
      <c r="A1540">
        <v>1757</v>
      </c>
      <c r="B1540">
        <v>170.47512699999999</v>
      </c>
      <c r="C1540" s="3">
        <v>1</v>
      </c>
      <c r="D1540">
        <v>176.54406599999999</v>
      </c>
      <c r="E1540" s="4">
        <v>2</v>
      </c>
      <c r="P1540">
        <v>2</v>
      </c>
      <c r="Q1540" t="str">
        <f>CONCATENATE(C1540,E1540,G1540,I1540)</f>
        <v>12</v>
      </c>
    </row>
    <row r="1541" spans="1:17" x14ac:dyDescent="0.25">
      <c r="A1541">
        <v>1758</v>
      </c>
      <c r="D1541">
        <v>176.566971</v>
      </c>
      <c r="E1541" s="4">
        <v>2</v>
      </c>
      <c r="P1541">
        <v>1</v>
      </c>
      <c r="Q1541" t="str">
        <f>CONCATENATE(C1541,E1541,G1541,I1541)</f>
        <v>2</v>
      </c>
    </row>
    <row r="1542" spans="1:17" x14ac:dyDescent="0.25">
      <c r="A1542">
        <v>1759</v>
      </c>
      <c r="D1542">
        <v>176.55177</v>
      </c>
      <c r="E1542" s="4">
        <v>2</v>
      </c>
      <c r="P1542">
        <v>1</v>
      </c>
      <c r="Q1542" t="str">
        <f>CONCATENATE(C1542,E1542,G1542,I1542)</f>
        <v>2</v>
      </c>
    </row>
    <row r="1543" spans="1:17" x14ac:dyDescent="0.25">
      <c r="A1543">
        <v>1760</v>
      </c>
      <c r="D1543">
        <v>176.555802</v>
      </c>
      <c r="E1543" s="4">
        <v>2</v>
      </c>
      <c r="P1543">
        <v>1</v>
      </c>
      <c r="Q1543" t="str">
        <f>CONCATENATE(C1543,E1543,G1543,I1543)</f>
        <v>2</v>
      </c>
    </row>
    <row r="1544" spans="1:17" x14ac:dyDescent="0.25">
      <c r="A1544">
        <v>1761</v>
      </c>
      <c r="D1544">
        <v>176.59752700000001</v>
      </c>
      <c r="E1544" s="4">
        <v>2</v>
      </c>
      <c r="P1544">
        <v>1</v>
      </c>
      <c r="Q1544" t="str">
        <f>CONCATENATE(C1544,E1544,G1544,I1544)</f>
        <v>2</v>
      </c>
    </row>
    <row r="1545" spans="1:17" x14ac:dyDescent="0.25">
      <c r="A1545">
        <v>1762</v>
      </c>
      <c r="D1545">
        <v>176.53483599999998</v>
      </c>
      <c r="E1545" s="4">
        <v>2</v>
      </c>
      <c r="F1545">
        <v>175.88063500000001</v>
      </c>
      <c r="G1545" s="5">
        <v>3</v>
      </c>
      <c r="P1545">
        <v>2</v>
      </c>
      <c r="Q1545" t="str">
        <f>CONCATENATE(C1545,E1545,G1545,I1545)</f>
        <v>23</v>
      </c>
    </row>
    <row r="1546" spans="1:17" x14ac:dyDescent="0.25">
      <c r="A1546">
        <v>1763</v>
      </c>
      <c r="F1546">
        <v>175.880585</v>
      </c>
      <c r="G1546" s="5">
        <v>3</v>
      </c>
      <c r="H1546">
        <v>176.73887500000001</v>
      </c>
      <c r="I1546" s="2">
        <v>4</v>
      </c>
      <c r="P1546">
        <v>2</v>
      </c>
      <c r="Q1546" t="str">
        <f>CONCATENATE(C1546,E1546,G1546,I1546)</f>
        <v>34</v>
      </c>
    </row>
    <row r="1547" spans="1:17" x14ac:dyDescent="0.25">
      <c r="A1547">
        <v>1764</v>
      </c>
      <c r="F1547">
        <v>175.86890299999999</v>
      </c>
      <c r="G1547" s="5">
        <v>3</v>
      </c>
      <c r="H1547">
        <v>176.817633</v>
      </c>
      <c r="I1547" s="2">
        <v>4</v>
      </c>
      <c r="P1547">
        <v>2</v>
      </c>
      <c r="Q1547" t="str">
        <f>CONCATENATE(C1547,E1547,G1547,I1547)</f>
        <v>34</v>
      </c>
    </row>
    <row r="1548" spans="1:17" x14ac:dyDescent="0.25">
      <c r="A1548">
        <v>1765</v>
      </c>
      <c r="F1548">
        <v>175.88206300000002</v>
      </c>
      <c r="G1548" s="5">
        <v>3</v>
      </c>
      <c r="H1548">
        <v>176.75173000000001</v>
      </c>
      <c r="I1548" s="2">
        <v>4</v>
      </c>
      <c r="P1548">
        <v>2</v>
      </c>
      <c r="Q1548" t="str">
        <f>CONCATENATE(C1548,E1548,G1548,I1548)</f>
        <v>34</v>
      </c>
    </row>
    <row r="1549" spans="1:17" x14ac:dyDescent="0.25">
      <c r="A1549">
        <v>1766</v>
      </c>
      <c r="F1549">
        <v>175.84105099999999</v>
      </c>
      <c r="G1549" s="5">
        <v>3</v>
      </c>
      <c r="H1549">
        <v>176.69852500000002</v>
      </c>
      <c r="I1549" s="2">
        <v>4</v>
      </c>
      <c r="P1549">
        <v>2</v>
      </c>
      <c r="Q1549" t="str">
        <f>CONCATENATE(C1549,E1549,G1549,I1549)</f>
        <v>34</v>
      </c>
    </row>
    <row r="1550" spans="1:17" x14ac:dyDescent="0.25">
      <c r="A1550">
        <v>1767</v>
      </c>
      <c r="F1550">
        <v>175.82942200000002</v>
      </c>
      <c r="G1550" s="5">
        <v>3</v>
      </c>
      <c r="H1550">
        <v>176.705614</v>
      </c>
      <c r="I1550" s="2">
        <v>4</v>
      </c>
      <c r="P1550">
        <v>2</v>
      </c>
      <c r="Q1550" t="str">
        <f>CONCATENATE(C1550,E1550,G1550,I1550)</f>
        <v>34</v>
      </c>
    </row>
    <row r="1551" spans="1:17" x14ac:dyDescent="0.25">
      <c r="A1551">
        <v>1768</v>
      </c>
      <c r="F1551">
        <v>175.836817</v>
      </c>
      <c r="G1551" s="5">
        <v>3</v>
      </c>
      <c r="H1551">
        <v>176.694851</v>
      </c>
      <c r="I1551" s="2">
        <v>4</v>
      </c>
      <c r="P1551">
        <v>2</v>
      </c>
      <c r="Q1551" t="str">
        <f>CONCATENATE(C1551,E1551,G1551,I1551)</f>
        <v>34</v>
      </c>
    </row>
    <row r="1552" spans="1:17" x14ac:dyDescent="0.25">
      <c r="A1552">
        <v>1769</v>
      </c>
      <c r="F1552">
        <v>175.901905</v>
      </c>
      <c r="G1552" s="5">
        <v>3</v>
      </c>
      <c r="H1552">
        <v>176.69143500000001</v>
      </c>
      <c r="I1552" s="2">
        <v>4</v>
      </c>
      <c r="P1552">
        <v>2</v>
      </c>
      <c r="Q1552" t="str">
        <f>CONCATENATE(C1552,E1552,G1552,I1552)</f>
        <v>34</v>
      </c>
    </row>
    <row r="1553" spans="1:17" x14ac:dyDescent="0.25">
      <c r="A1553">
        <v>1770</v>
      </c>
      <c r="F1553">
        <v>175.901905</v>
      </c>
      <c r="G1553" s="5">
        <v>3</v>
      </c>
      <c r="H1553">
        <v>176.664196</v>
      </c>
      <c r="I1553" s="2">
        <v>4</v>
      </c>
      <c r="P1553">
        <v>2</v>
      </c>
      <c r="Q1553" t="str">
        <f>CONCATENATE(C1553,E1553,G1553,I1553)</f>
        <v>34</v>
      </c>
    </row>
    <row r="1554" spans="1:17" x14ac:dyDescent="0.25">
      <c r="A1554">
        <v>1771</v>
      </c>
      <c r="H1554">
        <v>176.73887500000001</v>
      </c>
      <c r="I1554" s="2">
        <v>4</v>
      </c>
      <c r="P1554">
        <v>1</v>
      </c>
      <c r="Q1554" t="str">
        <f>CONCATENATE(C1554,E1554,G1554,I1554)</f>
        <v>4</v>
      </c>
    </row>
    <row r="1555" spans="1:17" x14ac:dyDescent="0.25">
      <c r="A1555">
        <v>1772</v>
      </c>
      <c r="P1555">
        <v>0</v>
      </c>
      <c r="Q1555" t="str">
        <f>CONCATENATE(C1555,E1555,G1555,I1555)</f>
        <v/>
      </c>
    </row>
    <row r="1556" spans="1:17" x14ac:dyDescent="0.25">
      <c r="A1556">
        <v>1773</v>
      </c>
      <c r="B1556">
        <v>198.30030300000001</v>
      </c>
      <c r="C1556" s="3">
        <v>1</v>
      </c>
      <c r="P1556">
        <v>1</v>
      </c>
      <c r="Q1556" t="str">
        <f>CONCATENATE(C1556,E1556,G1556,I1556)</f>
        <v>1</v>
      </c>
    </row>
    <row r="1557" spans="1:17" x14ac:dyDescent="0.25">
      <c r="A1557">
        <v>1774</v>
      </c>
      <c r="B1557">
        <v>198.38564100000002</v>
      </c>
      <c r="C1557" s="3">
        <v>1</v>
      </c>
      <c r="P1557">
        <v>1</v>
      </c>
      <c r="Q1557" t="str">
        <f>CONCATENATE(C1557,E1557,G1557,I1557)</f>
        <v>1</v>
      </c>
    </row>
    <row r="1558" spans="1:17" x14ac:dyDescent="0.25">
      <c r="A1558">
        <v>1775</v>
      </c>
      <c r="B1558">
        <v>198.38487499999999</v>
      </c>
      <c r="C1558" s="3">
        <v>1</v>
      </c>
      <c r="P1558">
        <v>1</v>
      </c>
      <c r="Q1558" t="str">
        <f>CONCATENATE(C1558,E1558,G1558,I1558)</f>
        <v>1</v>
      </c>
    </row>
    <row r="1559" spans="1:17" x14ac:dyDescent="0.25">
      <c r="A1559">
        <v>1776</v>
      </c>
      <c r="B1559">
        <v>198.326674</v>
      </c>
      <c r="C1559" s="3">
        <v>1</v>
      </c>
      <c r="P1559">
        <v>1</v>
      </c>
      <c r="Q1559" t="str">
        <f>CONCATENATE(C1559,E1559,G1559,I1559)</f>
        <v>1</v>
      </c>
    </row>
    <row r="1560" spans="1:17" x14ac:dyDescent="0.25">
      <c r="A1560">
        <v>1777</v>
      </c>
      <c r="B1560">
        <v>198.32545300000001</v>
      </c>
      <c r="C1560" s="3">
        <v>1</v>
      </c>
      <c r="P1560">
        <v>1</v>
      </c>
      <c r="Q1560" t="str">
        <f>CONCATENATE(C1560,E1560,G1560,I1560)</f>
        <v>1</v>
      </c>
    </row>
    <row r="1561" spans="1:17" x14ac:dyDescent="0.25">
      <c r="A1561">
        <v>1778</v>
      </c>
      <c r="B1561">
        <v>198.340395</v>
      </c>
      <c r="C1561" s="3">
        <v>1</v>
      </c>
      <c r="P1561">
        <v>1</v>
      </c>
      <c r="Q1561" t="str">
        <f>CONCATENATE(C1561,E1561,G1561,I1561)</f>
        <v>1</v>
      </c>
    </row>
    <row r="1562" spans="1:17" x14ac:dyDescent="0.25">
      <c r="A1562">
        <v>1779</v>
      </c>
      <c r="B1562">
        <v>198.38844900000001</v>
      </c>
      <c r="C1562" s="3">
        <v>1</v>
      </c>
      <c r="D1562">
        <v>204.29742300000001</v>
      </c>
      <c r="E1562" s="4">
        <v>2</v>
      </c>
      <c r="P1562">
        <v>2</v>
      </c>
      <c r="Q1562" t="str">
        <f>CONCATENATE(C1562,E1562,G1562,I1562)</f>
        <v>12</v>
      </c>
    </row>
    <row r="1563" spans="1:17" x14ac:dyDescent="0.25">
      <c r="A1563">
        <v>1780</v>
      </c>
      <c r="B1563">
        <v>198.40313900000001</v>
      </c>
      <c r="C1563" s="3">
        <v>1</v>
      </c>
      <c r="D1563">
        <v>204.28038600000002</v>
      </c>
      <c r="E1563" s="4">
        <v>2</v>
      </c>
      <c r="P1563">
        <v>2</v>
      </c>
      <c r="Q1563" t="str">
        <f>CONCATENATE(C1563,E1563,G1563,I1563)</f>
        <v>12</v>
      </c>
    </row>
    <row r="1564" spans="1:17" x14ac:dyDescent="0.25">
      <c r="A1564">
        <v>1781</v>
      </c>
      <c r="B1564">
        <v>198.30030300000001</v>
      </c>
      <c r="C1564" s="3">
        <v>1</v>
      </c>
      <c r="D1564">
        <v>204.28160700000001</v>
      </c>
      <c r="E1564" s="4">
        <v>2</v>
      </c>
      <c r="P1564">
        <v>2</v>
      </c>
      <c r="Q1564" t="str">
        <f>CONCATENATE(C1564,E1564,G1564,I1564)</f>
        <v>12</v>
      </c>
    </row>
    <row r="1565" spans="1:17" x14ac:dyDescent="0.25">
      <c r="A1565">
        <v>1782</v>
      </c>
      <c r="D1565">
        <v>204.239272</v>
      </c>
      <c r="E1565" s="4">
        <v>2</v>
      </c>
      <c r="P1565">
        <v>1</v>
      </c>
      <c r="Q1565" t="str">
        <f>CONCATENATE(C1565,E1565,G1565,I1565)</f>
        <v>2</v>
      </c>
    </row>
    <row r="1566" spans="1:17" x14ac:dyDescent="0.25">
      <c r="A1566">
        <v>1783</v>
      </c>
      <c r="D1566">
        <v>204.262888</v>
      </c>
      <c r="E1566" s="4">
        <v>2</v>
      </c>
      <c r="P1566">
        <v>1</v>
      </c>
      <c r="Q1566" t="str">
        <f>CONCATENATE(C1566,E1566,G1566,I1566)</f>
        <v>2</v>
      </c>
    </row>
    <row r="1567" spans="1:17" x14ac:dyDescent="0.25">
      <c r="A1567">
        <v>1784</v>
      </c>
      <c r="D1567">
        <v>204.345831</v>
      </c>
      <c r="E1567" s="4">
        <v>2</v>
      </c>
      <c r="P1567">
        <v>1</v>
      </c>
      <c r="Q1567" t="str">
        <f>CONCATENATE(C1567,E1567,G1567,I1567)</f>
        <v>2</v>
      </c>
    </row>
    <row r="1568" spans="1:17" x14ac:dyDescent="0.25">
      <c r="A1568">
        <v>1785</v>
      </c>
      <c r="D1568">
        <v>204.29742300000001</v>
      </c>
      <c r="E1568" s="4">
        <v>2</v>
      </c>
      <c r="P1568">
        <v>1</v>
      </c>
      <c r="Q1568" t="str">
        <f>CONCATENATE(C1568,E1568,G1568,I1568)</f>
        <v>2</v>
      </c>
    </row>
    <row r="1569" spans="1:17" x14ac:dyDescent="0.25">
      <c r="A1569">
        <v>1786</v>
      </c>
      <c r="D1569">
        <v>204.29742300000001</v>
      </c>
      <c r="E1569" s="4">
        <v>2</v>
      </c>
      <c r="F1569">
        <v>204.042372</v>
      </c>
      <c r="G1569" s="5">
        <v>3</v>
      </c>
      <c r="H1569">
        <v>203.89321699999999</v>
      </c>
      <c r="I1569" s="2">
        <v>4</v>
      </c>
      <c r="P1569">
        <v>3</v>
      </c>
      <c r="Q1569" t="str">
        <f>CONCATENATE(C1569,E1569,G1569,I1569)</f>
        <v>234</v>
      </c>
    </row>
    <row r="1570" spans="1:17" x14ac:dyDescent="0.25">
      <c r="A1570">
        <v>1787</v>
      </c>
      <c r="F1570">
        <v>203.99416600000001</v>
      </c>
      <c r="G1570" s="5">
        <v>3</v>
      </c>
      <c r="H1570">
        <v>203.88062100000002</v>
      </c>
      <c r="I1570" s="2">
        <v>4</v>
      </c>
      <c r="P1570">
        <v>2</v>
      </c>
      <c r="Q1570" t="str">
        <f>CONCATENATE(C1570,E1570,G1570,I1570)</f>
        <v>34</v>
      </c>
    </row>
    <row r="1571" spans="1:17" x14ac:dyDescent="0.25">
      <c r="A1571">
        <v>1788</v>
      </c>
      <c r="F1571">
        <v>204.01549399999999</v>
      </c>
      <c r="G1571" s="5">
        <v>3</v>
      </c>
      <c r="H1571">
        <v>203.93974500000002</v>
      </c>
      <c r="I1571" s="2">
        <v>4</v>
      </c>
      <c r="P1571">
        <v>2</v>
      </c>
      <c r="Q1571" t="str">
        <f>CONCATENATE(C1571,E1571,G1571,I1571)</f>
        <v>34</v>
      </c>
    </row>
    <row r="1572" spans="1:17" x14ac:dyDescent="0.25">
      <c r="A1572">
        <v>1789</v>
      </c>
      <c r="F1572">
        <v>204.001768</v>
      </c>
      <c r="G1572" s="5">
        <v>3</v>
      </c>
      <c r="H1572">
        <v>203.912756</v>
      </c>
      <c r="I1572" s="2">
        <v>4</v>
      </c>
      <c r="P1572">
        <v>2</v>
      </c>
      <c r="Q1572" t="str">
        <f>CONCATENATE(C1572,E1572,G1572,I1572)</f>
        <v>34</v>
      </c>
    </row>
    <row r="1573" spans="1:17" x14ac:dyDescent="0.25">
      <c r="A1573">
        <v>1790</v>
      </c>
      <c r="F1573">
        <v>204.024416</v>
      </c>
      <c r="G1573" s="5">
        <v>3</v>
      </c>
      <c r="H1573">
        <v>203.88740799999999</v>
      </c>
      <c r="I1573" s="2">
        <v>4</v>
      </c>
      <c r="P1573">
        <v>2</v>
      </c>
      <c r="Q1573" t="str">
        <f>CONCATENATE(C1573,E1573,G1573,I1573)</f>
        <v>34</v>
      </c>
    </row>
    <row r="1574" spans="1:17" x14ac:dyDescent="0.25">
      <c r="A1574">
        <v>1791</v>
      </c>
      <c r="F1574">
        <v>203.99478400000001</v>
      </c>
      <c r="G1574" s="5">
        <v>3</v>
      </c>
      <c r="H1574">
        <v>203.91760099999999</v>
      </c>
      <c r="I1574" s="2">
        <v>4</v>
      </c>
      <c r="P1574">
        <v>2</v>
      </c>
      <c r="Q1574" t="str">
        <f>CONCATENATE(C1574,E1574,G1574,I1574)</f>
        <v>34</v>
      </c>
    </row>
    <row r="1575" spans="1:17" x14ac:dyDescent="0.25">
      <c r="A1575">
        <v>1792</v>
      </c>
      <c r="F1575">
        <v>203.99508900000001</v>
      </c>
      <c r="G1575" s="5">
        <v>3</v>
      </c>
      <c r="H1575">
        <v>203.87863400000001</v>
      </c>
      <c r="I1575" s="2">
        <v>4</v>
      </c>
      <c r="P1575">
        <v>2</v>
      </c>
      <c r="Q1575" t="str">
        <f>CONCATENATE(C1575,E1575,G1575,I1575)</f>
        <v>34</v>
      </c>
    </row>
    <row r="1576" spans="1:17" x14ac:dyDescent="0.25">
      <c r="A1576">
        <v>1793</v>
      </c>
      <c r="F1576">
        <v>204.024317</v>
      </c>
      <c r="G1576" s="5">
        <v>3</v>
      </c>
      <c r="H1576">
        <v>203.86261200000001</v>
      </c>
      <c r="I1576" s="2">
        <v>4</v>
      </c>
      <c r="P1576">
        <v>2</v>
      </c>
      <c r="Q1576" t="str">
        <f>CONCATENATE(C1576,E1576,G1576,I1576)</f>
        <v>34</v>
      </c>
    </row>
    <row r="1577" spans="1:17" x14ac:dyDescent="0.25">
      <c r="A1577">
        <v>1794</v>
      </c>
      <c r="F1577">
        <v>204.042372</v>
      </c>
      <c r="G1577" s="5">
        <v>3</v>
      </c>
      <c r="H1577">
        <v>203.887968</v>
      </c>
      <c r="I1577" s="2">
        <v>4</v>
      </c>
      <c r="P1577">
        <v>2</v>
      </c>
      <c r="Q1577" t="str">
        <f>CONCATENATE(C1577,E1577,G1577,I1577)</f>
        <v>34</v>
      </c>
    </row>
    <row r="1578" spans="1:17" x14ac:dyDescent="0.25">
      <c r="A1578">
        <v>1795</v>
      </c>
      <c r="F1578">
        <v>204.084914</v>
      </c>
      <c r="G1578" s="5">
        <v>3</v>
      </c>
      <c r="H1578">
        <v>203.89321699999999</v>
      </c>
      <c r="I1578" s="2">
        <v>4</v>
      </c>
      <c r="P1578">
        <v>2</v>
      </c>
      <c r="Q1578" t="str">
        <f>CONCATENATE(C1578,E1578,G1578,I1578)</f>
        <v>34</v>
      </c>
    </row>
    <row r="1579" spans="1:17" x14ac:dyDescent="0.25">
      <c r="A1579">
        <v>1796</v>
      </c>
      <c r="P1579">
        <v>0</v>
      </c>
      <c r="Q1579" t="str">
        <f>CONCATENATE(C1579,E1579,G1579,I1579)</f>
        <v/>
      </c>
    </row>
    <row r="1580" spans="1:17" x14ac:dyDescent="0.25">
      <c r="A1580">
        <v>1797</v>
      </c>
      <c r="P1580">
        <v>0</v>
      </c>
      <c r="Q1580" t="str">
        <f>CONCATENATE(C1580,E1580,G1580,I1580)</f>
        <v/>
      </c>
    </row>
    <row r="1581" spans="1:17" x14ac:dyDescent="0.25">
      <c r="A1581">
        <v>1798</v>
      </c>
      <c r="B1581">
        <v>222.34020699999999</v>
      </c>
      <c r="C1581" s="3">
        <v>1</v>
      </c>
      <c r="P1581">
        <v>1</v>
      </c>
      <c r="Q1581" t="str">
        <f>CONCATENATE(C1581,E1581,G1581,I1581)</f>
        <v>1</v>
      </c>
    </row>
    <row r="1582" spans="1:17" x14ac:dyDescent="0.25">
      <c r="A1582">
        <v>1799</v>
      </c>
      <c r="B1582">
        <v>222.354175</v>
      </c>
      <c r="C1582" s="3">
        <v>1</v>
      </c>
      <c r="P1582">
        <v>1</v>
      </c>
      <c r="Q1582" t="str">
        <f>CONCATENATE(C1582,E1582,G1582,I1582)</f>
        <v>1</v>
      </c>
    </row>
    <row r="1583" spans="1:17" x14ac:dyDescent="0.25">
      <c r="A1583">
        <v>1800</v>
      </c>
      <c r="B1583">
        <v>222.364846</v>
      </c>
      <c r="C1583" s="3">
        <v>1</v>
      </c>
      <c r="P1583">
        <v>1</v>
      </c>
      <c r="Q1583" t="str">
        <f>CONCATENATE(C1583,E1583,G1583,I1583)</f>
        <v>1</v>
      </c>
    </row>
    <row r="1584" spans="1:17" x14ac:dyDescent="0.25">
      <c r="A1584">
        <v>1801</v>
      </c>
      <c r="B1584">
        <v>222.30165</v>
      </c>
      <c r="C1584" s="3">
        <v>1</v>
      </c>
      <c r="P1584">
        <v>1</v>
      </c>
      <c r="Q1584" t="str">
        <f>CONCATENATE(C1584,E1584,G1584,I1584)</f>
        <v>1</v>
      </c>
    </row>
    <row r="1585" spans="1:17" x14ac:dyDescent="0.25">
      <c r="A1585">
        <v>1802</v>
      </c>
      <c r="B1585">
        <v>222.285877</v>
      </c>
      <c r="C1585" s="3">
        <v>1</v>
      </c>
      <c r="P1585">
        <v>1</v>
      </c>
      <c r="Q1585" t="str">
        <f>CONCATENATE(C1585,E1585,G1585,I1585)</f>
        <v>1</v>
      </c>
    </row>
    <row r="1586" spans="1:17" x14ac:dyDescent="0.25">
      <c r="A1586">
        <v>1803</v>
      </c>
      <c r="B1586">
        <v>222.264847</v>
      </c>
      <c r="C1586" s="3">
        <v>1</v>
      </c>
      <c r="D1586">
        <v>227.24809400000001</v>
      </c>
      <c r="E1586" s="4">
        <v>2</v>
      </c>
      <c r="P1586">
        <v>2</v>
      </c>
      <c r="Q1586" t="str">
        <f>CONCATENATE(C1586,E1586,G1586,I1586)</f>
        <v>12</v>
      </c>
    </row>
    <row r="1587" spans="1:17" x14ac:dyDescent="0.25">
      <c r="A1587">
        <v>1804</v>
      </c>
      <c r="B1587">
        <v>222.34020699999999</v>
      </c>
      <c r="C1587" s="3">
        <v>1</v>
      </c>
      <c r="D1587">
        <v>227.24164999999999</v>
      </c>
      <c r="E1587" s="4">
        <v>2</v>
      </c>
      <c r="P1587">
        <v>2</v>
      </c>
      <c r="Q1587" t="str">
        <f>CONCATENATE(C1587,E1587,G1587,I1587)</f>
        <v>12</v>
      </c>
    </row>
    <row r="1588" spans="1:17" x14ac:dyDescent="0.25">
      <c r="A1588">
        <v>1805</v>
      </c>
      <c r="B1588">
        <v>222.34020699999999</v>
      </c>
      <c r="C1588" s="3">
        <v>1</v>
      </c>
      <c r="D1588">
        <v>227.22546499999999</v>
      </c>
      <c r="E1588" s="4">
        <v>2</v>
      </c>
      <c r="P1588">
        <v>2</v>
      </c>
      <c r="Q1588" t="str">
        <f>CONCATENATE(C1588,E1588,G1588,I1588)</f>
        <v>12</v>
      </c>
    </row>
    <row r="1589" spans="1:17" x14ac:dyDescent="0.25">
      <c r="A1589">
        <v>1806</v>
      </c>
      <c r="D1589">
        <v>227.269589</v>
      </c>
      <c r="E1589" s="4">
        <v>2</v>
      </c>
      <c r="P1589">
        <v>1</v>
      </c>
      <c r="Q1589" t="str">
        <f>CONCATENATE(C1589,E1589,G1589,I1589)</f>
        <v>2</v>
      </c>
    </row>
    <row r="1590" spans="1:17" x14ac:dyDescent="0.25">
      <c r="A1590">
        <v>1807</v>
      </c>
      <c r="D1590">
        <v>227.25201100000001</v>
      </c>
      <c r="E1590" s="4">
        <v>2</v>
      </c>
      <c r="P1590">
        <v>1</v>
      </c>
      <c r="Q1590" t="str">
        <f>CONCATENATE(C1590,E1590,G1590,I1590)</f>
        <v>2</v>
      </c>
    </row>
    <row r="1591" spans="1:17" x14ac:dyDescent="0.25">
      <c r="A1591">
        <v>1808</v>
      </c>
      <c r="D1591">
        <v>227.198815</v>
      </c>
      <c r="E1591" s="4">
        <v>2</v>
      </c>
      <c r="P1591">
        <v>1</v>
      </c>
      <c r="Q1591" t="str">
        <f>CONCATENATE(C1591,E1591,G1591,I1591)</f>
        <v>2</v>
      </c>
    </row>
    <row r="1592" spans="1:17" x14ac:dyDescent="0.25">
      <c r="A1592">
        <v>1809</v>
      </c>
      <c r="D1592">
        <v>227.161599</v>
      </c>
      <c r="E1592" s="4">
        <v>2</v>
      </c>
      <c r="P1592">
        <v>1</v>
      </c>
      <c r="Q1592" t="str">
        <f>CONCATENATE(C1592,E1592,G1592,I1592)</f>
        <v>2</v>
      </c>
    </row>
    <row r="1593" spans="1:17" x14ac:dyDescent="0.25">
      <c r="A1593">
        <v>1810</v>
      </c>
      <c r="D1593">
        <v>227.26953599999999</v>
      </c>
      <c r="E1593" s="4">
        <v>2</v>
      </c>
      <c r="P1593">
        <v>1</v>
      </c>
      <c r="Q1593" t="str">
        <f>CONCATENATE(C1593,E1593,G1593,I1593)</f>
        <v>2</v>
      </c>
    </row>
    <row r="1594" spans="1:17" x14ac:dyDescent="0.25">
      <c r="A1594">
        <v>1811</v>
      </c>
      <c r="F1594">
        <v>226.96448599999999</v>
      </c>
      <c r="G1594" s="5">
        <v>3</v>
      </c>
      <c r="H1594">
        <v>227.03768199999999</v>
      </c>
      <c r="I1594" s="2">
        <v>4</v>
      </c>
      <c r="P1594">
        <v>2</v>
      </c>
      <c r="Q1594" t="str">
        <f>CONCATENATE(C1594,E1594,G1594,I1594)</f>
        <v>34</v>
      </c>
    </row>
    <row r="1595" spans="1:17" x14ac:dyDescent="0.25">
      <c r="A1595">
        <v>1812</v>
      </c>
      <c r="F1595">
        <v>227.041135</v>
      </c>
      <c r="G1595" s="5">
        <v>3</v>
      </c>
      <c r="H1595">
        <v>227.05685499999998</v>
      </c>
      <c r="I1595" s="2">
        <v>4</v>
      </c>
      <c r="P1595">
        <v>2</v>
      </c>
      <c r="Q1595" t="str">
        <f>CONCATENATE(C1595,E1595,G1595,I1595)</f>
        <v>34</v>
      </c>
    </row>
    <row r="1596" spans="1:17" x14ac:dyDescent="0.25">
      <c r="A1596">
        <v>1813</v>
      </c>
      <c r="F1596">
        <v>227.02005299999999</v>
      </c>
      <c r="G1596" s="5">
        <v>3</v>
      </c>
      <c r="H1596">
        <v>227.038196</v>
      </c>
      <c r="I1596" s="2">
        <v>4</v>
      </c>
      <c r="P1596">
        <v>2</v>
      </c>
      <c r="Q1596" t="str">
        <f>CONCATENATE(C1596,E1596,G1596,I1596)</f>
        <v>34</v>
      </c>
    </row>
    <row r="1597" spans="1:17" x14ac:dyDescent="0.25">
      <c r="A1597">
        <v>1814</v>
      </c>
      <c r="F1597">
        <v>226.993506</v>
      </c>
      <c r="G1597" s="5">
        <v>3</v>
      </c>
      <c r="H1597">
        <v>227.02773199999999</v>
      </c>
      <c r="I1597" s="2">
        <v>4</v>
      </c>
      <c r="P1597">
        <v>2</v>
      </c>
      <c r="Q1597" t="str">
        <f>CONCATENATE(C1597,E1597,G1597,I1597)</f>
        <v>34</v>
      </c>
    </row>
    <row r="1598" spans="1:17" x14ac:dyDescent="0.25">
      <c r="A1598">
        <v>1815</v>
      </c>
      <c r="F1598">
        <v>226.99139299999999</v>
      </c>
      <c r="G1598" s="5">
        <v>3</v>
      </c>
      <c r="H1598">
        <v>227.02494899999999</v>
      </c>
      <c r="I1598" s="2">
        <v>4</v>
      </c>
      <c r="P1598">
        <v>2</v>
      </c>
      <c r="Q1598" t="str">
        <f>CONCATENATE(C1598,E1598,G1598,I1598)</f>
        <v>34</v>
      </c>
    </row>
    <row r="1599" spans="1:17" x14ac:dyDescent="0.25">
      <c r="A1599">
        <v>1816</v>
      </c>
      <c r="F1599">
        <v>227.020104</v>
      </c>
      <c r="G1599" s="5">
        <v>3</v>
      </c>
      <c r="H1599">
        <v>226.96922799999999</v>
      </c>
      <c r="I1599" s="2">
        <v>4</v>
      </c>
      <c r="P1599">
        <v>2</v>
      </c>
      <c r="Q1599" t="str">
        <f>CONCATENATE(C1599,E1599,G1599,I1599)</f>
        <v>34</v>
      </c>
    </row>
    <row r="1600" spans="1:17" x14ac:dyDescent="0.25">
      <c r="A1600">
        <v>1817</v>
      </c>
      <c r="F1600">
        <v>226.99928</v>
      </c>
      <c r="G1600" s="5">
        <v>3</v>
      </c>
      <c r="H1600">
        <v>227.021804</v>
      </c>
      <c r="I1600" s="2">
        <v>4</v>
      </c>
      <c r="P1600">
        <v>2</v>
      </c>
      <c r="Q1600" t="str">
        <f>CONCATENATE(C1600,E1600,G1600,I1600)</f>
        <v>34</v>
      </c>
    </row>
    <row r="1601" spans="1:17" x14ac:dyDescent="0.25">
      <c r="A1601">
        <v>1818</v>
      </c>
      <c r="F1601">
        <v>226.98129</v>
      </c>
      <c r="G1601" s="5">
        <v>3</v>
      </c>
      <c r="H1601">
        <v>227.034898</v>
      </c>
      <c r="I1601" s="2">
        <v>4</v>
      </c>
      <c r="P1601">
        <v>2</v>
      </c>
      <c r="Q1601" t="str">
        <f>CONCATENATE(C1601,E1601,G1601,I1601)</f>
        <v>34</v>
      </c>
    </row>
    <row r="1602" spans="1:17" x14ac:dyDescent="0.25">
      <c r="A1602">
        <v>1819</v>
      </c>
      <c r="F1602">
        <v>226.90494999999999</v>
      </c>
      <c r="G1602" s="5">
        <v>3</v>
      </c>
      <c r="H1602">
        <v>226.92799099999999</v>
      </c>
      <c r="I1602" s="2">
        <v>4</v>
      </c>
      <c r="P1602">
        <v>2</v>
      </c>
      <c r="Q1602" t="str">
        <f>CONCATENATE(C1602,E1602,G1602,I1602)</f>
        <v>34</v>
      </c>
    </row>
    <row r="1603" spans="1:17" x14ac:dyDescent="0.25">
      <c r="A1603">
        <v>1820</v>
      </c>
      <c r="F1603">
        <v>226.96448599999999</v>
      </c>
      <c r="G1603" s="5">
        <v>3</v>
      </c>
      <c r="H1603">
        <v>226.91010399999999</v>
      </c>
      <c r="I1603" s="2">
        <v>4</v>
      </c>
      <c r="P1603">
        <v>2</v>
      </c>
      <c r="Q1603" t="str">
        <f>CONCATENATE(C1603,E1603,G1603,I1603)</f>
        <v>34</v>
      </c>
    </row>
    <row r="1604" spans="1:17" x14ac:dyDescent="0.25">
      <c r="A1604">
        <v>1821</v>
      </c>
      <c r="B1604">
        <v>244.470517</v>
      </c>
      <c r="C1604" s="3">
        <v>1</v>
      </c>
      <c r="H1604">
        <v>227.03768199999999</v>
      </c>
      <c r="I1604" s="2">
        <v>4</v>
      </c>
      <c r="P1604">
        <v>2</v>
      </c>
      <c r="Q1604" t="str">
        <f>CONCATENATE(C1604,E1604,G1604,I1604)</f>
        <v>14</v>
      </c>
    </row>
    <row r="1605" spans="1:17" x14ac:dyDescent="0.25">
      <c r="A1605">
        <v>1822</v>
      </c>
      <c r="B1605">
        <v>244.45783700000001</v>
      </c>
      <c r="C1605" s="3">
        <v>1</v>
      </c>
      <c r="P1605">
        <v>1</v>
      </c>
      <c r="Q1605" t="str">
        <f>CONCATENATE(C1605,E1605,G1605,I1605)</f>
        <v>1</v>
      </c>
    </row>
    <row r="1606" spans="1:17" x14ac:dyDescent="0.25">
      <c r="A1606">
        <v>1823</v>
      </c>
      <c r="B1606">
        <v>244.50695899999999</v>
      </c>
      <c r="C1606" s="3">
        <v>1</v>
      </c>
      <c r="P1606">
        <v>1</v>
      </c>
      <c r="Q1606" t="str">
        <f>CONCATENATE(C1606,E1606,G1606,I1606)</f>
        <v>1</v>
      </c>
    </row>
    <row r="1607" spans="1:17" x14ac:dyDescent="0.25">
      <c r="A1607">
        <v>1824</v>
      </c>
      <c r="B1607">
        <v>244.46098000000001</v>
      </c>
      <c r="C1607" s="3">
        <v>1</v>
      </c>
      <c r="P1607">
        <v>1</v>
      </c>
      <c r="Q1607" t="str">
        <f>CONCATENATE(C1607,E1607,G1607,I1607)</f>
        <v>1</v>
      </c>
    </row>
    <row r="1608" spans="1:17" x14ac:dyDescent="0.25">
      <c r="A1608">
        <v>1825</v>
      </c>
      <c r="B1608">
        <v>244.422067</v>
      </c>
      <c r="C1608" s="3">
        <v>1</v>
      </c>
      <c r="P1608">
        <v>1</v>
      </c>
      <c r="Q1608" t="str">
        <f>CONCATENATE(C1608,E1608,G1608,I1608)</f>
        <v>1</v>
      </c>
    </row>
    <row r="1609" spans="1:17" x14ac:dyDescent="0.25">
      <c r="A1609">
        <v>1826</v>
      </c>
      <c r="B1609">
        <v>244.41912500000001</v>
      </c>
      <c r="C1609" s="3">
        <v>1</v>
      </c>
      <c r="P1609">
        <v>1</v>
      </c>
      <c r="Q1609" t="str">
        <f>CONCATENATE(C1609,E1609,G1609,I1609)</f>
        <v>1</v>
      </c>
    </row>
    <row r="1610" spans="1:17" x14ac:dyDescent="0.25">
      <c r="A1610">
        <v>1827</v>
      </c>
      <c r="B1610">
        <v>244.37175500000001</v>
      </c>
      <c r="C1610" s="3">
        <v>1</v>
      </c>
      <c r="D1610">
        <v>250.78211299999998</v>
      </c>
      <c r="E1610" s="4">
        <v>2</v>
      </c>
      <c r="P1610">
        <v>2</v>
      </c>
      <c r="Q1610" t="str">
        <f>CONCATENATE(C1610,E1610,G1610,I1610)</f>
        <v>12</v>
      </c>
    </row>
    <row r="1611" spans="1:17" x14ac:dyDescent="0.25">
      <c r="A1611">
        <v>1828</v>
      </c>
      <c r="B1611">
        <v>244.370206</v>
      </c>
      <c r="C1611" s="3">
        <v>1</v>
      </c>
      <c r="D1611">
        <v>250.78211299999998</v>
      </c>
      <c r="E1611" s="4">
        <v>2</v>
      </c>
      <c r="P1611">
        <v>2</v>
      </c>
      <c r="Q1611" t="str">
        <f>CONCATENATE(C1611,E1611,G1611,I1611)</f>
        <v>12</v>
      </c>
    </row>
    <row r="1612" spans="1:17" x14ac:dyDescent="0.25">
      <c r="A1612">
        <v>1829</v>
      </c>
      <c r="B1612">
        <v>244.37479500000001</v>
      </c>
      <c r="C1612" s="3">
        <v>1</v>
      </c>
      <c r="D1612">
        <v>250.80237299999999</v>
      </c>
      <c r="E1612" s="4">
        <v>2</v>
      </c>
      <c r="P1612">
        <v>2</v>
      </c>
      <c r="Q1612" t="str">
        <f>CONCATENATE(C1612,E1612,G1612,I1612)</f>
        <v>12</v>
      </c>
    </row>
    <row r="1613" spans="1:17" x14ac:dyDescent="0.25">
      <c r="A1613">
        <v>1830</v>
      </c>
      <c r="B1613">
        <v>244.364125</v>
      </c>
      <c r="C1613" s="3">
        <v>1</v>
      </c>
      <c r="D1613">
        <v>250.797833</v>
      </c>
      <c r="E1613" s="4">
        <v>2</v>
      </c>
      <c r="P1613">
        <v>2</v>
      </c>
      <c r="Q1613" t="str">
        <f>CONCATENATE(C1613,E1613,G1613,I1613)</f>
        <v>12</v>
      </c>
    </row>
    <row r="1614" spans="1:17" x14ac:dyDescent="0.25">
      <c r="A1614">
        <v>1831</v>
      </c>
      <c r="B1614">
        <v>244.470517</v>
      </c>
      <c r="C1614" s="3">
        <v>1</v>
      </c>
      <c r="D1614">
        <v>250.76685800000001</v>
      </c>
      <c r="E1614" s="4">
        <v>2</v>
      </c>
      <c r="P1614">
        <v>2</v>
      </c>
      <c r="Q1614" t="str">
        <f>CONCATENATE(C1614,E1614,G1614,I1614)</f>
        <v>12</v>
      </c>
    </row>
    <row r="1615" spans="1:17" x14ac:dyDescent="0.25">
      <c r="A1615">
        <v>1832</v>
      </c>
      <c r="D1615">
        <v>250.748662</v>
      </c>
      <c r="E1615" s="4">
        <v>2</v>
      </c>
      <c r="P1615">
        <v>1</v>
      </c>
      <c r="Q1615" t="str">
        <f>CONCATENATE(C1615,E1615,G1615,I1615)</f>
        <v>2</v>
      </c>
    </row>
    <row r="1616" spans="1:17" x14ac:dyDescent="0.25">
      <c r="A1616">
        <v>1833</v>
      </c>
      <c r="D1616">
        <v>250.731549</v>
      </c>
      <c r="E1616" s="4">
        <v>2</v>
      </c>
      <c r="P1616">
        <v>1</v>
      </c>
      <c r="Q1616" t="str">
        <f>CONCATENATE(C1616,E1616,G1616,I1616)</f>
        <v>2</v>
      </c>
    </row>
    <row r="1617" spans="1:17" x14ac:dyDescent="0.25">
      <c r="A1617">
        <v>1834</v>
      </c>
      <c r="D1617">
        <v>250.776704</v>
      </c>
      <c r="E1617" s="4">
        <v>2</v>
      </c>
      <c r="P1617">
        <v>1</v>
      </c>
      <c r="Q1617" t="str">
        <f>CONCATENATE(C1617,E1617,G1617,I1617)</f>
        <v>2</v>
      </c>
    </row>
    <row r="1618" spans="1:17" x14ac:dyDescent="0.25">
      <c r="A1618">
        <v>1835</v>
      </c>
      <c r="D1618">
        <v>250.76041499999999</v>
      </c>
      <c r="E1618" s="4">
        <v>2</v>
      </c>
      <c r="P1618">
        <v>1</v>
      </c>
      <c r="Q1618" t="str">
        <f>CONCATENATE(C1618,E1618,G1618,I1618)</f>
        <v>2</v>
      </c>
    </row>
    <row r="1619" spans="1:17" x14ac:dyDescent="0.25">
      <c r="A1619">
        <v>1836</v>
      </c>
      <c r="D1619">
        <v>250.78237200000001</v>
      </c>
      <c r="E1619" s="4">
        <v>2</v>
      </c>
      <c r="F1619">
        <v>246.88356099999999</v>
      </c>
      <c r="G1619" s="5">
        <v>3</v>
      </c>
      <c r="P1619">
        <v>2</v>
      </c>
      <c r="Q1619" t="str">
        <f>CONCATENATE(C1619,E1619,G1619,I1619)</f>
        <v>23</v>
      </c>
    </row>
    <row r="1620" spans="1:17" x14ac:dyDescent="0.25">
      <c r="A1620">
        <v>1837</v>
      </c>
      <c r="D1620">
        <v>250.8466</v>
      </c>
      <c r="E1620" s="4">
        <v>2</v>
      </c>
      <c r="F1620">
        <v>246.88356099999999</v>
      </c>
      <c r="G1620" s="5">
        <v>3</v>
      </c>
      <c r="P1620">
        <v>2</v>
      </c>
      <c r="Q1620" t="str">
        <f>CONCATENATE(C1620,E1620,G1620,I1620)</f>
        <v>23</v>
      </c>
    </row>
    <row r="1621" spans="1:17" x14ac:dyDescent="0.25">
      <c r="A1621">
        <v>1838</v>
      </c>
      <c r="D1621">
        <v>250.78211299999998</v>
      </c>
      <c r="E1621" s="4">
        <v>2</v>
      </c>
      <c r="F1621">
        <v>246.88356099999999</v>
      </c>
      <c r="G1621" s="5">
        <v>3</v>
      </c>
      <c r="P1621">
        <v>2</v>
      </c>
      <c r="Q1621" t="str">
        <f>CONCATENATE(C1621,E1621,G1621,I1621)</f>
        <v>23</v>
      </c>
    </row>
    <row r="1622" spans="1:17" x14ac:dyDescent="0.25">
      <c r="A1622">
        <v>1839</v>
      </c>
      <c r="F1622">
        <v>246.88356099999999</v>
      </c>
      <c r="G1622" s="5">
        <v>3</v>
      </c>
      <c r="H1622">
        <v>248.669793</v>
      </c>
      <c r="I1622" s="2">
        <v>4</v>
      </c>
      <c r="P1622">
        <v>2</v>
      </c>
      <c r="Q1622" t="str">
        <f>CONCATENATE(C1622,E1622,G1622,I1622)</f>
        <v>34</v>
      </c>
    </row>
    <row r="1623" spans="1:17" x14ac:dyDescent="0.25">
      <c r="A1623">
        <v>1840</v>
      </c>
      <c r="F1623">
        <v>246.88356099999999</v>
      </c>
      <c r="G1623" s="5">
        <v>3</v>
      </c>
      <c r="H1623">
        <v>248.669793</v>
      </c>
      <c r="I1623" s="2">
        <v>4</v>
      </c>
      <c r="J1623">
        <v>235.838866</v>
      </c>
      <c r="K1623" t="s">
        <v>22</v>
      </c>
      <c r="Q1623" t="str">
        <f>CONCATENATE(C1623,E1623,G1623,I1623)</f>
        <v>34</v>
      </c>
    </row>
    <row r="1624" spans="1:17" x14ac:dyDescent="0.25">
      <c r="A1624">
        <v>1871</v>
      </c>
      <c r="Q1624" t="str">
        <f>CONCATENATE(C1624,E1624,G1624,I1624)</f>
        <v/>
      </c>
    </row>
    <row r="1625" spans="1:17" x14ac:dyDescent="0.25">
      <c r="A1625">
        <v>1872</v>
      </c>
      <c r="Q1625" t="str">
        <f>CONCATENATE(C1625,E1625,G1625,I1625)</f>
        <v/>
      </c>
    </row>
    <row r="1626" spans="1:17" x14ac:dyDescent="0.25">
      <c r="A1626">
        <v>1873</v>
      </c>
      <c r="J1626">
        <v>37.936076</v>
      </c>
      <c r="K1626" t="s">
        <v>22</v>
      </c>
      <c r="Q1626" t="str">
        <f>CONCATENATE(C1626,E1626,G1626,I1626)</f>
        <v/>
      </c>
    </row>
    <row r="1627" spans="1:17" x14ac:dyDescent="0.25">
      <c r="A1627">
        <v>1874</v>
      </c>
      <c r="B1627">
        <v>39.993205000000003</v>
      </c>
      <c r="C1627" s="3">
        <v>1</v>
      </c>
      <c r="P1627">
        <v>1</v>
      </c>
      <c r="Q1627" t="str">
        <f>CONCATENATE(C1627,E1627,G1627,I1627)</f>
        <v>1</v>
      </c>
    </row>
    <row r="1628" spans="1:17" x14ac:dyDescent="0.25">
      <c r="A1628">
        <v>1875</v>
      </c>
      <c r="B1628">
        <v>39.993205000000003</v>
      </c>
      <c r="C1628" s="3">
        <v>1</v>
      </c>
      <c r="P1628">
        <v>1</v>
      </c>
      <c r="Q1628" t="str">
        <f>CONCATENATE(C1628,E1628,G1628,I1628)</f>
        <v>1</v>
      </c>
    </row>
    <row r="1629" spans="1:17" x14ac:dyDescent="0.25">
      <c r="A1629">
        <v>1876</v>
      </c>
      <c r="B1629">
        <v>39.957218000000005</v>
      </c>
      <c r="C1629" s="3">
        <v>1</v>
      </c>
      <c r="P1629">
        <v>1</v>
      </c>
      <c r="Q1629" t="str">
        <f>CONCATENATE(C1629,E1629,G1629,I1629)</f>
        <v>1</v>
      </c>
    </row>
    <row r="1630" spans="1:17" x14ac:dyDescent="0.25">
      <c r="A1630">
        <v>1877</v>
      </c>
      <c r="B1630">
        <v>39.976749000000005</v>
      </c>
      <c r="C1630" s="3">
        <v>1</v>
      </c>
      <c r="P1630">
        <v>1</v>
      </c>
      <c r="Q1630" t="str">
        <f>CONCATENATE(C1630,E1630,G1630,I1630)</f>
        <v>1</v>
      </c>
    </row>
    <row r="1631" spans="1:17" x14ac:dyDescent="0.25">
      <c r="A1631">
        <v>1878</v>
      </c>
      <c r="B1631">
        <v>39.987998000000005</v>
      </c>
      <c r="C1631" s="3">
        <v>1</v>
      </c>
      <c r="P1631">
        <v>1</v>
      </c>
      <c r="Q1631" t="str">
        <f>CONCATENATE(C1631,E1631,G1631,I1631)</f>
        <v>1</v>
      </c>
    </row>
    <row r="1632" spans="1:17" x14ac:dyDescent="0.25">
      <c r="A1632">
        <v>1879</v>
      </c>
      <c r="B1632">
        <v>40.016536000000002</v>
      </c>
      <c r="C1632" s="3">
        <v>1</v>
      </c>
      <c r="D1632">
        <v>44.552749000000006</v>
      </c>
      <c r="E1632" s="4">
        <v>2</v>
      </c>
      <c r="P1632">
        <v>2</v>
      </c>
      <c r="Q1632" t="str">
        <f>CONCATENATE(C1632,E1632,G1632,I1632)</f>
        <v>12</v>
      </c>
    </row>
    <row r="1633" spans="1:17" x14ac:dyDescent="0.25">
      <c r="A1633">
        <v>1880</v>
      </c>
      <c r="B1633">
        <v>40.016795000000002</v>
      </c>
      <c r="C1633" s="3">
        <v>1</v>
      </c>
      <c r="D1633">
        <v>44.596130000000002</v>
      </c>
      <c r="E1633" s="4">
        <v>2</v>
      </c>
      <c r="P1633">
        <v>2</v>
      </c>
      <c r="Q1633" t="str">
        <f>CONCATENATE(C1633,E1633,G1633,I1633)</f>
        <v>12</v>
      </c>
    </row>
    <row r="1634" spans="1:17" x14ac:dyDescent="0.25">
      <c r="A1634">
        <v>1881</v>
      </c>
      <c r="B1634">
        <v>40.040962</v>
      </c>
      <c r="C1634" s="3">
        <v>1</v>
      </c>
      <c r="D1634">
        <v>44.593479000000002</v>
      </c>
      <c r="E1634" s="4">
        <v>2</v>
      </c>
      <c r="P1634">
        <v>2</v>
      </c>
      <c r="Q1634" t="str">
        <f>CONCATENATE(C1634,E1634,G1634,I1634)</f>
        <v>12</v>
      </c>
    </row>
    <row r="1635" spans="1:17" x14ac:dyDescent="0.25">
      <c r="A1635">
        <v>1882</v>
      </c>
      <c r="B1635">
        <v>39.993205000000003</v>
      </c>
      <c r="C1635" s="3">
        <v>1</v>
      </c>
      <c r="D1635">
        <v>44.58155</v>
      </c>
      <c r="E1635" s="4">
        <v>2</v>
      </c>
      <c r="P1635">
        <v>2</v>
      </c>
      <c r="Q1635" t="str">
        <f>CONCATENATE(C1635,E1635,G1635,I1635)</f>
        <v>12</v>
      </c>
    </row>
    <row r="1636" spans="1:17" x14ac:dyDescent="0.25">
      <c r="A1636">
        <v>1883</v>
      </c>
      <c r="D1636">
        <v>44.550041</v>
      </c>
      <c r="E1636" s="4">
        <v>2</v>
      </c>
      <c r="P1636">
        <v>1</v>
      </c>
      <c r="Q1636" t="str">
        <f>CONCATENATE(C1636,E1636,G1636,I1636)</f>
        <v>2</v>
      </c>
    </row>
    <row r="1637" spans="1:17" x14ac:dyDescent="0.25">
      <c r="A1637">
        <v>1884</v>
      </c>
      <c r="D1637">
        <v>44.581966000000001</v>
      </c>
      <c r="E1637" s="4">
        <v>2</v>
      </c>
      <c r="P1637">
        <v>1</v>
      </c>
      <c r="Q1637" t="str">
        <f>CONCATENATE(C1637,E1637,G1637,I1637)</f>
        <v>2</v>
      </c>
    </row>
    <row r="1638" spans="1:17" x14ac:dyDescent="0.25">
      <c r="A1638">
        <v>1885</v>
      </c>
      <c r="D1638">
        <v>44.579154000000003</v>
      </c>
      <c r="E1638" s="4">
        <v>2</v>
      </c>
      <c r="P1638">
        <v>1</v>
      </c>
      <c r="Q1638" t="str">
        <f>CONCATENATE(C1638,E1638,G1638,I1638)</f>
        <v>2</v>
      </c>
    </row>
    <row r="1639" spans="1:17" x14ac:dyDescent="0.25">
      <c r="A1639">
        <v>1886</v>
      </c>
      <c r="D1639">
        <v>44.552749000000006</v>
      </c>
      <c r="E1639" s="4">
        <v>2</v>
      </c>
      <c r="P1639">
        <v>1</v>
      </c>
      <c r="Q1639" t="str">
        <f>CONCATENATE(C1639,E1639,G1639,I1639)</f>
        <v>2</v>
      </c>
    </row>
    <row r="1640" spans="1:17" x14ac:dyDescent="0.25">
      <c r="A1640">
        <v>1887</v>
      </c>
      <c r="P1640">
        <v>0</v>
      </c>
      <c r="Q1640" t="str">
        <f>CONCATENATE(C1640,E1640,G1640,I1640)</f>
        <v/>
      </c>
    </row>
    <row r="1641" spans="1:17" x14ac:dyDescent="0.25">
      <c r="A1641">
        <v>1888</v>
      </c>
      <c r="F1641">
        <v>45.026161000000002</v>
      </c>
      <c r="G1641" s="5">
        <v>3</v>
      </c>
      <c r="H1641">
        <v>44.561916000000004</v>
      </c>
      <c r="I1641" s="2">
        <v>4</v>
      </c>
      <c r="P1641">
        <v>2</v>
      </c>
      <c r="Q1641" t="str">
        <f>CONCATENATE(C1641,E1641,G1641,I1641)</f>
        <v>34</v>
      </c>
    </row>
    <row r="1642" spans="1:17" x14ac:dyDescent="0.25">
      <c r="A1642">
        <v>1889</v>
      </c>
      <c r="F1642">
        <v>45.027358</v>
      </c>
      <c r="G1642" s="5">
        <v>3</v>
      </c>
      <c r="H1642">
        <v>44.612014000000002</v>
      </c>
      <c r="I1642" s="2">
        <v>4</v>
      </c>
      <c r="P1642">
        <v>2</v>
      </c>
      <c r="Q1642" t="str">
        <f>CONCATENATE(C1642,E1642,G1642,I1642)</f>
        <v>34</v>
      </c>
    </row>
    <row r="1643" spans="1:17" x14ac:dyDescent="0.25">
      <c r="A1643">
        <v>1890</v>
      </c>
      <c r="F1643">
        <v>45.018142000000005</v>
      </c>
      <c r="G1643" s="5">
        <v>3</v>
      </c>
      <c r="H1643">
        <v>44.593997000000002</v>
      </c>
      <c r="I1643" s="2">
        <v>4</v>
      </c>
      <c r="P1643">
        <v>2</v>
      </c>
      <c r="Q1643" t="str">
        <f>CONCATENATE(C1643,E1643,G1643,I1643)</f>
        <v>34</v>
      </c>
    </row>
    <row r="1644" spans="1:17" x14ac:dyDescent="0.25">
      <c r="A1644">
        <v>1891</v>
      </c>
      <c r="F1644">
        <v>44.999755</v>
      </c>
      <c r="G1644" s="5">
        <v>3</v>
      </c>
      <c r="H1644">
        <v>44.568736000000001</v>
      </c>
      <c r="I1644" s="2">
        <v>4</v>
      </c>
      <c r="P1644">
        <v>2</v>
      </c>
      <c r="Q1644" t="str">
        <f>CONCATENATE(C1644,E1644,G1644,I1644)</f>
        <v>34</v>
      </c>
    </row>
    <row r="1645" spans="1:17" x14ac:dyDescent="0.25">
      <c r="A1645">
        <v>1892</v>
      </c>
      <c r="F1645">
        <v>45.055690000000006</v>
      </c>
      <c r="G1645" s="5">
        <v>3</v>
      </c>
      <c r="H1645">
        <v>44.557594000000002</v>
      </c>
      <c r="I1645" s="2">
        <v>4</v>
      </c>
      <c r="P1645">
        <v>2</v>
      </c>
      <c r="Q1645" t="str">
        <f>CONCATENATE(C1645,E1645,G1645,I1645)</f>
        <v>34</v>
      </c>
    </row>
    <row r="1646" spans="1:17" x14ac:dyDescent="0.25">
      <c r="A1646">
        <v>1893</v>
      </c>
      <c r="F1646">
        <v>45.060638000000004</v>
      </c>
      <c r="G1646" s="5">
        <v>3</v>
      </c>
      <c r="H1646">
        <v>44.549835000000002</v>
      </c>
      <c r="I1646" s="2">
        <v>4</v>
      </c>
      <c r="P1646">
        <v>2</v>
      </c>
      <c r="Q1646" t="str">
        <f>CONCATENATE(C1646,E1646,G1646,I1646)</f>
        <v>34</v>
      </c>
    </row>
    <row r="1647" spans="1:17" x14ac:dyDescent="0.25">
      <c r="A1647">
        <v>1894</v>
      </c>
      <c r="F1647">
        <v>45.026161000000002</v>
      </c>
      <c r="G1647" s="5">
        <v>3</v>
      </c>
      <c r="H1647">
        <v>44.561916000000004</v>
      </c>
      <c r="I1647" s="2">
        <v>4</v>
      </c>
      <c r="P1647">
        <v>2</v>
      </c>
      <c r="Q1647" t="str">
        <f>CONCATENATE(C1647,E1647,G1647,I1647)</f>
        <v>34</v>
      </c>
    </row>
    <row r="1648" spans="1:17" x14ac:dyDescent="0.25">
      <c r="A1648">
        <v>1895</v>
      </c>
      <c r="F1648">
        <v>45.026161000000002</v>
      </c>
      <c r="G1648" s="5">
        <v>3</v>
      </c>
      <c r="H1648">
        <v>44.561916000000004</v>
      </c>
      <c r="I1648" s="2">
        <v>4</v>
      </c>
      <c r="P1648">
        <v>2</v>
      </c>
      <c r="Q1648" t="str">
        <f>CONCATENATE(C1648,E1648,G1648,I1648)</f>
        <v>34</v>
      </c>
    </row>
    <row r="1649" spans="1:17" x14ac:dyDescent="0.25">
      <c r="A1649">
        <v>1896</v>
      </c>
      <c r="P1649">
        <v>0</v>
      </c>
      <c r="Q1649" t="str">
        <f>CONCATENATE(C1649,E1649,G1649,I1649)</f>
        <v/>
      </c>
    </row>
    <row r="1650" spans="1:17" x14ac:dyDescent="0.25">
      <c r="A1650">
        <v>1897</v>
      </c>
      <c r="P1650">
        <v>0</v>
      </c>
      <c r="Q1650" t="str">
        <f>CONCATENATE(C1650,E1650,G1650,I1650)</f>
        <v/>
      </c>
    </row>
    <row r="1651" spans="1:17" x14ac:dyDescent="0.25">
      <c r="A1651">
        <v>1898</v>
      </c>
      <c r="P1651">
        <v>0</v>
      </c>
      <c r="Q1651" t="str">
        <f>CONCATENATE(C1651,E1651,G1651,I1651)</f>
        <v/>
      </c>
    </row>
    <row r="1652" spans="1:17" x14ac:dyDescent="0.25">
      <c r="A1652">
        <v>1899</v>
      </c>
      <c r="B1652">
        <v>70.101666000000009</v>
      </c>
      <c r="C1652" s="3">
        <v>1</v>
      </c>
      <c r="P1652">
        <v>1</v>
      </c>
      <c r="Q1652" t="str">
        <f>CONCATENATE(C1652,E1652,G1652,I1652)</f>
        <v>1</v>
      </c>
    </row>
    <row r="1653" spans="1:17" x14ac:dyDescent="0.25">
      <c r="A1653">
        <v>1900</v>
      </c>
      <c r="B1653">
        <v>70.145050000000012</v>
      </c>
      <c r="C1653" s="3">
        <v>1</v>
      </c>
      <c r="P1653">
        <v>1</v>
      </c>
      <c r="Q1653" t="str">
        <f>CONCATENATE(C1653,E1653,G1653,I1653)</f>
        <v>1</v>
      </c>
    </row>
    <row r="1654" spans="1:17" x14ac:dyDescent="0.25">
      <c r="A1654">
        <v>1901</v>
      </c>
      <c r="B1654">
        <v>70.151364000000001</v>
      </c>
      <c r="C1654" s="3">
        <v>1</v>
      </c>
      <c r="P1654">
        <v>1</v>
      </c>
      <c r="Q1654" t="str">
        <f>CONCATENATE(C1654,E1654,G1654,I1654)</f>
        <v>1</v>
      </c>
    </row>
    <row r="1655" spans="1:17" x14ac:dyDescent="0.25">
      <c r="A1655">
        <v>1902</v>
      </c>
      <c r="B1655">
        <v>70.141818000000001</v>
      </c>
      <c r="C1655" s="3">
        <v>1</v>
      </c>
      <c r="D1655">
        <v>72.753889000000001</v>
      </c>
      <c r="E1655" s="4">
        <v>2</v>
      </c>
      <c r="P1655">
        <v>2</v>
      </c>
      <c r="Q1655" t="str">
        <f>CONCATENATE(C1655,E1655,G1655,I1655)</f>
        <v>12</v>
      </c>
    </row>
    <row r="1656" spans="1:17" x14ac:dyDescent="0.25">
      <c r="A1656">
        <v>1903</v>
      </c>
      <c r="B1656">
        <v>70.101666000000009</v>
      </c>
      <c r="C1656" s="3">
        <v>1</v>
      </c>
      <c r="D1656">
        <v>72.641666000000001</v>
      </c>
      <c r="E1656" s="4">
        <v>2</v>
      </c>
      <c r="P1656">
        <v>2</v>
      </c>
      <c r="Q1656" t="str">
        <f>CONCATENATE(C1656,E1656,G1656,I1656)</f>
        <v>12</v>
      </c>
    </row>
    <row r="1657" spans="1:17" x14ac:dyDescent="0.25">
      <c r="A1657">
        <v>1904</v>
      </c>
      <c r="B1657">
        <v>70.158485000000013</v>
      </c>
      <c r="C1657" s="3">
        <v>1</v>
      </c>
      <c r="D1657">
        <v>72.753889000000001</v>
      </c>
      <c r="E1657" s="4">
        <v>2</v>
      </c>
      <c r="P1657">
        <v>2</v>
      </c>
      <c r="Q1657" t="str">
        <f>CONCATENATE(C1657,E1657,G1657,I1657)</f>
        <v>12</v>
      </c>
    </row>
    <row r="1658" spans="1:17" x14ac:dyDescent="0.25">
      <c r="A1658">
        <v>1905</v>
      </c>
      <c r="B1658">
        <v>70.218838000000005</v>
      </c>
      <c r="C1658" s="3">
        <v>1</v>
      </c>
      <c r="D1658">
        <v>72.753889000000001</v>
      </c>
      <c r="E1658" s="4">
        <v>2</v>
      </c>
      <c r="P1658">
        <v>2</v>
      </c>
      <c r="Q1658" t="str">
        <f>CONCATENATE(C1658,E1658,G1658,I1658)</f>
        <v>12</v>
      </c>
    </row>
    <row r="1659" spans="1:17" x14ac:dyDescent="0.25">
      <c r="A1659">
        <v>1906</v>
      </c>
      <c r="B1659">
        <v>70.101666000000009</v>
      </c>
      <c r="C1659" s="3">
        <v>1</v>
      </c>
      <c r="D1659">
        <v>72.753889000000001</v>
      </c>
      <c r="E1659" s="4">
        <v>2</v>
      </c>
      <c r="P1659">
        <v>2</v>
      </c>
      <c r="Q1659" t="str">
        <f>CONCATENATE(C1659,E1659,G1659,I1659)</f>
        <v>12</v>
      </c>
    </row>
    <row r="1660" spans="1:17" x14ac:dyDescent="0.25">
      <c r="A1660">
        <v>1907</v>
      </c>
      <c r="D1660">
        <v>72.753889000000001</v>
      </c>
      <c r="E1660" s="4">
        <v>2</v>
      </c>
      <c r="P1660">
        <v>1</v>
      </c>
      <c r="Q1660" t="str">
        <f>CONCATENATE(C1660,E1660,G1660,I1660)</f>
        <v>2</v>
      </c>
    </row>
    <row r="1661" spans="1:17" x14ac:dyDescent="0.25">
      <c r="A1661">
        <v>1908</v>
      </c>
      <c r="D1661">
        <v>72.753889000000001</v>
      </c>
      <c r="E1661" s="4">
        <v>2</v>
      </c>
      <c r="P1661">
        <v>1</v>
      </c>
      <c r="Q1661" t="str">
        <f>CONCATENATE(C1661,E1661,G1661,I1661)</f>
        <v>2</v>
      </c>
    </row>
    <row r="1662" spans="1:17" x14ac:dyDescent="0.25">
      <c r="A1662">
        <v>1909</v>
      </c>
      <c r="F1662">
        <v>72.673990000000003</v>
      </c>
      <c r="G1662" s="5">
        <v>3</v>
      </c>
      <c r="H1662">
        <v>72.762121000000008</v>
      </c>
      <c r="I1662" s="2">
        <v>4</v>
      </c>
      <c r="P1662">
        <v>2</v>
      </c>
      <c r="Q1662" t="str">
        <f>CONCATENATE(C1662,E1662,G1662,I1662)</f>
        <v>34</v>
      </c>
    </row>
    <row r="1663" spans="1:17" x14ac:dyDescent="0.25">
      <c r="A1663">
        <v>1910</v>
      </c>
      <c r="F1663">
        <v>72.70702</v>
      </c>
      <c r="G1663" s="5">
        <v>3</v>
      </c>
      <c r="H1663">
        <v>72.782677000000007</v>
      </c>
      <c r="I1663" s="2">
        <v>4</v>
      </c>
      <c r="P1663">
        <v>2</v>
      </c>
      <c r="Q1663" t="str">
        <f>CONCATENATE(C1663,E1663,G1663,I1663)</f>
        <v>34</v>
      </c>
    </row>
    <row r="1664" spans="1:17" x14ac:dyDescent="0.25">
      <c r="A1664">
        <v>1911</v>
      </c>
      <c r="F1664">
        <v>72.652172000000007</v>
      </c>
      <c r="G1664" s="5">
        <v>3</v>
      </c>
      <c r="H1664">
        <v>72.653232000000003</v>
      </c>
      <c r="I1664" s="2">
        <v>4</v>
      </c>
      <c r="P1664">
        <v>2</v>
      </c>
      <c r="Q1664" t="str">
        <f>CONCATENATE(C1664,E1664,G1664,I1664)</f>
        <v>34</v>
      </c>
    </row>
    <row r="1665" spans="1:17" x14ac:dyDescent="0.25">
      <c r="A1665">
        <v>1912</v>
      </c>
      <c r="F1665">
        <v>72.660404</v>
      </c>
      <c r="G1665" s="5">
        <v>3</v>
      </c>
      <c r="H1665">
        <v>72.674899000000011</v>
      </c>
      <c r="I1665" s="2">
        <v>4</v>
      </c>
      <c r="P1665">
        <v>2</v>
      </c>
      <c r="Q1665" t="str">
        <f>CONCATENATE(C1665,E1665,G1665,I1665)</f>
        <v>34</v>
      </c>
    </row>
    <row r="1666" spans="1:17" x14ac:dyDescent="0.25">
      <c r="A1666">
        <v>1913</v>
      </c>
      <c r="F1666">
        <v>72.658636000000001</v>
      </c>
      <c r="G1666" s="5">
        <v>3</v>
      </c>
      <c r="H1666">
        <v>72.711010000000002</v>
      </c>
      <c r="I1666" s="2">
        <v>4</v>
      </c>
      <c r="P1666">
        <v>2</v>
      </c>
      <c r="Q1666" t="str">
        <f>CONCATENATE(C1666,E1666,G1666,I1666)</f>
        <v>34</v>
      </c>
    </row>
    <row r="1667" spans="1:17" x14ac:dyDescent="0.25">
      <c r="A1667">
        <v>1914</v>
      </c>
      <c r="F1667">
        <v>72.636767000000006</v>
      </c>
      <c r="G1667" s="5">
        <v>3</v>
      </c>
      <c r="H1667">
        <v>72.645303000000013</v>
      </c>
      <c r="I1667" s="2">
        <v>4</v>
      </c>
      <c r="P1667">
        <v>2</v>
      </c>
      <c r="Q1667" t="str">
        <f>CONCATENATE(C1667,E1667,G1667,I1667)</f>
        <v>34</v>
      </c>
    </row>
    <row r="1668" spans="1:17" x14ac:dyDescent="0.25">
      <c r="A1668">
        <v>1915</v>
      </c>
      <c r="F1668">
        <v>72.673990000000003</v>
      </c>
      <c r="G1668" s="5">
        <v>3</v>
      </c>
      <c r="H1668">
        <v>72.762121000000008</v>
      </c>
      <c r="I1668" s="2">
        <v>4</v>
      </c>
      <c r="P1668">
        <v>2</v>
      </c>
      <c r="Q1668" t="str">
        <f>CONCATENATE(C1668,E1668,G1668,I1668)</f>
        <v>34</v>
      </c>
    </row>
    <row r="1669" spans="1:17" x14ac:dyDescent="0.25">
      <c r="A1669">
        <v>1916</v>
      </c>
      <c r="F1669">
        <v>72.673990000000003</v>
      </c>
      <c r="G1669" s="5">
        <v>3</v>
      </c>
      <c r="H1669">
        <v>72.762121000000008</v>
      </c>
      <c r="I1669" s="2">
        <v>4</v>
      </c>
      <c r="P1669">
        <v>2</v>
      </c>
      <c r="Q1669" t="str">
        <f>CONCATENATE(C1669,E1669,G1669,I1669)</f>
        <v>34</v>
      </c>
    </row>
    <row r="1670" spans="1:17" x14ac:dyDescent="0.25">
      <c r="A1670">
        <v>1917</v>
      </c>
      <c r="P1670">
        <v>0</v>
      </c>
      <c r="Q1670" t="str">
        <f>CONCATENATE(C1670,E1670,G1670,I1670)</f>
        <v/>
      </c>
    </row>
    <row r="1671" spans="1:17" x14ac:dyDescent="0.25">
      <c r="A1671">
        <v>1918</v>
      </c>
      <c r="P1671">
        <v>0</v>
      </c>
      <c r="Q1671" t="str">
        <f>CONCATENATE(C1671,E1671,G1671,I1671)</f>
        <v/>
      </c>
    </row>
    <row r="1672" spans="1:17" x14ac:dyDescent="0.25">
      <c r="A1672">
        <v>1919</v>
      </c>
      <c r="P1672">
        <v>0</v>
      </c>
      <c r="Q1672" t="str">
        <f>CONCATENATE(C1672,E1672,G1672,I1672)</f>
        <v/>
      </c>
    </row>
    <row r="1673" spans="1:17" x14ac:dyDescent="0.25">
      <c r="A1673">
        <v>1920</v>
      </c>
      <c r="B1673">
        <v>93.732122000000004</v>
      </c>
      <c r="C1673" s="3">
        <v>1</v>
      </c>
      <c r="P1673">
        <v>1</v>
      </c>
      <c r="Q1673" t="str">
        <f>CONCATENATE(C1673,E1673,G1673,I1673)</f>
        <v>1</v>
      </c>
    </row>
    <row r="1674" spans="1:17" x14ac:dyDescent="0.25">
      <c r="A1674">
        <v>1921</v>
      </c>
      <c r="B1674">
        <v>93.797019000000006</v>
      </c>
      <c r="C1674" s="3">
        <v>1</v>
      </c>
      <c r="P1674">
        <v>1</v>
      </c>
      <c r="Q1674" t="str">
        <f>CONCATENATE(C1674,E1674,G1674,I1674)</f>
        <v>1</v>
      </c>
    </row>
    <row r="1675" spans="1:17" x14ac:dyDescent="0.25">
      <c r="A1675">
        <v>1922</v>
      </c>
      <c r="B1675">
        <v>93.883536000000007</v>
      </c>
      <c r="C1675" s="3">
        <v>1</v>
      </c>
      <c r="P1675">
        <v>1</v>
      </c>
      <c r="Q1675" t="str">
        <f>CONCATENATE(C1675,E1675,G1675,I1675)</f>
        <v>1</v>
      </c>
    </row>
    <row r="1676" spans="1:17" x14ac:dyDescent="0.25">
      <c r="A1676">
        <v>1923</v>
      </c>
      <c r="B1676">
        <v>93.879596000000006</v>
      </c>
      <c r="C1676" s="3">
        <v>1</v>
      </c>
      <c r="P1676">
        <v>1</v>
      </c>
      <c r="Q1676" t="str">
        <f>CONCATENATE(C1676,E1676,G1676,I1676)</f>
        <v>1</v>
      </c>
    </row>
    <row r="1677" spans="1:17" x14ac:dyDescent="0.25">
      <c r="A1677">
        <v>1924</v>
      </c>
      <c r="B1677">
        <v>93.824445000000011</v>
      </c>
      <c r="C1677" s="3">
        <v>1</v>
      </c>
      <c r="D1677">
        <v>97.661765000000003</v>
      </c>
      <c r="E1677" s="4">
        <v>2</v>
      </c>
      <c r="P1677">
        <v>2</v>
      </c>
      <c r="Q1677" t="str">
        <f>CONCATENATE(C1677,E1677,G1677,I1677)</f>
        <v>12</v>
      </c>
    </row>
    <row r="1678" spans="1:17" x14ac:dyDescent="0.25">
      <c r="A1678">
        <v>1925</v>
      </c>
      <c r="B1678">
        <v>93.774848000000006</v>
      </c>
      <c r="C1678" s="3">
        <v>1</v>
      </c>
      <c r="D1678">
        <v>97.741263000000004</v>
      </c>
      <c r="E1678" s="4">
        <v>2</v>
      </c>
      <c r="P1678">
        <v>2</v>
      </c>
      <c r="Q1678" t="str">
        <f>CONCATENATE(C1678,E1678,G1678,I1678)</f>
        <v>12</v>
      </c>
    </row>
    <row r="1679" spans="1:17" x14ac:dyDescent="0.25">
      <c r="A1679">
        <v>1926</v>
      </c>
      <c r="B1679">
        <v>93.742070000000012</v>
      </c>
      <c r="C1679" s="3">
        <v>1</v>
      </c>
      <c r="D1679">
        <v>97.753787000000003</v>
      </c>
      <c r="E1679" s="4">
        <v>2</v>
      </c>
      <c r="P1679">
        <v>2</v>
      </c>
      <c r="Q1679" t="str">
        <f>CONCATENATE(C1679,E1679,G1679,I1679)</f>
        <v>12</v>
      </c>
    </row>
    <row r="1680" spans="1:17" x14ac:dyDescent="0.25">
      <c r="A1680">
        <v>1927</v>
      </c>
      <c r="B1680">
        <v>93.732122000000004</v>
      </c>
      <c r="C1680" s="3">
        <v>1</v>
      </c>
      <c r="D1680">
        <v>97.698234000000014</v>
      </c>
      <c r="E1680" s="4">
        <v>2</v>
      </c>
      <c r="P1680">
        <v>2</v>
      </c>
      <c r="Q1680" t="str">
        <f>CONCATENATE(C1680,E1680,G1680,I1680)</f>
        <v>12</v>
      </c>
    </row>
    <row r="1681" spans="1:17" x14ac:dyDescent="0.25">
      <c r="A1681">
        <v>1928</v>
      </c>
      <c r="D1681">
        <v>97.733890000000002</v>
      </c>
      <c r="E1681" s="4">
        <v>2</v>
      </c>
      <c r="P1681">
        <v>1</v>
      </c>
      <c r="Q1681" t="str">
        <f>CONCATENATE(C1681,E1681,G1681,I1681)</f>
        <v>2</v>
      </c>
    </row>
    <row r="1682" spans="1:17" x14ac:dyDescent="0.25">
      <c r="A1682">
        <v>1929</v>
      </c>
      <c r="D1682">
        <v>97.661765000000003</v>
      </c>
      <c r="E1682" s="4">
        <v>2</v>
      </c>
      <c r="P1682">
        <v>1</v>
      </c>
      <c r="Q1682" t="str">
        <f>CONCATENATE(C1682,E1682,G1682,I1682)</f>
        <v>2</v>
      </c>
    </row>
    <row r="1683" spans="1:17" x14ac:dyDescent="0.25">
      <c r="A1683">
        <v>1930</v>
      </c>
      <c r="D1683">
        <v>97.661765000000003</v>
      </c>
      <c r="E1683" s="4">
        <v>2</v>
      </c>
      <c r="P1683">
        <v>1</v>
      </c>
      <c r="Q1683" t="str">
        <f>CONCATENATE(C1683,E1683,G1683,I1683)</f>
        <v>2</v>
      </c>
    </row>
    <row r="1684" spans="1:17" x14ac:dyDescent="0.25">
      <c r="A1684">
        <v>1931</v>
      </c>
      <c r="P1684">
        <v>0</v>
      </c>
      <c r="Q1684" t="str">
        <f>CONCATENATE(C1684,E1684,G1684,I1684)</f>
        <v/>
      </c>
    </row>
    <row r="1685" spans="1:17" x14ac:dyDescent="0.25">
      <c r="A1685">
        <v>1932</v>
      </c>
      <c r="F1685">
        <v>99.773990000000012</v>
      </c>
      <c r="G1685" s="5">
        <v>3</v>
      </c>
      <c r="H1685">
        <v>99.54889</v>
      </c>
      <c r="I1685" s="2">
        <v>4</v>
      </c>
      <c r="P1685">
        <v>2</v>
      </c>
      <c r="Q1685" t="str">
        <f>CONCATENATE(C1685,E1685,G1685,I1685)</f>
        <v>34</v>
      </c>
    </row>
    <row r="1686" spans="1:17" x14ac:dyDescent="0.25">
      <c r="A1686">
        <v>1933</v>
      </c>
      <c r="F1686">
        <v>99.794646</v>
      </c>
      <c r="G1686" s="5">
        <v>3</v>
      </c>
      <c r="H1686">
        <v>99.579847999999998</v>
      </c>
      <c r="I1686" s="2">
        <v>4</v>
      </c>
      <c r="P1686">
        <v>2</v>
      </c>
      <c r="Q1686" t="str">
        <f>CONCATENATE(C1686,E1686,G1686,I1686)</f>
        <v>34</v>
      </c>
    </row>
    <row r="1687" spans="1:17" x14ac:dyDescent="0.25">
      <c r="A1687">
        <v>1934</v>
      </c>
      <c r="F1687">
        <v>99.789241000000004</v>
      </c>
      <c r="G1687" s="5">
        <v>3</v>
      </c>
      <c r="H1687">
        <v>99.573030000000003</v>
      </c>
      <c r="I1687" s="2">
        <v>4</v>
      </c>
      <c r="P1687">
        <v>2</v>
      </c>
      <c r="Q1687" t="str">
        <f>CONCATENATE(C1687,E1687,G1687,I1687)</f>
        <v>34</v>
      </c>
    </row>
    <row r="1688" spans="1:17" x14ac:dyDescent="0.25">
      <c r="A1688">
        <v>1935</v>
      </c>
      <c r="F1688">
        <v>99.731666000000004</v>
      </c>
      <c r="G1688" s="5">
        <v>3</v>
      </c>
      <c r="H1688">
        <v>99.524596000000003</v>
      </c>
      <c r="I1688" s="2">
        <v>4</v>
      </c>
      <c r="P1688">
        <v>2</v>
      </c>
      <c r="Q1688" t="str">
        <f>CONCATENATE(C1688,E1688,G1688,I1688)</f>
        <v>34</v>
      </c>
    </row>
    <row r="1689" spans="1:17" x14ac:dyDescent="0.25">
      <c r="A1689">
        <v>1936</v>
      </c>
      <c r="F1689">
        <v>99.690201999999999</v>
      </c>
      <c r="G1689" s="5">
        <v>3</v>
      </c>
      <c r="H1689">
        <v>99.537625000000006</v>
      </c>
      <c r="I1689" s="2">
        <v>4</v>
      </c>
      <c r="P1689">
        <v>2</v>
      </c>
      <c r="Q1689" t="str">
        <f>CONCATENATE(C1689,E1689,G1689,I1689)</f>
        <v>34</v>
      </c>
    </row>
    <row r="1690" spans="1:17" x14ac:dyDescent="0.25">
      <c r="A1690">
        <v>1937</v>
      </c>
      <c r="F1690">
        <v>99.680152000000007</v>
      </c>
      <c r="G1690" s="5">
        <v>3</v>
      </c>
      <c r="H1690">
        <v>99.556415000000015</v>
      </c>
      <c r="I1690" s="2">
        <v>4</v>
      </c>
      <c r="P1690">
        <v>2</v>
      </c>
      <c r="Q1690" t="str">
        <f>CONCATENATE(C1690,E1690,G1690,I1690)</f>
        <v>34</v>
      </c>
    </row>
    <row r="1691" spans="1:17" x14ac:dyDescent="0.25">
      <c r="A1691">
        <v>1938</v>
      </c>
      <c r="F1691">
        <v>99.773990000000012</v>
      </c>
      <c r="G1691" s="5">
        <v>3</v>
      </c>
      <c r="H1691">
        <v>99.54889</v>
      </c>
      <c r="I1691" s="2">
        <v>4</v>
      </c>
      <c r="P1691">
        <v>2</v>
      </c>
      <c r="Q1691" t="str">
        <f>CONCATENATE(C1691,E1691,G1691,I1691)</f>
        <v>34</v>
      </c>
    </row>
    <row r="1692" spans="1:17" x14ac:dyDescent="0.25">
      <c r="A1692">
        <v>1939</v>
      </c>
      <c r="P1692">
        <v>0</v>
      </c>
      <c r="Q1692" t="str">
        <f>CONCATENATE(C1692,E1692,G1692,I1692)</f>
        <v/>
      </c>
    </row>
    <row r="1693" spans="1:17" x14ac:dyDescent="0.25">
      <c r="A1693">
        <v>1940</v>
      </c>
      <c r="B1693">
        <v>122.019441</v>
      </c>
      <c r="C1693" s="3">
        <v>1</v>
      </c>
      <c r="P1693">
        <v>1</v>
      </c>
      <c r="Q1693" t="str">
        <f>CONCATENATE(C1693,E1693,G1693,I1693)</f>
        <v>1</v>
      </c>
    </row>
    <row r="1694" spans="1:17" x14ac:dyDescent="0.25">
      <c r="A1694">
        <v>1941</v>
      </c>
      <c r="B1694">
        <v>122.019441</v>
      </c>
      <c r="C1694" s="3">
        <v>1</v>
      </c>
      <c r="P1694">
        <v>1</v>
      </c>
      <c r="Q1694" t="str">
        <f>CONCATENATE(C1694,E1694,G1694,I1694)</f>
        <v>1</v>
      </c>
    </row>
    <row r="1695" spans="1:17" x14ac:dyDescent="0.25">
      <c r="A1695">
        <v>1942</v>
      </c>
      <c r="B1695">
        <v>121.96161800000002</v>
      </c>
      <c r="C1695" s="3">
        <v>1</v>
      </c>
      <c r="P1695">
        <v>1</v>
      </c>
      <c r="Q1695" t="str">
        <f>CONCATENATE(C1695,E1695,G1695,I1695)</f>
        <v>1</v>
      </c>
    </row>
    <row r="1696" spans="1:17" x14ac:dyDescent="0.25">
      <c r="A1696">
        <v>1943</v>
      </c>
      <c r="B1696">
        <v>121.96722100000001</v>
      </c>
      <c r="C1696" s="3">
        <v>1</v>
      </c>
      <c r="P1696">
        <v>1</v>
      </c>
      <c r="Q1696" t="str">
        <f>CONCATENATE(C1696,E1696,G1696,I1696)</f>
        <v>1</v>
      </c>
    </row>
    <row r="1697" spans="1:17" x14ac:dyDescent="0.25">
      <c r="A1697">
        <v>1944</v>
      </c>
      <c r="B1697">
        <v>121.98085900000001</v>
      </c>
      <c r="C1697" s="3">
        <v>1</v>
      </c>
      <c r="P1697">
        <v>1</v>
      </c>
      <c r="Q1697" t="str">
        <f>CONCATENATE(C1697,E1697,G1697,I1697)</f>
        <v>1</v>
      </c>
    </row>
    <row r="1698" spans="1:17" x14ac:dyDescent="0.25">
      <c r="A1698">
        <v>1945</v>
      </c>
      <c r="B1698">
        <v>122.01681600000001</v>
      </c>
      <c r="C1698" s="3">
        <v>1</v>
      </c>
      <c r="D1698">
        <v>127.131112</v>
      </c>
      <c r="E1698" s="4">
        <v>2</v>
      </c>
      <c r="P1698">
        <v>2</v>
      </c>
      <c r="Q1698" t="str">
        <f>CONCATENATE(C1698,E1698,G1698,I1698)</f>
        <v>12</v>
      </c>
    </row>
    <row r="1699" spans="1:17" x14ac:dyDescent="0.25">
      <c r="A1699">
        <v>1946</v>
      </c>
      <c r="B1699">
        <v>122.072827</v>
      </c>
      <c r="C1699" s="3">
        <v>1</v>
      </c>
      <c r="D1699">
        <v>127.213132</v>
      </c>
      <c r="E1699" s="4">
        <v>2</v>
      </c>
      <c r="P1699">
        <v>2</v>
      </c>
      <c r="Q1699" t="str">
        <f>CONCATENATE(C1699,E1699,G1699,I1699)</f>
        <v>12</v>
      </c>
    </row>
    <row r="1700" spans="1:17" x14ac:dyDescent="0.25">
      <c r="A1700">
        <v>1947</v>
      </c>
      <c r="B1700">
        <v>122.019441</v>
      </c>
      <c r="C1700" s="3">
        <v>1</v>
      </c>
      <c r="D1700">
        <v>127.153279</v>
      </c>
      <c r="E1700" s="4">
        <v>2</v>
      </c>
      <c r="P1700">
        <v>2</v>
      </c>
      <c r="Q1700" t="str">
        <f>CONCATENATE(C1700,E1700,G1700,I1700)</f>
        <v>12</v>
      </c>
    </row>
    <row r="1701" spans="1:17" x14ac:dyDescent="0.25">
      <c r="A1701">
        <v>1948</v>
      </c>
      <c r="D1701">
        <v>127.165254</v>
      </c>
      <c r="E1701" s="4">
        <v>2</v>
      </c>
      <c r="P1701">
        <v>1</v>
      </c>
      <c r="Q1701" t="str">
        <f>CONCATENATE(C1701,E1701,G1701,I1701)</f>
        <v>2</v>
      </c>
    </row>
    <row r="1702" spans="1:17" x14ac:dyDescent="0.25">
      <c r="A1702">
        <v>1949</v>
      </c>
      <c r="D1702">
        <v>127.24868900000001</v>
      </c>
      <c r="E1702" s="4">
        <v>2</v>
      </c>
      <c r="P1702">
        <v>1</v>
      </c>
      <c r="Q1702" t="str">
        <f>CONCATENATE(C1702,E1702,G1702,I1702)</f>
        <v>2</v>
      </c>
    </row>
    <row r="1703" spans="1:17" x14ac:dyDescent="0.25">
      <c r="A1703">
        <v>1950</v>
      </c>
      <c r="D1703">
        <v>127.32141200000001</v>
      </c>
      <c r="E1703" s="4">
        <v>2</v>
      </c>
      <c r="P1703">
        <v>1</v>
      </c>
      <c r="Q1703" t="str">
        <f>CONCATENATE(C1703,E1703,G1703,I1703)</f>
        <v>2</v>
      </c>
    </row>
    <row r="1704" spans="1:17" x14ac:dyDescent="0.25">
      <c r="A1704">
        <v>1951</v>
      </c>
      <c r="D1704">
        <v>127.131112</v>
      </c>
      <c r="E1704" s="4">
        <v>2</v>
      </c>
      <c r="P1704">
        <v>1</v>
      </c>
      <c r="Q1704" t="str">
        <f>CONCATENATE(C1704,E1704,G1704,I1704)</f>
        <v>2</v>
      </c>
    </row>
    <row r="1705" spans="1:17" x14ac:dyDescent="0.25">
      <c r="A1705">
        <v>1952</v>
      </c>
      <c r="F1705">
        <v>128.596768</v>
      </c>
      <c r="G1705" s="5">
        <v>3</v>
      </c>
      <c r="H1705">
        <v>128.90363400000001</v>
      </c>
      <c r="I1705" s="2">
        <v>4</v>
      </c>
      <c r="P1705">
        <v>2</v>
      </c>
      <c r="Q1705" t="str">
        <f>CONCATENATE(C1705,E1705,G1705,I1705)</f>
        <v>34</v>
      </c>
    </row>
    <row r="1706" spans="1:17" x14ac:dyDescent="0.25">
      <c r="A1706">
        <v>1953</v>
      </c>
      <c r="F1706">
        <v>128.64934600000001</v>
      </c>
      <c r="G1706" s="5">
        <v>3</v>
      </c>
      <c r="H1706">
        <v>128.94651100000002</v>
      </c>
      <c r="I1706" s="2">
        <v>4</v>
      </c>
      <c r="P1706">
        <v>2</v>
      </c>
      <c r="Q1706" t="str">
        <f>CONCATENATE(C1706,E1706,G1706,I1706)</f>
        <v>34</v>
      </c>
    </row>
    <row r="1707" spans="1:17" x14ac:dyDescent="0.25">
      <c r="A1707">
        <v>1954</v>
      </c>
      <c r="F1707">
        <v>128.661565</v>
      </c>
      <c r="G1707" s="5">
        <v>3</v>
      </c>
      <c r="H1707">
        <v>128.930001</v>
      </c>
      <c r="I1707" s="2">
        <v>4</v>
      </c>
      <c r="P1707">
        <v>2</v>
      </c>
      <c r="Q1707" t="str">
        <f>CONCATENATE(C1707,E1707,G1707,I1707)</f>
        <v>34</v>
      </c>
    </row>
    <row r="1708" spans="1:17" x14ac:dyDescent="0.25">
      <c r="A1708">
        <v>1955</v>
      </c>
      <c r="F1708">
        <v>128.64757600000002</v>
      </c>
      <c r="G1708" s="5">
        <v>3</v>
      </c>
      <c r="H1708">
        <v>128.948182</v>
      </c>
      <c r="I1708" s="2">
        <v>4</v>
      </c>
      <c r="P1708">
        <v>2</v>
      </c>
      <c r="Q1708" t="str">
        <f>CONCATENATE(C1708,E1708,G1708,I1708)</f>
        <v>34</v>
      </c>
    </row>
    <row r="1709" spans="1:17" x14ac:dyDescent="0.25">
      <c r="A1709">
        <v>1956</v>
      </c>
      <c r="F1709">
        <v>128.62490200000002</v>
      </c>
      <c r="G1709" s="5">
        <v>3</v>
      </c>
      <c r="H1709">
        <v>128.93984700000001</v>
      </c>
      <c r="I1709" s="2">
        <v>4</v>
      </c>
      <c r="P1709">
        <v>2</v>
      </c>
      <c r="Q1709" t="str">
        <f>CONCATENATE(C1709,E1709,G1709,I1709)</f>
        <v>34</v>
      </c>
    </row>
    <row r="1710" spans="1:17" x14ac:dyDescent="0.25">
      <c r="A1710">
        <v>1957</v>
      </c>
      <c r="F1710">
        <v>128.58151700000002</v>
      </c>
      <c r="G1710" s="5">
        <v>3</v>
      </c>
      <c r="H1710">
        <v>128.95469400000002</v>
      </c>
      <c r="I1710" s="2">
        <v>4</v>
      </c>
      <c r="P1710">
        <v>2</v>
      </c>
      <c r="Q1710" t="str">
        <f>CONCATENATE(C1710,E1710,G1710,I1710)</f>
        <v>34</v>
      </c>
    </row>
    <row r="1711" spans="1:17" x14ac:dyDescent="0.25">
      <c r="A1711">
        <v>1958</v>
      </c>
      <c r="F1711">
        <v>128.596768</v>
      </c>
      <c r="G1711" s="5">
        <v>3</v>
      </c>
      <c r="H1711">
        <v>128.97979800000002</v>
      </c>
      <c r="I1711" s="2">
        <v>4</v>
      </c>
      <c r="P1711">
        <v>2</v>
      </c>
      <c r="Q1711" t="str">
        <f>CONCATENATE(C1711,E1711,G1711,I1711)</f>
        <v>34</v>
      </c>
    </row>
    <row r="1712" spans="1:17" x14ac:dyDescent="0.25">
      <c r="A1712">
        <v>1959</v>
      </c>
      <c r="H1712">
        <v>128.90363400000001</v>
      </c>
      <c r="I1712" s="2">
        <v>4</v>
      </c>
      <c r="P1712">
        <v>1</v>
      </c>
      <c r="Q1712" t="str">
        <f>CONCATENATE(C1712,E1712,G1712,I1712)</f>
        <v>4</v>
      </c>
    </row>
    <row r="1713" spans="1:17" x14ac:dyDescent="0.25">
      <c r="A1713">
        <v>1960</v>
      </c>
      <c r="P1713">
        <v>0</v>
      </c>
      <c r="Q1713" t="str">
        <f>CONCATENATE(C1713,E1713,G1713,I1713)</f>
        <v/>
      </c>
    </row>
    <row r="1714" spans="1:17" x14ac:dyDescent="0.25">
      <c r="A1714">
        <v>1961</v>
      </c>
      <c r="P1714">
        <v>0</v>
      </c>
      <c r="Q1714" t="str">
        <f>CONCATENATE(C1714,E1714,G1714,I1714)</f>
        <v/>
      </c>
    </row>
    <row r="1715" spans="1:17" x14ac:dyDescent="0.25">
      <c r="A1715">
        <v>1962</v>
      </c>
      <c r="B1715">
        <v>157.895399</v>
      </c>
      <c r="C1715" s="3">
        <v>1</v>
      </c>
      <c r="P1715">
        <v>1</v>
      </c>
      <c r="Q1715" t="str">
        <f>CONCATENATE(C1715,E1715,G1715,I1715)</f>
        <v>1</v>
      </c>
    </row>
    <row r="1716" spans="1:17" x14ac:dyDescent="0.25">
      <c r="A1716">
        <v>1963</v>
      </c>
      <c r="B1716">
        <v>157.895399</v>
      </c>
      <c r="C1716" s="3">
        <v>1</v>
      </c>
      <c r="P1716">
        <v>1</v>
      </c>
      <c r="Q1716" t="str">
        <f>CONCATENATE(C1716,E1716,G1716,I1716)</f>
        <v>1</v>
      </c>
    </row>
    <row r="1717" spans="1:17" x14ac:dyDescent="0.25">
      <c r="A1717">
        <v>1964</v>
      </c>
      <c r="B1717">
        <v>157.875148</v>
      </c>
      <c r="C1717" s="3">
        <v>1</v>
      </c>
      <c r="P1717">
        <v>1</v>
      </c>
      <c r="Q1717" t="str">
        <f>CONCATENATE(C1717,E1717,G1717,I1717)</f>
        <v>1</v>
      </c>
    </row>
    <row r="1718" spans="1:17" x14ac:dyDescent="0.25">
      <c r="A1718">
        <v>1965</v>
      </c>
      <c r="B1718">
        <v>157.873771</v>
      </c>
      <c r="C1718" s="3">
        <v>1</v>
      </c>
      <c r="P1718">
        <v>1</v>
      </c>
      <c r="Q1718" t="str">
        <f>CONCATENATE(C1718,E1718,G1718,I1718)</f>
        <v>1</v>
      </c>
    </row>
    <row r="1719" spans="1:17" x14ac:dyDescent="0.25">
      <c r="A1719">
        <v>1966</v>
      </c>
      <c r="B1719">
        <v>157.890299</v>
      </c>
      <c r="C1719" s="3">
        <v>1</v>
      </c>
      <c r="D1719">
        <v>161.42109300000001</v>
      </c>
      <c r="E1719" s="4">
        <v>2</v>
      </c>
      <c r="P1719">
        <v>2</v>
      </c>
      <c r="Q1719" t="str">
        <f>CONCATENATE(C1719,E1719,G1719,I1719)</f>
        <v>12</v>
      </c>
    </row>
    <row r="1720" spans="1:17" x14ac:dyDescent="0.25">
      <c r="A1720">
        <v>1967</v>
      </c>
      <c r="B1720">
        <v>157.900857</v>
      </c>
      <c r="C1720" s="3">
        <v>1</v>
      </c>
      <c r="D1720">
        <v>161.43920300000002</v>
      </c>
      <c r="E1720" s="4">
        <v>2</v>
      </c>
      <c r="P1720">
        <v>2</v>
      </c>
      <c r="Q1720" t="str">
        <f>CONCATENATE(C1720,E1720,G1720,I1720)</f>
        <v>12</v>
      </c>
    </row>
    <row r="1721" spans="1:17" x14ac:dyDescent="0.25">
      <c r="A1721">
        <v>1968</v>
      </c>
      <c r="B1721">
        <v>157.85245</v>
      </c>
      <c r="C1721" s="3">
        <v>1</v>
      </c>
      <c r="D1721">
        <v>161.467308</v>
      </c>
      <c r="E1721" s="4">
        <v>2</v>
      </c>
      <c r="P1721">
        <v>2</v>
      </c>
      <c r="Q1721" t="str">
        <f>CONCATENATE(C1721,E1721,G1721,I1721)</f>
        <v>12</v>
      </c>
    </row>
    <row r="1722" spans="1:17" x14ac:dyDescent="0.25">
      <c r="A1722">
        <v>1969</v>
      </c>
      <c r="B1722">
        <v>157.895399</v>
      </c>
      <c r="C1722" s="3">
        <v>1</v>
      </c>
      <c r="D1722">
        <v>161.46353400000001</v>
      </c>
      <c r="E1722" s="4">
        <v>2</v>
      </c>
      <c r="P1722">
        <v>2</v>
      </c>
      <c r="Q1722" t="str">
        <f>CONCATENATE(C1722,E1722,G1722,I1722)</f>
        <v>12</v>
      </c>
    </row>
    <row r="1723" spans="1:17" x14ac:dyDescent="0.25">
      <c r="A1723">
        <v>1970</v>
      </c>
      <c r="D1723">
        <v>161.456647</v>
      </c>
      <c r="E1723" s="4">
        <v>2</v>
      </c>
      <c r="P1723">
        <v>1</v>
      </c>
      <c r="Q1723" t="str">
        <f>CONCATENATE(C1723,E1723,G1723,I1723)</f>
        <v>2</v>
      </c>
    </row>
    <row r="1724" spans="1:17" x14ac:dyDescent="0.25">
      <c r="A1724">
        <v>1971</v>
      </c>
      <c r="D1724">
        <v>161.408648</v>
      </c>
      <c r="E1724" s="4">
        <v>2</v>
      </c>
      <c r="P1724">
        <v>1</v>
      </c>
      <c r="Q1724" t="str">
        <f>CONCATENATE(C1724,E1724,G1724,I1724)</f>
        <v>2</v>
      </c>
    </row>
    <row r="1725" spans="1:17" x14ac:dyDescent="0.25">
      <c r="A1725">
        <v>1972</v>
      </c>
      <c r="D1725">
        <v>161.42109300000001</v>
      </c>
      <c r="E1725" s="4">
        <v>2</v>
      </c>
      <c r="P1725">
        <v>1</v>
      </c>
      <c r="Q1725" t="str">
        <f>CONCATENATE(C1725,E1725,G1725,I1725)</f>
        <v>2</v>
      </c>
    </row>
    <row r="1726" spans="1:17" x14ac:dyDescent="0.25">
      <c r="A1726">
        <v>1973</v>
      </c>
      <c r="F1726">
        <v>162.765457</v>
      </c>
      <c r="G1726" s="5">
        <v>3</v>
      </c>
      <c r="H1726">
        <v>162.25464500000001</v>
      </c>
      <c r="I1726" s="2">
        <v>4</v>
      </c>
      <c r="P1726">
        <v>2</v>
      </c>
      <c r="Q1726" t="str">
        <f>CONCATENATE(C1726,E1726,G1726,I1726)</f>
        <v>34</v>
      </c>
    </row>
    <row r="1727" spans="1:17" x14ac:dyDescent="0.25">
      <c r="A1727">
        <v>1974</v>
      </c>
      <c r="F1727">
        <v>162.86757700000001</v>
      </c>
      <c r="G1727" s="5">
        <v>3</v>
      </c>
      <c r="H1727">
        <v>162.32968099999999</v>
      </c>
      <c r="I1727" s="2">
        <v>4</v>
      </c>
      <c r="P1727">
        <v>2</v>
      </c>
      <c r="Q1727" t="str">
        <f>CONCATENATE(C1727,E1727,G1727,I1727)</f>
        <v>34</v>
      </c>
    </row>
    <row r="1728" spans="1:17" x14ac:dyDescent="0.25">
      <c r="A1728">
        <v>1975</v>
      </c>
      <c r="F1728">
        <v>162.76581300000001</v>
      </c>
      <c r="G1728" s="5">
        <v>3</v>
      </c>
      <c r="H1728">
        <v>162.30101200000001</v>
      </c>
      <c r="I1728" s="2">
        <v>4</v>
      </c>
      <c r="P1728">
        <v>2</v>
      </c>
      <c r="Q1728" t="str">
        <f>CONCATENATE(C1728,E1728,G1728,I1728)</f>
        <v>34</v>
      </c>
    </row>
    <row r="1729" spans="1:17" x14ac:dyDescent="0.25">
      <c r="A1729">
        <v>1976</v>
      </c>
      <c r="F1729">
        <v>162.73974800000002</v>
      </c>
      <c r="G1729" s="5">
        <v>3</v>
      </c>
      <c r="H1729">
        <v>162.27341699999999</v>
      </c>
      <c r="I1729" s="2">
        <v>4</v>
      </c>
      <c r="P1729">
        <v>2</v>
      </c>
      <c r="Q1729" t="str">
        <f>CONCATENATE(C1729,E1729,G1729,I1729)</f>
        <v>34</v>
      </c>
    </row>
    <row r="1730" spans="1:17" x14ac:dyDescent="0.25">
      <c r="A1730">
        <v>1977</v>
      </c>
      <c r="F1730">
        <v>162.73582099999999</v>
      </c>
      <c r="G1730" s="5">
        <v>3</v>
      </c>
      <c r="H1730">
        <v>162.22648800000002</v>
      </c>
      <c r="I1730" s="2">
        <v>4</v>
      </c>
      <c r="P1730">
        <v>2</v>
      </c>
      <c r="Q1730" t="str">
        <f>CONCATENATE(C1730,E1730,G1730,I1730)</f>
        <v>34</v>
      </c>
    </row>
    <row r="1731" spans="1:17" x14ac:dyDescent="0.25">
      <c r="A1731">
        <v>1978</v>
      </c>
      <c r="F1731">
        <v>162.68368900000002</v>
      </c>
      <c r="G1731" s="5">
        <v>3</v>
      </c>
      <c r="H1731">
        <v>162.1994</v>
      </c>
      <c r="I1731" s="2">
        <v>4</v>
      </c>
      <c r="P1731">
        <v>2</v>
      </c>
      <c r="Q1731" t="str">
        <f>CONCATENATE(C1731,E1731,G1731,I1731)</f>
        <v>34</v>
      </c>
    </row>
    <row r="1732" spans="1:17" x14ac:dyDescent="0.25">
      <c r="A1732">
        <v>1979</v>
      </c>
      <c r="F1732">
        <v>162.65201100000002</v>
      </c>
      <c r="G1732" s="5">
        <v>3</v>
      </c>
      <c r="H1732">
        <v>162.20547099999999</v>
      </c>
      <c r="I1732" s="2">
        <v>4</v>
      </c>
      <c r="P1732">
        <v>2</v>
      </c>
      <c r="Q1732" t="str">
        <f>CONCATENATE(C1732,E1732,G1732,I1732)</f>
        <v>34</v>
      </c>
    </row>
    <row r="1733" spans="1:17" x14ac:dyDescent="0.25">
      <c r="A1733">
        <v>1980</v>
      </c>
      <c r="F1733">
        <v>162.765457</v>
      </c>
      <c r="G1733" s="5">
        <v>3</v>
      </c>
      <c r="H1733">
        <v>162.25464500000001</v>
      </c>
      <c r="I1733" s="2">
        <v>4</v>
      </c>
      <c r="P1733">
        <v>2</v>
      </c>
      <c r="Q1733" t="str">
        <f>CONCATENATE(C1733,E1733,G1733,I1733)</f>
        <v>34</v>
      </c>
    </row>
    <row r="1734" spans="1:17" x14ac:dyDescent="0.25">
      <c r="A1734">
        <v>1981</v>
      </c>
      <c r="F1734">
        <v>162.765457</v>
      </c>
      <c r="G1734" s="5">
        <v>3</v>
      </c>
      <c r="H1734">
        <v>162.25464500000001</v>
      </c>
      <c r="I1734" s="2">
        <v>4</v>
      </c>
      <c r="P1734">
        <v>2</v>
      </c>
      <c r="Q1734" t="str">
        <f>CONCATENATE(C1734,E1734,G1734,I1734)</f>
        <v>34</v>
      </c>
    </row>
    <row r="1735" spans="1:17" x14ac:dyDescent="0.25">
      <c r="A1735">
        <v>1982</v>
      </c>
      <c r="P1735">
        <v>0</v>
      </c>
      <c r="Q1735" t="str">
        <f>CONCATENATE(C1735,E1735,G1735,I1735)</f>
        <v/>
      </c>
    </row>
    <row r="1736" spans="1:17" x14ac:dyDescent="0.25">
      <c r="A1736">
        <v>1983</v>
      </c>
      <c r="P1736">
        <v>0</v>
      </c>
      <c r="Q1736" t="str">
        <f>CONCATENATE(C1736,E1736,G1736,I1736)</f>
        <v/>
      </c>
    </row>
    <row r="1737" spans="1:17" x14ac:dyDescent="0.25">
      <c r="A1737">
        <v>1984</v>
      </c>
      <c r="P1737">
        <v>0</v>
      </c>
      <c r="Q1737" t="str">
        <f>CONCATENATE(C1737,E1737,G1737,I1737)</f>
        <v/>
      </c>
    </row>
    <row r="1738" spans="1:17" x14ac:dyDescent="0.25">
      <c r="A1738">
        <v>1985</v>
      </c>
      <c r="P1738">
        <v>0</v>
      </c>
      <c r="Q1738" t="str">
        <f>CONCATENATE(C1738,E1738,G1738,I1738)</f>
        <v/>
      </c>
    </row>
    <row r="1739" spans="1:17" x14ac:dyDescent="0.25">
      <c r="A1739">
        <v>1986</v>
      </c>
      <c r="B1739">
        <v>187.83931999999999</v>
      </c>
      <c r="C1739" s="3">
        <v>1</v>
      </c>
      <c r="P1739">
        <v>1</v>
      </c>
      <c r="Q1739" t="str">
        <f>CONCATENATE(C1739,E1739,G1739,I1739)</f>
        <v>1</v>
      </c>
    </row>
    <row r="1740" spans="1:17" x14ac:dyDescent="0.25">
      <c r="A1740">
        <v>1987</v>
      </c>
      <c r="B1740">
        <v>187.82702499999999</v>
      </c>
      <c r="C1740" s="3">
        <v>1</v>
      </c>
      <c r="P1740">
        <v>1</v>
      </c>
      <c r="Q1740" t="str">
        <f>CONCATENATE(C1740,E1740,G1740,I1740)</f>
        <v>1</v>
      </c>
    </row>
    <row r="1741" spans="1:17" x14ac:dyDescent="0.25">
      <c r="A1741">
        <v>1988</v>
      </c>
      <c r="B1741">
        <v>187.80840499999999</v>
      </c>
      <c r="C1741" s="3">
        <v>1</v>
      </c>
      <c r="D1741">
        <v>191.245802</v>
      </c>
      <c r="E1741" s="4">
        <v>2</v>
      </c>
      <c r="P1741">
        <v>2</v>
      </c>
      <c r="Q1741" t="str">
        <f>CONCATENATE(C1741,E1741,G1741,I1741)</f>
        <v>12</v>
      </c>
    </row>
    <row r="1742" spans="1:17" x14ac:dyDescent="0.25">
      <c r="A1742">
        <v>1989</v>
      </c>
      <c r="B1742">
        <v>187.81514200000001</v>
      </c>
      <c r="C1742" s="3">
        <v>1</v>
      </c>
      <c r="D1742">
        <v>191.259882</v>
      </c>
      <c r="E1742" s="4">
        <v>2</v>
      </c>
      <c r="P1742">
        <v>2</v>
      </c>
      <c r="Q1742" t="str">
        <f>CONCATENATE(C1742,E1742,G1742,I1742)</f>
        <v>12</v>
      </c>
    </row>
    <row r="1743" spans="1:17" x14ac:dyDescent="0.25">
      <c r="A1743">
        <v>1990</v>
      </c>
      <c r="B1743">
        <v>187.8081</v>
      </c>
      <c r="C1743" s="3">
        <v>1</v>
      </c>
      <c r="D1743">
        <v>191.289873</v>
      </c>
      <c r="E1743" s="4">
        <v>2</v>
      </c>
      <c r="P1743">
        <v>2</v>
      </c>
      <c r="Q1743" t="str">
        <f>CONCATENATE(C1743,E1743,G1743,I1743)</f>
        <v>12</v>
      </c>
    </row>
    <row r="1744" spans="1:17" x14ac:dyDescent="0.25">
      <c r="A1744">
        <v>1991</v>
      </c>
      <c r="B1744">
        <v>187.827383</v>
      </c>
      <c r="C1744" s="3">
        <v>1</v>
      </c>
      <c r="D1744">
        <v>191.26860300000001</v>
      </c>
      <c r="E1744" s="4">
        <v>2</v>
      </c>
      <c r="P1744">
        <v>2</v>
      </c>
      <c r="Q1744" t="str">
        <f>CONCATENATE(C1744,E1744,G1744,I1744)</f>
        <v>12</v>
      </c>
    </row>
    <row r="1745" spans="1:17" x14ac:dyDescent="0.25">
      <c r="A1745">
        <v>1992</v>
      </c>
      <c r="B1745">
        <v>187.83931999999999</v>
      </c>
      <c r="C1745" s="3">
        <v>1</v>
      </c>
      <c r="D1745">
        <v>191.24835400000001</v>
      </c>
      <c r="E1745" s="4">
        <v>2</v>
      </c>
      <c r="P1745">
        <v>2</v>
      </c>
      <c r="Q1745" t="str">
        <f>CONCATENATE(C1745,E1745,G1745,I1745)</f>
        <v>12</v>
      </c>
    </row>
    <row r="1746" spans="1:17" x14ac:dyDescent="0.25">
      <c r="A1746">
        <v>1993</v>
      </c>
      <c r="D1746">
        <v>191.299464</v>
      </c>
      <c r="E1746" s="4">
        <v>2</v>
      </c>
      <c r="P1746">
        <v>1</v>
      </c>
      <c r="Q1746" t="str">
        <f>CONCATENATE(C1746,E1746,G1746,I1746)</f>
        <v>2</v>
      </c>
    </row>
    <row r="1747" spans="1:17" x14ac:dyDescent="0.25">
      <c r="A1747">
        <v>1994</v>
      </c>
      <c r="D1747">
        <v>191.283705</v>
      </c>
      <c r="E1747" s="4">
        <v>2</v>
      </c>
      <c r="P1747">
        <v>1</v>
      </c>
      <c r="Q1747" t="str">
        <f>CONCATENATE(C1747,E1747,G1747,I1747)</f>
        <v>2</v>
      </c>
    </row>
    <row r="1748" spans="1:17" x14ac:dyDescent="0.25">
      <c r="A1748">
        <v>1995</v>
      </c>
      <c r="D1748">
        <v>191.245802</v>
      </c>
      <c r="E1748" s="4">
        <v>2</v>
      </c>
      <c r="P1748">
        <v>1</v>
      </c>
      <c r="Q1748" t="str">
        <f>CONCATENATE(C1748,E1748,G1748,I1748)</f>
        <v>2</v>
      </c>
    </row>
    <row r="1749" spans="1:17" x14ac:dyDescent="0.25">
      <c r="A1749">
        <v>1996</v>
      </c>
      <c r="P1749">
        <v>0</v>
      </c>
      <c r="Q1749" t="str">
        <f>CONCATENATE(C1749,E1749,G1749,I1749)</f>
        <v/>
      </c>
    </row>
    <row r="1750" spans="1:17" x14ac:dyDescent="0.25">
      <c r="A1750">
        <v>1997</v>
      </c>
      <c r="F1750">
        <v>193.88974200000001</v>
      </c>
      <c r="G1750" s="5">
        <v>3</v>
      </c>
      <c r="H1750">
        <v>193.52501899999999</v>
      </c>
      <c r="I1750" s="2">
        <v>4</v>
      </c>
      <c r="P1750">
        <v>2</v>
      </c>
      <c r="Q1750" t="str">
        <f>CONCATENATE(C1750,E1750,G1750,I1750)</f>
        <v>34</v>
      </c>
    </row>
    <row r="1751" spans="1:17" x14ac:dyDescent="0.25">
      <c r="A1751">
        <v>1998</v>
      </c>
      <c r="F1751">
        <v>193.918105</v>
      </c>
      <c r="G1751" s="5">
        <v>3</v>
      </c>
      <c r="H1751">
        <v>193.57904300000001</v>
      </c>
      <c r="I1751" s="2">
        <v>4</v>
      </c>
      <c r="P1751">
        <v>2</v>
      </c>
      <c r="Q1751" t="str">
        <f>CONCATENATE(C1751,E1751,G1751,I1751)</f>
        <v>34</v>
      </c>
    </row>
    <row r="1752" spans="1:17" x14ac:dyDescent="0.25">
      <c r="A1752">
        <v>1999</v>
      </c>
      <c r="F1752">
        <v>193.91621600000002</v>
      </c>
      <c r="G1752" s="5">
        <v>3</v>
      </c>
      <c r="H1752">
        <v>193.572462</v>
      </c>
      <c r="I1752" s="2">
        <v>4</v>
      </c>
      <c r="P1752">
        <v>2</v>
      </c>
      <c r="Q1752" t="str">
        <f>CONCATENATE(C1752,E1752,G1752,I1752)</f>
        <v>34</v>
      </c>
    </row>
    <row r="1753" spans="1:17" x14ac:dyDescent="0.25">
      <c r="A1753">
        <v>2000</v>
      </c>
      <c r="F1753">
        <v>193.90382199999999</v>
      </c>
      <c r="G1753" s="5">
        <v>3</v>
      </c>
      <c r="H1753">
        <v>193.59495800000002</v>
      </c>
      <c r="I1753" s="2">
        <v>4</v>
      </c>
      <c r="P1753">
        <v>2</v>
      </c>
      <c r="Q1753" t="str">
        <f>CONCATENATE(C1753,E1753,G1753,I1753)</f>
        <v>34</v>
      </c>
    </row>
    <row r="1754" spans="1:17" x14ac:dyDescent="0.25">
      <c r="A1754">
        <v>2001</v>
      </c>
      <c r="F1754">
        <v>193.859137</v>
      </c>
      <c r="G1754" s="5">
        <v>3</v>
      </c>
      <c r="H1754">
        <v>193.57384000000002</v>
      </c>
      <c r="I1754" s="2">
        <v>4</v>
      </c>
      <c r="P1754">
        <v>2</v>
      </c>
      <c r="Q1754" t="str">
        <f>CONCATENATE(C1754,E1754,G1754,I1754)</f>
        <v>34</v>
      </c>
    </row>
    <row r="1755" spans="1:17" x14ac:dyDescent="0.25">
      <c r="A1755">
        <v>2002</v>
      </c>
      <c r="F1755">
        <v>193.86250100000001</v>
      </c>
      <c r="G1755" s="5">
        <v>3</v>
      </c>
      <c r="H1755">
        <v>193.582053</v>
      </c>
      <c r="I1755" s="2">
        <v>4</v>
      </c>
      <c r="P1755">
        <v>2</v>
      </c>
      <c r="Q1755" t="str">
        <f>CONCATENATE(C1755,E1755,G1755,I1755)</f>
        <v>34</v>
      </c>
    </row>
    <row r="1756" spans="1:17" x14ac:dyDescent="0.25">
      <c r="A1756">
        <v>2003</v>
      </c>
      <c r="F1756">
        <v>193.88959</v>
      </c>
      <c r="G1756" s="5">
        <v>3</v>
      </c>
      <c r="H1756">
        <v>193.53843499999999</v>
      </c>
      <c r="I1756" s="2">
        <v>4</v>
      </c>
      <c r="P1756">
        <v>2</v>
      </c>
      <c r="Q1756" t="str">
        <f>CONCATENATE(C1756,E1756,G1756,I1756)</f>
        <v>34</v>
      </c>
    </row>
    <row r="1757" spans="1:17" x14ac:dyDescent="0.25">
      <c r="A1757">
        <v>2004</v>
      </c>
      <c r="F1757">
        <v>193.88974200000001</v>
      </c>
      <c r="G1757" s="5">
        <v>3</v>
      </c>
      <c r="H1757">
        <v>193.52501899999999</v>
      </c>
      <c r="I1757" s="2">
        <v>4</v>
      </c>
      <c r="P1757">
        <v>2</v>
      </c>
      <c r="Q1757" t="str">
        <f>CONCATENATE(C1757,E1757,G1757,I1757)</f>
        <v>34</v>
      </c>
    </row>
    <row r="1758" spans="1:17" x14ac:dyDescent="0.25">
      <c r="A1758">
        <v>2005</v>
      </c>
      <c r="P1758">
        <v>0</v>
      </c>
      <c r="Q1758" t="str">
        <f>CONCATENATE(C1758,E1758,G1758,I1758)</f>
        <v/>
      </c>
    </row>
    <row r="1759" spans="1:17" x14ac:dyDescent="0.25">
      <c r="A1759">
        <v>2006</v>
      </c>
      <c r="B1759">
        <v>214.680207</v>
      </c>
      <c r="C1759" s="3">
        <v>1</v>
      </c>
      <c r="P1759">
        <v>1</v>
      </c>
      <c r="Q1759" t="str">
        <f>CONCATENATE(C1759,E1759,G1759,I1759)</f>
        <v>1</v>
      </c>
    </row>
    <row r="1760" spans="1:17" x14ac:dyDescent="0.25">
      <c r="A1760">
        <v>2007</v>
      </c>
      <c r="B1760">
        <v>214.70536100000001</v>
      </c>
      <c r="C1760" s="3">
        <v>1</v>
      </c>
      <c r="P1760">
        <v>1</v>
      </c>
      <c r="Q1760" t="str">
        <f>CONCATENATE(C1760,E1760,G1760,I1760)</f>
        <v>1</v>
      </c>
    </row>
    <row r="1761" spans="1:17" x14ac:dyDescent="0.25">
      <c r="A1761">
        <v>2008</v>
      </c>
      <c r="B1761">
        <v>214.575052</v>
      </c>
      <c r="C1761" s="3">
        <v>1</v>
      </c>
      <c r="P1761">
        <v>1</v>
      </c>
      <c r="Q1761" t="str">
        <f>CONCATENATE(C1761,E1761,G1761,I1761)</f>
        <v>1</v>
      </c>
    </row>
    <row r="1762" spans="1:17" x14ac:dyDescent="0.25">
      <c r="A1762">
        <v>2009</v>
      </c>
      <c r="B1762">
        <v>214.63587699999999</v>
      </c>
      <c r="C1762" s="3">
        <v>1</v>
      </c>
      <c r="P1762">
        <v>1</v>
      </c>
      <c r="Q1762" t="str">
        <f>CONCATENATE(C1762,E1762,G1762,I1762)</f>
        <v>1</v>
      </c>
    </row>
    <row r="1763" spans="1:17" x14ac:dyDescent="0.25">
      <c r="A1763">
        <v>2010</v>
      </c>
      <c r="B1763">
        <v>214.64505199999999</v>
      </c>
      <c r="C1763" s="3">
        <v>1</v>
      </c>
      <c r="P1763">
        <v>1</v>
      </c>
      <c r="Q1763" t="str">
        <f>CONCATENATE(C1763,E1763,G1763,I1763)</f>
        <v>1</v>
      </c>
    </row>
    <row r="1764" spans="1:17" x14ac:dyDescent="0.25">
      <c r="A1764">
        <v>2011</v>
      </c>
      <c r="B1764">
        <v>214.64221699999999</v>
      </c>
      <c r="C1764" s="3">
        <v>1</v>
      </c>
      <c r="D1764">
        <v>218.879434</v>
      </c>
      <c r="E1764" s="4">
        <v>2</v>
      </c>
      <c r="P1764">
        <v>2</v>
      </c>
      <c r="Q1764" t="str">
        <f>CONCATENATE(C1764,E1764,G1764,I1764)</f>
        <v>12</v>
      </c>
    </row>
    <row r="1765" spans="1:17" x14ac:dyDescent="0.25">
      <c r="A1765">
        <v>2012</v>
      </c>
      <c r="B1765">
        <v>214.55824799999999</v>
      </c>
      <c r="C1765" s="3">
        <v>1</v>
      </c>
      <c r="D1765">
        <v>218.873042</v>
      </c>
      <c r="E1765" s="4">
        <v>2</v>
      </c>
      <c r="P1765">
        <v>2</v>
      </c>
      <c r="Q1765" t="str">
        <f>CONCATENATE(C1765,E1765,G1765,I1765)</f>
        <v>12</v>
      </c>
    </row>
    <row r="1766" spans="1:17" x14ac:dyDescent="0.25">
      <c r="A1766">
        <v>2013</v>
      </c>
      <c r="B1766">
        <v>214.680207</v>
      </c>
      <c r="C1766" s="3">
        <v>1</v>
      </c>
      <c r="D1766">
        <v>218.84974299999999</v>
      </c>
      <c r="E1766" s="4">
        <v>2</v>
      </c>
      <c r="P1766">
        <v>2</v>
      </c>
      <c r="Q1766" t="str">
        <f>CONCATENATE(C1766,E1766,G1766,I1766)</f>
        <v>12</v>
      </c>
    </row>
    <row r="1767" spans="1:17" x14ac:dyDescent="0.25">
      <c r="A1767">
        <v>2014</v>
      </c>
      <c r="D1767">
        <v>218.832526</v>
      </c>
      <c r="E1767" s="4">
        <v>2</v>
      </c>
      <c r="P1767">
        <v>1</v>
      </c>
      <c r="Q1767" t="str">
        <f>CONCATENATE(C1767,E1767,G1767,I1767)</f>
        <v>2</v>
      </c>
    </row>
    <row r="1768" spans="1:17" x14ac:dyDescent="0.25">
      <c r="A1768">
        <v>2015</v>
      </c>
      <c r="D1768">
        <v>218.862424</v>
      </c>
      <c r="E1768" s="4">
        <v>2</v>
      </c>
      <c r="P1768">
        <v>1</v>
      </c>
      <c r="Q1768" t="str">
        <f>CONCATENATE(C1768,E1768,G1768,I1768)</f>
        <v>2</v>
      </c>
    </row>
    <row r="1769" spans="1:17" x14ac:dyDescent="0.25">
      <c r="A1769">
        <v>2016</v>
      </c>
      <c r="D1769">
        <v>218.91685699999999</v>
      </c>
      <c r="E1769" s="4">
        <v>2</v>
      </c>
      <c r="P1769">
        <v>1</v>
      </c>
      <c r="Q1769" t="str">
        <f>CONCATENATE(C1769,E1769,G1769,I1769)</f>
        <v>2</v>
      </c>
    </row>
    <row r="1770" spans="1:17" x14ac:dyDescent="0.25">
      <c r="A1770">
        <v>2017</v>
      </c>
      <c r="D1770">
        <v>218.879434</v>
      </c>
      <c r="E1770" s="4">
        <v>2</v>
      </c>
      <c r="P1770">
        <v>1</v>
      </c>
      <c r="Q1770" t="str">
        <f>CONCATENATE(C1770,E1770,G1770,I1770)</f>
        <v>2</v>
      </c>
    </row>
    <row r="1771" spans="1:17" x14ac:dyDescent="0.25">
      <c r="A1771">
        <v>2018</v>
      </c>
      <c r="P1771">
        <v>0</v>
      </c>
      <c r="Q1771" t="str">
        <f>CONCATENATE(C1771,E1771,G1771,I1771)</f>
        <v/>
      </c>
    </row>
    <row r="1772" spans="1:17" x14ac:dyDescent="0.25">
      <c r="A1772">
        <v>2019</v>
      </c>
      <c r="P1772">
        <v>0</v>
      </c>
      <c r="Q1772" t="str">
        <f>CONCATENATE(C1772,E1772,G1772,I1772)</f>
        <v/>
      </c>
    </row>
    <row r="1773" spans="1:17" x14ac:dyDescent="0.25">
      <c r="A1773">
        <v>2020</v>
      </c>
      <c r="F1773">
        <v>221.24932999999999</v>
      </c>
      <c r="G1773" s="5">
        <v>3</v>
      </c>
      <c r="P1773">
        <v>1</v>
      </c>
      <c r="Q1773" t="str">
        <f>CONCATENATE(C1773,E1773,G1773,I1773)</f>
        <v>3</v>
      </c>
    </row>
    <row r="1774" spans="1:17" x14ac:dyDescent="0.25">
      <c r="A1774">
        <v>2021</v>
      </c>
      <c r="F1774">
        <v>221.34984599999999</v>
      </c>
      <c r="G1774" s="5">
        <v>3</v>
      </c>
      <c r="H1774">
        <v>221.49453700000001</v>
      </c>
      <c r="I1774" s="2">
        <v>4</v>
      </c>
      <c r="P1774">
        <v>2</v>
      </c>
      <c r="Q1774" t="str">
        <f>CONCATENATE(C1774,E1774,G1774,I1774)</f>
        <v>34</v>
      </c>
    </row>
    <row r="1775" spans="1:17" x14ac:dyDescent="0.25">
      <c r="A1775">
        <v>2022</v>
      </c>
      <c r="F1775">
        <v>221.35845499999999</v>
      </c>
      <c r="G1775" s="5">
        <v>3</v>
      </c>
      <c r="H1775">
        <v>221.51633999999999</v>
      </c>
      <c r="I1775" s="2">
        <v>4</v>
      </c>
      <c r="P1775">
        <v>2</v>
      </c>
      <c r="Q1775" t="str">
        <f>CONCATENATE(C1775,E1775,G1775,I1775)</f>
        <v>34</v>
      </c>
    </row>
    <row r="1776" spans="1:17" x14ac:dyDescent="0.25">
      <c r="A1776">
        <v>2023</v>
      </c>
      <c r="F1776">
        <v>221.341598</v>
      </c>
      <c r="G1776" s="5">
        <v>3</v>
      </c>
      <c r="H1776">
        <v>221.436599</v>
      </c>
      <c r="I1776" s="2">
        <v>4</v>
      </c>
      <c r="P1776">
        <v>2</v>
      </c>
      <c r="Q1776" t="str">
        <f>CONCATENATE(C1776,E1776,G1776,I1776)</f>
        <v>34</v>
      </c>
    </row>
    <row r="1777" spans="1:17" x14ac:dyDescent="0.25">
      <c r="A1777">
        <v>2024</v>
      </c>
      <c r="F1777">
        <v>221.34164999999999</v>
      </c>
      <c r="G1777" s="5">
        <v>3</v>
      </c>
      <c r="H1777">
        <v>221.403042</v>
      </c>
      <c r="I1777" s="2">
        <v>4</v>
      </c>
      <c r="P1777">
        <v>2</v>
      </c>
      <c r="Q1777" t="str">
        <f>CONCATENATE(C1777,E1777,G1777,I1777)</f>
        <v>34</v>
      </c>
    </row>
    <row r="1778" spans="1:17" x14ac:dyDescent="0.25">
      <c r="A1778">
        <v>2025</v>
      </c>
      <c r="F1778">
        <v>221.239589</v>
      </c>
      <c r="G1778" s="5">
        <v>3</v>
      </c>
      <c r="H1778">
        <v>221.39309399999999</v>
      </c>
      <c r="I1778" s="2">
        <v>4</v>
      </c>
      <c r="P1778">
        <v>2</v>
      </c>
      <c r="Q1778" t="str">
        <f>CONCATENATE(C1778,E1778,G1778,I1778)</f>
        <v>34</v>
      </c>
    </row>
    <row r="1779" spans="1:17" x14ac:dyDescent="0.25">
      <c r="A1779">
        <v>2026</v>
      </c>
      <c r="B1779">
        <v>237.501857</v>
      </c>
      <c r="C1779" s="3">
        <v>1</v>
      </c>
      <c r="F1779">
        <v>221.18922799999999</v>
      </c>
      <c r="G1779" s="5">
        <v>3</v>
      </c>
      <c r="H1779">
        <v>221.334846</v>
      </c>
      <c r="I1779" s="2">
        <v>4</v>
      </c>
      <c r="P1779">
        <v>3</v>
      </c>
      <c r="Q1779" t="str">
        <f>CONCATENATE(C1779,E1779,G1779,I1779)</f>
        <v>134</v>
      </c>
    </row>
    <row r="1780" spans="1:17" x14ac:dyDescent="0.25">
      <c r="A1780">
        <v>2027</v>
      </c>
      <c r="B1780">
        <v>237.543815</v>
      </c>
      <c r="C1780" s="3">
        <v>1</v>
      </c>
      <c r="F1780">
        <v>221.22484599999999</v>
      </c>
      <c r="G1780" s="5">
        <v>3</v>
      </c>
      <c r="H1780">
        <v>221.322733</v>
      </c>
      <c r="I1780" s="2">
        <v>4</v>
      </c>
      <c r="P1780">
        <v>3</v>
      </c>
      <c r="Q1780" t="str">
        <f>CONCATENATE(C1780,E1780,G1780,I1780)</f>
        <v>134</v>
      </c>
    </row>
    <row r="1781" spans="1:17" x14ac:dyDescent="0.25">
      <c r="A1781">
        <v>2028</v>
      </c>
      <c r="B1781">
        <v>237.53731999999999</v>
      </c>
      <c r="C1781" s="3">
        <v>1</v>
      </c>
      <c r="F1781">
        <v>221.219022</v>
      </c>
      <c r="G1781" s="5">
        <v>3</v>
      </c>
      <c r="H1781">
        <v>221.452371</v>
      </c>
      <c r="I1781" s="2">
        <v>4</v>
      </c>
      <c r="P1781">
        <v>3</v>
      </c>
      <c r="Q1781" t="str">
        <f>CONCATENATE(C1781,E1781,G1781,I1781)</f>
        <v>134</v>
      </c>
    </row>
    <row r="1782" spans="1:17" x14ac:dyDescent="0.25">
      <c r="A1782">
        <v>2029</v>
      </c>
      <c r="B1782">
        <v>237.606549</v>
      </c>
      <c r="C1782" s="3">
        <v>1</v>
      </c>
      <c r="H1782">
        <v>221.452371</v>
      </c>
      <c r="I1782" s="2">
        <v>4</v>
      </c>
      <c r="P1782">
        <v>2</v>
      </c>
      <c r="Q1782" t="str">
        <f>CONCATENATE(C1782,E1782,G1782,I1782)</f>
        <v>14</v>
      </c>
    </row>
    <row r="1783" spans="1:17" x14ac:dyDescent="0.25">
      <c r="A1783">
        <v>2030</v>
      </c>
      <c r="B1783">
        <v>237.57494800000001</v>
      </c>
      <c r="C1783" s="3">
        <v>1</v>
      </c>
      <c r="P1783">
        <v>1</v>
      </c>
      <c r="Q1783" t="str">
        <f>CONCATENATE(C1783,E1783,G1783,I1783)</f>
        <v>1</v>
      </c>
    </row>
    <row r="1784" spans="1:17" x14ac:dyDescent="0.25">
      <c r="A1784">
        <v>2031</v>
      </c>
      <c r="B1784">
        <v>237.527165</v>
      </c>
      <c r="C1784" s="3">
        <v>1</v>
      </c>
      <c r="P1784">
        <v>1</v>
      </c>
      <c r="Q1784" t="str">
        <f>CONCATENATE(C1784,E1784,G1784,I1784)</f>
        <v>1</v>
      </c>
    </row>
    <row r="1785" spans="1:17" x14ac:dyDescent="0.25">
      <c r="A1785">
        <v>2032</v>
      </c>
      <c r="B1785">
        <v>237.52562</v>
      </c>
      <c r="C1785" s="3">
        <v>1</v>
      </c>
      <c r="P1785">
        <v>1</v>
      </c>
      <c r="Q1785" t="str">
        <f>CONCATENATE(C1785,E1785,G1785,I1785)</f>
        <v>1</v>
      </c>
    </row>
    <row r="1786" spans="1:17" x14ac:dyDescent="0.25">
      <c r="A1786">
        <v>2033</v>
      </c>
      <c r="B1786">
        <v>237.51603</v>
      </c>
      <c r="C1786" s="3">
        <v>1</v>
      </c>
      <c r="P1786">
        <v>1</v>
      </c>
      <c r="Q1786" t="str">
        <f>CONCATENATE(C1786,E1786,G1786,I1786)</f>
        <v>1</v>
      </c>
    </row>
    <row r="1787" spans="1:17" x14ac:dyDescent="0.25">
      <c r="A1787">
        <v>2034</v>
      </c>
      <c r="B1787">
        <v>237.47850700000001</v>
      </c>
      <c r="C1787" s="3">
        <v>1</v>
      </c>
      <c r="D1787">
        <v>243.14758</v>
      </c>
      <c r="E1787" s="4">
        <v>2</v>
      </c>
      <c r="P1787">
        <v>2</v>
      </c>
      <c r="Q1787" t="str">
        <f>CONCATENATE(C1787,E1787,G1787,I1787)</f>
        <v>12</v>
      </c>
    </row>
    <row r="1788" spans="1:17" x14ac:dyDescent="0.25">
      <c r="A1788">
        <v>2035</v>
      </c>
      <c r="B1788">
        <v>237.468917</v>
      </c>
      <c r="C1788" s="3">
        <v>1</v>
      </c>
      <c r="D1788">
        <v>243.15417600000001</v>
      </c>
      <c r="E1788" s="4">
        <v>2</v>
      </c>
      <c r="P1788">
        <v>2</v>
      </c>
      <c r="Q1788" t="str">
        <f>CONCATENATE(C1788,E1788,G1788,I1788)</f>
        <v>12</v>
      </c>
    </row>
    <row r="1789" spans="1:17" x14ac:dyDescent="0.25">
      <c r="A1789">
        <v>2036</v>
      </c>
      <c r="B1789">
        <v>237.51778300000001</v>
      </c>
      <c r="C1789" s="3">
        <v>1</v>
      </c>
      <c r="D1789">
        <v>243.18129099999999</v>
      </c>
      <c r="E1789" s="4">
        <v>2</v>
      </c>
      <c r="P1789">
        <v>2</v>
      </c>
      <c r="Q1789" t="str">
        <f>CONCATENATE(C1789,E1789,G1789,I1789)</f>
        <v>12</v>
      </c>
    </row>
    <row r="1790" spans="1:17" x14ac:dyDescent="0.25">
      <c r="A1790">
        <v>2037</v>
      </c>
      <c r="B1790">
        <v>237.501857</v>
      </c>
      <c r="C1790" s="3">
        <v>1</v>
      </c>
      <c r="D1790">
        <v>243.198972</v>
      </c>
      <c r="E1790" s="4">
        <v>2</v>
      </c>
      <c r="P1790">
        <v>2</v>
      </c>
      <c r="Q1790" t="str">
        <f>CONCATENATE(C1790,E1790,G1790,I1790)</f>
        <v>12</v>
      </c>
    </row>
    <row r="1791" spans="1:17" x14ac:dyDescent="0.25">
      <c r="A1791">
        <v>2038</v>
      </c>
      <c r="D1791">
        <v>243.184743</v>
      </c>
      <c r="E1791" s="4">
        <v>2</v>
      </c>
      <c r="P1791">
        <v>1</v>
      </c>
      <c r="Q1791" t="str">
        <f>CONCATENATE(C1791,E1791,G1791,I1791)</f>
        <v>2</v>
      </c>
    </row>
    <row r="1792" spans="1:17" x14ac:dyDescent="0.25">
      <c r="A1792">
        <v>2039</v>
      </c>
      <c r="D1792">
        <v>243.18618900000001</v>
      </c>
      <c r="E1792" s="4">
        <v>2</v>
      </c>
      <c r="P1792">
        <v>1</v>
      </c>
      <c r="Q1792" t="str">
        <f>CONCATENATE(C1792,E1792,G1792,I1792)</f>
        <v>2</v>
      </c>
    </row>
    <row r="1793" spans="1:17" x14ac:dyDescent="0.25">
      <c r="A1793">
        <v>2040</v>
      </c>
      <c r="D1793">
        <v>243.16536400000001</v>
      </c>
      <c r="E1793" s="4">
        <v>2</v>
      </c>
      <c r="P1793">
        <v>1</v>
      </c>
      <c r="Q1793" t="str">
        <f>CONCATENATE(C1793,E1793,G1793,I1793)</f>
        <v>2</v>
      </c>
    </row>
    <row r="1794" spans="1:17" x14ac:dyDescent="0.25">
      <c r="A1794">
        <v>2041</v>
      </c>
      <c r="D1794">
        <v>243.148404</v>
      </c>
      <c r="E1794" s="4">
        <v>2</v>
      </c>
      <c r="P1794">
        <v>1</v>
      </c>
      <c r="Q1794" t="str">
        <f>CONCATENATE(C1794,E1794,G1794,I1794)</f>
        <v>2</v>
      </c>
    </row>
    <row r="1795" spans="1:17" x14ac:dyDescent="0.25">
      <c r="A1795">
        <v>2042</v>
      </c>
      <c r="D1795">
        <v>243.18216799999999</v>
      </c>
      <c r="E1795" s="4">
        <v>2</v>
      </c>
      <c r="P1795">
        <v>1</v>
      </c>
      <c r="Q1795" t="str">
        <f>CONCATENATE(C1795,E1795,G1795,I1795)</f>
        <v>2</v>
      </c>
    </row>
    <row r="1796" spans="1:17" x14ac:dyDescent="0.25">
      <c r="A1796">
        <v>2043</v>
      </c>
      <c r="D1796">
        <v>243.14758</v>
      </c>
      <c r="E1796" s="4">
        <v>2</v>
      </c>
      <c r="F1796">
        <v>242.00134199999999</v>
      </c>
      <c r="G1796" s="5">
        <v>3</v>
      </c>
      <c r="P1796">
        <v>2</v>
      </c>
      <c r="Q1796" t="str">
        <f>CONCATENATE(C1796,E1796,G1796,I1796)</f>
        <v>23</v>
      </c>
    </row>
    <row r="1797" spans="1:17" x14ac:dyDescent="0.25">
      <c r="A1797">
        <v>2044</v>
      </c>
      <c r="F1797">
        <v>242.01928000000001</v>
      </c>
      <c r="G1797" s="5">
        <v>3</v>
      </c>
      <c r="H1797">
        <v>242.32366100000002</v>
      </c>
      <c r="I1797" s="2">
        <v>4</v>
      </c>
      <c r="P1797">
        <v>2</v>
      </c>
      <c r="Q1797" t="str">
        <f>CONCATENATE(C1797,E1797,G1797,I1797)</f>
        <v>34</v>
      </c>
    </row>
    <row r="1798" spans="1:17" x14ac:dyDescent="0.25">
      <c r="A1798">
        <v>2045</v>
      </c>
      <c r="F1798">
        <v>242.06726900000001</v>
      </c>
      <c r="G1798" s="5">
        <v>3</v>
      </c>
      <c r="H1798">
        <v>242.295106</v>
      </c>
      <c r="I1798" s="2">
        <v>4</v>
      </c>
      <c r="P1798">
        <v>2</v>
      </c>
      <c r="Q1798" t="str">
        <f>CONCATENATE(C1798,E1798,G1798,I1798)</f>
        <v>34</v>
      </c>
    </row>
    <row r="1799" spans="1:17" x14ac:dyDescent="0.25">
      <c r="A1799">
        <v>2046</v>
      </c>
      <c r="F1799">
        <v>242.03912600000001</v>
      </c>
      <c r="G1799" s="5">
        <v>3</v>
      </c>
      <c r="H1799">
        <v>242.27835200000001</v>
      </c>
      <c r="I1799" s="2">
        <v>4</v>
      </c>
      <c r="P1799">
        <v>2</v>
      </c>
      <c r="Q1799" t="str">
        <f>CONCATENATE(C1799,E1799,G1799,I1799)</f>
        <v>34</v>
      </c>
    </row>
    <row r="1800" spans="1:17" x14ac:dyDescent="0.25">
      <c r="A1800">
        <v>2047</v>
      </c>
      <c r="F1800">
        <v>242.02685600000001</v>
      </c>
      <c r="G1800" s="5">
        <v>3</v>
      </c>
      <c r="H1800">
        <v>242.27778699999999</v>
      </c>
      <c r="I1800" s="2">
        <v>4</v>
      </c>
      <c r="P1800">
        <v>2</v>
      </c>
      <c r="Q1800" t="str">
        <f>CONCATENATE(C1800,E1800,G1800,I1800)</f>
        <v>34</v>
      </c>
    </row>
    <row r="1801" spans="1:17" x14ac:dyDescent="0.25">
      <c r="A1801">
        <v>2048</v>
      </c>
      <c r="F1801">
        <v>242.02500000000001</v>
      </c>
      <c r="G1801" s="5">
        <v>3</v>
      </c>
      <c r="H1801">
        <v>242.24123800000001</v>
      </c>
      <c r="I1801" s="2">
        <v>4</v>
      </c>
      <c r="P1801">
        <v>2</v>
      </c>
      <c r="Q1801" t="str">
        <f>CONCATENATE(C1801,E1801,G1801,I1801)</f>
        <v>34</v>
      </c>
    </row>
    <row r="1802" spans="1:17" x14ac:dyDescent="0.25">
      <c r="A1802">
        <v>2049</v>
      </c>
      <c r="F1802">
        <v>242.02624</v>
      </c>
      <c r="G1802" s="5">
        <v>3</v>
      </c>
      <c r="H1802">
        <v>242.242062</v>
      </c>
      <c r="I1802" s="2">
        <v>4</v>
      </c>
      <c r="P1802">
        <v>2</v>
      </c>
      <c r="Q1802" t="str">
        <f>CONCATENATE(C1802,E1802,G1802,I1802)</f>
        <v>34</v>
      </c>
    </row>
    <row r="1803" spans="1:17" x14ac:dyDescent="0.25">
      <c r="A1803">
        <v>2050</v>
      </c>
      <c r="F1803">
        <v>242.04097999999999</v>
      </c>
      <c r="G1803" s="5">
        <v>3</v>
      </c>
      <c r="H1803">
        <v>242.26211599999999</v>
      </c>
      <c r="I1803" s="2">
        <v>4</v>
      </c>
      <c r="P1803">
        <v>2</v>
      </c>
      <c r="Q1803" t="str">
        <f>CONCATENATE(C1803,E1803,G1803,I1803)</f>
        <v>34</v>
      </c>
    </row>
    <row r="1804" spans="1:17" x14ac:dyDescent="0.25">
      <c r="A1804">
        <v>2051</v>
      </c>
      <c r="B1804">
        <v>258.03020900000001</v>
      </c>
      <c r="C1804" s="3">
        <v>1</v>
      </c>
      <c r="F1804">
        <v>242.05170100000001</v>
      </c>
      <c r="G1804" s="5">
        <v>3</v>
      </c>
      <c r="H1804">
        <v>242.280879</v>
      </c>
      <c r="I1804" s="2">
        <v>4</v>
      </c>
      <c r="P1804">
        <v>3</v>
      </c>
      <c r="Q1804" t="str">
        <f>CONCATENATE(C1804,E1804,G1804,I1804)</f>
        <v>134</v>
      </c>
    </row>
    <row r="1805" spans="1:17" x14ac:dyDescent="0.25">
      <c r="A1805">
        <v>2052</v>
      </c>
      <c r="B1805">
        <v>258.03020900000001</v>
      </c>
      <c r="C1805" s="3">
        <v>1</v>
      </c>
      <c r="F1805">
        <v>242.00134199999999</v>
      </c>
      <c r="G1805" s="5">
        <v>3</v>
      </c>
      <c r="H1805">
        <v>242.32366100000002</v>
      </c>
      <c r="I1805" s="2">
        <v>4</v>
      </c>
      <c r="J1805">
        <v>235.92479600000001</v>
      </c>
      <c r="K1805" t="s">
        <v>22</v>
      </c>
      <c r="Q1805" t="str">
        <f>CONCATENATE(C1805,E1805,G1805,I1805)</f>
        <v>134</v>
      </c>
    </row>
    <row r="1806" spans="1:17" x14ac:dyDescent="0.25">
      <c r="A1806">
        <v>2085</v>
      </c>
      <c r="Q1806" t="str">
        <f>CONCATENATE(C1806,E1806,G1806,I1806)</f>
        <v/>
      </c>
    </row>
    <row r="1807" spans="1:17" x14ac:dyDescent="0.25">
      <c r="A1807">
        <v>2086</v>
      </c>
      <c r="Q1807" t="str">
        <f>CONCATENATE(C1807,E1807,G1807,I1807)</f>
        <v/>
      </c>
    </row>
    <row r="1808" spans="1:17" x14ac:dyDescent="0.25">
      <c r="A1808">
        <v>2087</v>
      </c>
      <c r="J1808">
        <v>38.023052</v>
      </c>
      <c r="K1808" t="s">
        <v>22</v>
      </c>
      <c r="Q1808" t="str">
        <f>CONCATENATE(C1808,E1808,G1808,I1808)</f>
        <v/>
      </c>
    </row>
    <row r="1809" spans="1:17" x14ac:dyDescent="0.25">
      <c r="A1809">
        <v>2088</v>
      </c>
      <c r="D1809">
        <v>25.250514000000003</v>
      </c>
      <c r="E1809" s="4">
        <v>2</v>
      </c>
      <c r="F1809">
        <v>16.273084000000004</v>
      </c>
      <c r="G1809" s="5">
        <v>3</v>
      </c>
      <c r="P1809">
        <v>2</v>
      </c>
      <c r="Q1809" t="str">
        <f>CONCATENATE(C1809,E1809,G1809,I1809)</f>
        <v>23</v>
      </c>
    </row>
    <row r="1810" spans="1:17" x14ac:dyDescent="0.25">
      <c r="A1810">
        <v>2089</v>
      </c>
      <c r="D1810">
        <v>25.306136000000002</v>
      </c>
      <c r="E1810" s="4">
        <v>2</v>
      </c>
      <c r="F1810">
        <v>16.273084000000004</v>
      </c>
      <c r="G1810" s="5">
        <v>3</v>
      </c>
      <c r="P1810">
        <v>2</v>
      </c>
      <c r="Q1810" t="str">
        <f>CONCATENATE(C1810,E1810,G1810,I1810)</f>
        <v>23</v>
      </c>
    </row>
    <row r="1811" spans="1:17" x14ac:dyDescent="0.25">
      <c r="A1811">
        <v>2090</v>
      </c>
      <c r="D1811">
        <v>25.252960999999999</v>
      </c>
      <c r="E1811" s="4">
        <v>2</v>
      </c>
      <c r="F1811">
        <v>16.298344</v>
      </c>
      <c r="G1811" s="5">
        <v>3</v>
      </c>
      <c r="P1811">
        <v>2</v>
      </c>
      <c r="Q1811" t="str">
        <f>CONCATENATE(C1811,E1811,G1811,I1811)</f>
        <v>23</v>
      </c>
    </row>
    <row r="1812" spans="1:17" x14ac:dyDescent="0.25">
      <c r="A1812">
        <v>2091</v>
      </c>
      <c r="D1812">
        <v>25.233953</v>
      </c>
      <c r="E1812" s="4">
        <v>2</v>
      </c>
      <c r="F1812">
        <v>16.291105000000002</v>
      </c>
      <c r="G1812" s="5">
        <v>3</v>
      </c>
      <c r="P1812">
        <v>2</v>
      </c>
      <c r="Q1812" t="str">
        <f>CONCATENATE(C1812,E1812,G1812,I1812)</f>
        <v>23</v>
      </c>
    </row>
    <row r="1813" spans="1:17" x14ac:dyDescent="0.25">
      <c r="A1813">
        <v>2092</v>
      </c>
      <c r="D1813">
        <v>25.255098000000004</v>
      </c>
      <c r="E1813" s="4">
        <v>2</v>
      </c>
      <c r="F1813">
        <v>16.276313000000002</v>
      </c>
      <c r="G1813" s="5">
        <v>3</v>
      </c>
      <c r="P1813">
        <v>2</v>
      </c>
      <c r="Q1813" t="str">
        <f>CONCATENATE(C1813,E1813,G1813,I1813)</f>
        <v>23</v>
      </c>
    </row>
    <row r="1814" spans="1:17" x14ac:dyDescent="0.25">
      <c r="A1814">
        <v>2093</v>
      </c>
      <c r="D1814">
        <v>25.263378000000003</v>
      </c>
      <c r="E1814" s="4">
        <v>2</v>
      </c>
      <c r="F1814">
        <v>16.297823000000001</v>
      </c>
      <c r="G1814" s="5">
        <v>3</v>
      </c>
      <c r="P1814">
        <v>2</v>
      </c>
      <c r="Q1814" t="str">
        <f>CONCATENATE(C1814,E1814,G1814,I1814)</f>
        <v>23</v>
      </c>
    </row>
    <row r="1815" spans="1:17" x14ac:dyDescent="0.25">
      <c r="A1815">
        <v>2094</v>
      </c>
      <c r="D1815">
        <v>25.196975000000002</v>
      </c>
      <c r="E1815" s="4">
        <v>2</v>
      </c>
      <c r="F1815">
        <v>16.278033000000001</v>
      </c>
      <c r="G1815" s="5">
        <v>3</v>
      </c>
      <c r="P1815">
        <v>2</v>
      </c>
      <c r="Q1815" t="str">
        <f>CONCATENATE(C1815,E1815,G1815,I1815)</f>
        <v>23</v>
      </c>
    </row>
    <row r="1816" spans="1:17" x14ac:dyDescent="0.25">
      <c r="A1816">
        <v>2095</v>
      </c>
      <c r="D1816">
        <v>25.200517000000005</v>
      </c>
      <c r="E1816" s="4">
        <v>2</v>
      </c>
      <c r="F1816">
        <v>16.260117000000001</v>
      </c>
      <c r="G1816" s="5">
        <v>3</v>
      </c>
      <c r="P1816">
        <v>2</v>
      </c>
      <c r="Q1816" t="str">
        <f>CONCATENATE(C1816,E1816,G1816,I1816)</f>
        <v>23</v>
      </c>
    </row>
    <row r="1817" spans="1:17" x14ac:dyDescent="0.25">
      <c r="A1817">
        <v>2096</v>
      </c>
      <c r="D1817">
        <v>25.177757</v>
      </c>
      <c r="E1817" s="4">
        <v>2</v>
      </c>
      <c r="F1817">
        <v>16.239753</v>
      </c>
      <c r="G1817" s="5">
        <v>3</v>
      </c>
      <c r="P1817">
        <v>2</v>
      </c>
      <c r="Q1817" t="str">
        <f>CONCATENATE(C1817,E1817,G1817,I1817)</f>
        <v>23</v>
      </c>
    </row>
    <row r="1818" spans="1:17" x14ac:dyDescent="0.25">
      <c r="A1818">
        <v>2097</v>
      </c>
      <c r="D1818">
        <v>25.231973000000004</v>
      </c>
      <c r="E1818" s="4">
        <v>2</v>
      </c>
      <c r="F1818">
        <v>16.237097000000006</v>
      </c>
      <c r="G1818" s="5">
        <v>3</v>
      </c>
      <c r="P1818">
        <v>2</v>
      </c>
      <c r="Q1818" t="str">
        <f>CONCATENATE(C1818,E1818,G1818,I1818)</f>
        <v>23</v>
      </c>
    </row>
    <row r="1819" spans="1:17" x14ac:dyDescent="0.25">
      <c r="A1819">
        <v>2098</v>
      </c>
      <c r="D1819">
        <v>25.273065000000003</v>
      </c>
      <c r="E1819" s="4">
        <v>2</v>
      </c>
      <c r="F1819">
        <v>16.259752000000006</v>
      </c>
      <c r="G1819" s="5">
        <v>3</v>
      </c>
      <c r="P1819">
        <v>2</v>
      </c>
      <c r="Q1819" t="str">
        <f>CONCATENATE(C1819,E1819,G1819,I1819)</f>
        <v>23</v>
      </c>
    </row>
    <row r="1820" spans="1:17" x14ac:dyDescent="0.25">
      <c r="A1820">
        <v>2099</v>
      </c>
      <c r="D1820">
        <v>25.258899</v>
      </c>
      <c r="E1820" s="4">
        <v>2</v>
      </c>
      <c r="F1820">
        <v>16.290582999999998</v>
      </c>
      <c r="G1820" s="5">
        <v>3</v>
      </c>
      <c r="P1820">
        <v>2</v>
      </c>
      <c r="Q1820" t="str">
        <f>CONCATENATE(C1820,E1820,G1820,I1820)</f>
        <v>23</v>
      </c>
    </row>
    <row r="1821" spans="1:17" x14ac:dyDescent="0.25">
      <c r="A1821">
        <v>2100</v>
      </c>
      <c r="D1821">
        <v>25.250514000000003</v>
      </c>
      <c r="E1821" s="4">
        <v>2</v>
      </c>
      <c r="F1821">
        <v>16.309958000000002</v>
      </c>
      <c r="G1821" s="5">
        <v>3</v>
      </c>
      <c r="P1821">
        <v>2</v>
      </c>
      <c r="Q1821" t="str">
        <f>CONCATENATE(C1821,E1821,G1821,I1821)</f>
        <v>23</v>
      </c>
    </row>
    <row r="1822" spans="1:17" x14ac:dyDescent="0.25">
      <c r="A1822">
        <v>2101</v>
      </c>
      <c r="F1822">
        <v>16.273084000000004</v>
      </c>
      <c r="G1822" s="5">
        <v>3</v>
      </c>
      <c r="P1822">
        <v>1</v>
      </c>
      <c r="Q1822" t="str">
        <f>CONCATENATE(C1822,E1822,G1822,I1822)</f>
        <v>3</v>
      </c>
    </row>
    <row r="1823" spans="1:17" x14ac:dyDescent="0.25">
      <c r="A1823">
        <v>2102</v>
      </c>
      <c r="P1823">
        <v>0</v>
      </c>
      <c r="Q1823" t="str">
        <f>CONCATENATE(C1823,E1823,G1823,I1823)</f>
        <v/>
      </c>
    </row>
    <row r="1824" spans="1:17" x14ac:dyDescent="0.25">
      <c r="A1824">
        <v>2103</v>
      </c>
      <c r="B1824">
        <v>35.712240000000001</v>
      </c>
      <c r="C1824" s="3">
        <v>1</v>
      </c>
      <c r="P1824">
        <v>1</v>
      </c>
      <c r="Q1824" t="str">
        <f>CONCATENATE(C1824,E1824,G1824,I1824)</f>
        <v>1</v>
      </c>
    </row>
    <row r="1825" spans="1:17" x14ac:dyDescent="0.25">
      <c r="A1825">
        <v>2104</v>
      </c>
      <c r="B1825">
        <v>35.706825000000002</v>
      </c>
      <c r="C1825" s="3">
        <v>1</v>
      </c>
      <c r="P1825">
        <v>1</v>
      </c>
      <c r="Q1825" t="str">
        <f>CONCATENATE(C1825,E1825,G1825,I1825)</f>
        <v>1</v>
      </c>
    </row>
    <row r="1826" spans="1:17" x14ac:dyDescent="0.25">
      <c r="A1826">
        <v>2105</v>
      </c>
      <c r="B1826">
        <v>35.720050000000001</v>
      </c>
      <c r="C1826" s="3">
        <v>1</v>
      </c>
      <c r="P1826">
        <v>1</v>
      </c>
      <c r="Q1826" t="str">
        <f>CONCATENATE(C1826,E1826,G1826,I1826)</f>
        <v>1</v>
      </c>
    </row>
    <row r="1827" spans="1:17" x14ac:dyDescent="0.25">
      <c r="A1827">
        <v>2106</v>
      </c>
      <c r="B1827">
        <v>35.722553000000005</v>
      </c>
      <c r="C1827" s="3">
        <v>1</v>
      </c>
      <c r="H1827">
        <v>27.241447000000001</v>
      </c>
      <c r="I1827" s="2">
        <v>4</v>
      </c>
      <c r="P1827">
        <v>2</v>
      </c>
      <c r="Q1827" t="str">
        <f>CONCATENATE(C1827,E1827,G1827,I1827)</f>
        <v>14</v>
      </c>
    </row>
    <row r="1828" spans="1:17" x14ac:dyDescent="0.25">
      <c r="A1828">
        <v>2107</v>
      </c>
      <c r="B1828">
        <v>35.750985</v>
      </c>
      <c r="C1828" s="3">
        <v>1</v>
      </c>
      <c r="H1828">
        <v>27.224939000000006</v>
      </c>
      <c r="I1828" s="2">
        <v>4</v>
      </c>
      <c r="P1828">
        <v>2</v>
      </c>
      <c r="Q1828" t="str">
        <f>CONCATENATE(C1828,E1828,G1828,I1828)</f>
        <v>14</v>
      </c>
    </row>
    <row r="1829" spans="1:17" x14ac:dyDescent="0.25">
      <c r="A1829">
        <v>2108</v>
      </c>
      <c r="B1829">
        <v>35.721665999999999</v>
      </c>
      <c r="C1829" s="3">
        <v>1</v>
      </c>
      <c r="H1829">
        <v>27.152965000000002</v>
      </c>
      <c r="I1829" s="2">
        <v>4</v>
      </c>
      <c r="P1829">
        <v>2</v>
      </c>
      <c r="Q1829" t="str">
        <f>CONCATENATE(C1829,E1829,G1829,I1829)</f>
        <v>14</v>
      </c>
    </row>
    <row r="1830" spans="1:17" x14ac:dyDescent="0.25">
      <c r="A1830">
        <v>2109</v>
      </c>
      <c r="B1830">
        <v>35.658075000000004</v>
      </c>
      <c r="C1830" s="3">
        <v>1</v>
      </c>
      <c r="H1830">
        <v>27.163276000000003</v>
      </c>
      <c r="I1830" s="2">
        <v>4</v>
      </c>
      <c r="P1830">
        <v>2</v>
      </c>
      <c r="Q1830" t="str">
        <f>CONCATENATE(C1830,E1830,G1830,I1830)</f>
        <v>14</v>
      </c>
    </row>
    <row r="1831" spans="1:17" x14ac:dyDescent="0.25">
      <c r="A1831">
        <v>2110</v>
      </c>
      <c r="B1831">
        <v>35.667032000000006</v>
      </c>
      <c r="C1831" s="3">
        <v>1</v>
      </c>
      <c r="H1831">
        <v>27.153537</v>
      </c>
      <c r="I1831" s="2">
        <v>4</v>
      </c>
      <c r="P1831">
        <v>2</v>
      </c>
      <c r="Q1831" t="str">
        <f>CONCATENATE(C1831,E1831,G1831,I1831)</f>
        <v>14</v>
      </c>
    </row>
    <row r="1832" spans="1:17" x14ac:dyDescent="0.25">
      <c r="A1832">
        <v>2111</v>
      </c>
      <c r="B1832">
        <v>35.634692999999999</v>
      </c>
      <c r="C1832" s="3">
        <v>1</v>
      </c>
      <c r="H1832">
        <v>27.160409000000001</v>
      </c>
      <c r="I1832" s="2">
        <v>4</v>
      </c>
      <c r="P1832">
        <v>2</v>
      </c>
      <c r="Q1832" t="str">
        <f>CONCATENATE(C1832,E1832,G1832,I1832)</f>
        <v>14</v>
      </c>
    </row>
    <row r="1833" spans="1:17" x14ac:dyDescent="0.25">
      <c r="A1833">
        <v>2112</v>
      </c>
      <c r="B1833">
        <v>35.806402000000006</v>
      </c>
      <c r="C1833" s="3">
        <v>1</v>
      </c>
      <c r="H1833">
        <v>27.131923</v>
      </c>
      <c r="I1833" s="2">
        <v>4</v>
      </c>
      <c r="P1833">
        <v>2</v>
      </c>
      <c r="Q1833" t="str">
        <f>CONCATENATE(C1833,E1833,G1833,I1833)</f>
        <v>14</v>
      </c>
    </row>
    <row r="1834" spans="1:17" x14ac:dyDescent="0.25">
      <c r="A1834">
        <v>2113</v>
      </c>
      <c r="B1834">
        <v>35.712240000000001</v>
      </c>
      <c r="C1834" s="3">
        <v>1</v>
      </c>
      <c r="H1834">
        <v>27.113954000000007</v>
      </c>
      <c r="I1834" s="2">
        <v>4</v>
      </c>
      <c r="P1834">
        <v>2</v>
      </c>
      <c r="Q1834" t="str">
        <f>CONCATENATE(C1834,E1834,G1834,I1834)</f>
        <v>14</v>
      </c>
    </row>
    <row r="1835" spans="1:17" x14ac:dyDescent="0.25">
      <c r="A1835">
        <v>2114</v>
      </c>
      <c r="F1835">
        <v>34.227108999999999</v>
      </c>
      <c r="G1835" s="5">
        <v>3</v>
      </c>
      <c r="H1835">
        <v>27.091768000000002</v>
      </c>
      <c r="I1835" s="2">
        <v>4</v>
      </c>
      <c r="P1835">
        <v>2</v>
      </c>
      <c r="Q1835" t="str">
        <f>CONCATENATE(C1835,E1835,G1835,I1835)</f>
        <v>34</v>
      </c>
    </row>
    <row r="1836" spans="1:17" x14ac:dyDescent="0.25">
      <c r="A1836">
        <v>2115</v>
      </c>
      <c r="F1836">
        <v>34.202061999999998</v>
      </c>
      <c r="G1836" s="5">
        <v>3</v>
      </c>
      <c r="H1836">
        <v>27.104371</v>
      </c>
      <c r="I1836" s="2">
        <v>4</v>
      </c>
      <c r="P1836">
        <v>2</v>
      </c>
      <c r="Q1836" t="str">
        <f>CONCATENATE(C1836,E1836,G1836,I1836)</f>
        <v>34</v>
      </c>
    </row>
    <row r="1837" spans="1:17" x14ac:dyDescent="0.25">
      <c r="A1837">
        <v>2116</v>
      </c>
      <c r="F1837">
        <v>34.231588000000002</v>
      </c>
      <c r="G1837" s="5">
        <v>3</v>
      </c>
      <c r="H1837">
        <v>27.241447000000001</v>
      </c>
      <c r="I1837" s="2">
        <v>4</v>
      </c>
      <c r="P1837">
        <v>2</v>
      </c>
      <c r="Q1837" t="str">
        <f>CONCATENATE(C1837,E1837,G1837,I1837)</f>
        <v>34</v>
      </c>
    </row>
    <row r="1838" spans="1:17" x14ac:dyDescent="0.25">
      <c r="A1838">
        <v>2117</v>
      </c>
      <c r="F1838">
        <v>34.259608999999998</v>
      </c>
      <c r="G1838" s="5">
        <v>3</v>
      </c>
      <c r="P1838">
        <v>1</v>
      </c>
      <c r="Q1838" t="str">
        <f>CONCATENATE(C1838,E1838,G1838,I1838)</f>
        <v>3</v>
      </c>
    </row>
    <row r="1839" spans="1:17" x14ac:dyDescent="0.25">
      <c r="A1839">
        <v>2118</v>
      </c>
      <c r="F1839">
        <v>34.276536000000007</v>
      </c>
      <c r="G1839" s="5">
        <v>3</v>
      </c>
      <c r="P1839">
        <v>1</v>
      </c>
      <c r="Q1839" t="str">
        <f>CONCATENATE(C1839,E1839,G1839,I1839)</f>
        <v>3</v>
      </c>
    </row>
    <row r="1840" spans="1:17" x14ac:dyDescent="0.25">
      <c r="A1840">
        <v>2119</v>
      </c>
      <c r="F1840">
        <v>34.270648000000001</v>
      </c>
      <c r="G1840" s="5">
        <v>3</v>
      </c>
      <c r="P1840">
        <v>1</v>
      </c>
      <c r="Q1840" t="str">
        <f>CONCATENATE(C1840,E1840,G1840,I1840)</f>
        <v>3</v>
      </c>
    </row>
    <row r="1841" spans="1:17" x14ac:dyDescent="0.25">
      <c r="A1841">
        <v>2120</v>
      </c>
      <c r="F1841">
        <v>34.256641000000002</v>
      </c>
      <c r="G1841" s="5">
        <v>3</v>
      </c>
      <c r="P1841">
        <v>1</v>
      </c>
      <c r="Q1841" t="str">
        <f>CONCATENATE(C1841,E1841,G1841,I1841)</f>
        <v>3</v>
      </c>
    </row>
    <row r="1842" spans="1:17" x14ac:dyDescent="0.25">
      <c r="A1842">
        <v>2121</v>
      </c>
      <c r="F1842">
        <v>34.280389</v>
      </c>
      <c r="G1842" s="5">
        <v>3</v>
      </c>
      <c r="P1842">
        <v>1</v>
      </c>
      <c r="Q1842" t="str">
        <f>CONCATENATE(C1842,E1842,G1842,I1842)</f>
        <v>3</v>
      </c>
    </row>
    <row r="1843" spans="1:17" x14ac:dyDescent="0.25">
      <c r="A1843">
        <v>2122</v>
      </c>
      <c r="F1843">
        <v>34.227108999999999</v>
      </c>
      <c r="G1843" s="5">
        <v>3</v>
      </c>
      <c r="P1843">
        <v>1</v>
      </c>
      <c r="Q1843" t="str">
        <f>CONCATENATE(C1843,E1843,G1843,I1843)</f>
        <v>3</v>
      </c>
    </row>
    <row r="1844" spans="1:17" x14ac:dyDescent="0.25">
      <c r="A1844">
        <v>2123</v>
      </c>
      <c r="P1844">
        <v>0</v>
      </c>
      <c r="Q1844" t="str">
        <f>CONCATENATE(C1844,E1844,G1844,I1844)</f>
        <v/>
      </c>
    </row>
    <row r="1845" spans="1:17" x14ac:dyDescent="0.25">
      <c r="A1845">
        <v>2124</v>
      </c>
      <c r="P1845">
        <v>0</v>
      </c>
      <c r="Q1845" t="str">
        <f>CONCATENATE(C1845,E1845,G1845,I1845)</f>
        <v/>
      </c>
    </row>
    <row r="1846" spans="1:17" x14ac:dyDescent="0.25">
      <c r="A1846">
        <v>2125</v>
      </c>
      <c r="D1846">
        <v>55.803024000000001</v>
      </c>
      <c r="E1846" s="4">
        <v>2</v>
      </c>
      <c r="P1846">
        <v>1</v>
      </c>
      <c r="Q1846" t="str">
        <f>CONCATENATE(C1846,E1846,G1846,I1846)</f>
        <v>2</v>
      </c>
    </row>
    <row r="1847" spans="1:17" x14ac:dyDescent="0.25">
      <c r="A1847">
        <v>2126</v>
      </c>
      <c r="D1847">
        <v>55.793338000000006</v>
      </c>
      <c r="E1847" s="4">
        <v>2</v>
      </c>
      <c r="P1847">
        <v>1</v>
      </c>
      <c r="Q1847" t="str">
        <f>CONCATENATE(C1847,E1847,G1847,I1847)</f>
        <v>2</v>
      </c>
    </row>
    <row r="1848" spans="1:17" x14ac:dyDescent="0.25">
      <c r="A1848">
        <v>2127</v>
      </c>
      <c r="D1848">
        <v>55.793495</v>
      </c>
      <c r="E1848" s="4">
        <v>2</v>
      </c>
      <c r="P1848">
        <v>1</v>
      </c>
      <c r="Q1848" t="str">
        <f>CONCATENATE(C1848,E1848,G1848,I1848)</f>
        <v>2</v>
      </c>
    </row>
    <row r="1849" spans="1:17" x14ac:dyDescent="0.25">
      <c r="A1849">
        <v>2128</v>
      </c>
      <c r="B1849">
        <v>61.208980000000004</v>
      </c>
      <c r="C1849" s="3">
        <v>1</v>
      </c>
      <c r="D1849">
        <v>55.874113999999999</v>
      </c>
      <c r="E1849" s="4">
        <v>2</v>
      </c>
      <c r="P1849">
        <v>2</v>
      </c>
      <c r="Q1849" t="str">
        <f>CONCATENATE(C1849,E1849,G1849,I1849)</f>
        <v>12</v>
      </c>
    </row>
    <row r="1850" spans="1:17" x14ac:dyDescent="0.25">
      <c r="A1850">
        <v>2129</v>
      </c>
      <c r="B1850">
        <v>61.250961000000004</v>
      </c>
      <c r="C1850" s="3">
        <v>1</v>
      </c>
      <c r="D1850">
        <v>55.803024000000001</v>
      </c>
      <c r="E1850" s="4">
        <v>2</v>
      </c>
      <c r="P1850">
        <v>2</v>
      </c>
      <c r="Q1850" t="str">
        <f>CONCATENATE(C1850,E1850,G1850,I1850)</f>
        <v>12</v>
      </c>
    </row>
    <row r="1851" spans="1:17" x14ac:dyDescent="0.25">
      <c r="A1851">
        <v>2130</v>
      </c>
      <c r="B1851">
        <v>61.232051000000006</v>
      </c>
      <c r="C1851" s="3">
        <v>1</v>
      </c>
      <c r="D1851">
        <v>55.873802000000005</v>
      </c>
      <c r="E1851" s="4">
        <v>2</v>
      </c>
      <c r="P1851">
        <v>2</v>
      </c>
      <c r="Q1851" t="str">
        <f>CONCATENATE(C1851,E1851,G1851,I1851)</f>
        <v>12</v>
      </c>
    </row>
    <row r="1852" spans="1:17" x14ac:dyDescent="0.25">
      <c r="A1852">
        <v>2131</v>
      </c>
      <c r="B1852">
        <v>61.230647000000005</v>
      </c>
      <c r="C1852" s="3">
        <v>1</v>
      </c>
      <c r="D1852">
        <v>55.803024000000001</v>
      </c>
      <c r="E1852" s="4">
        <v>2</v>
      </c>
      <c r="P1852">
        <v>2</v>
      </c>
      <c r="Q1852" t="str">
        <f>CONCATENATE(C1852,E1852,G1852,I1852)</f>
        <v>12</v>
      </c>
    </row>
    <row r="1853" spans="1:17" x14ac:dyDescent="0.25">
      <c r="A1853">
        <v>2132</v>
      </c>
      <c r="B1853">
        <v>61.246214999999999</v>
      </c>
      <c r="C1853" s="3">
        <v>1</v>
      </c>
      <c r="D1853">
        <v>55.803024000000001</v>
      </c>
      <c r="E1853" s="4">
        <v>2</v>
      </c>
      <c r="P1853">
        <v>2</v>
      </c>
      <c r="Q1853" t="str">
        <f>CONCATENATE(C1853,E1853,G1853,I1853)</f>
        <v>12</v>
      </c>
    </row>
    <row r="1854" spans="1:17" x14ac:dyDescent="0.25">
      <c r="A1854">
        <v>2133</v>
      </c>
      <c r="B1854">
        <v>61.233668999999999</v>
      </c>
      <c r="C1854" s="3">
        <v>1</v>
      </c>
      <c r="P1854">
        <v>1</v>
      </c>
      <c r="Q1854" t="str">
        <f>CONCATENATE(C1854,E1854,G1854,I1854)</f>
        <v>1</v>
      </c>
    </row>
    <row r="1855" spans="1:17" x14ac:dyDescent="0.25">
      <c r="A1855">
        <v>2134</v>
      </c>
      <c r="B1855">
        <v>61.295486000000004</v>
      </c>
      <c r="C1855" s="3">
        <v>1</v>
      </c>
      <c r="P1855">
        <v>1</v>
      </c>
      <c r="Q1855" t="str">
        <f>CONCATENATE(C1855,E1855,G1855,I1855)</f>
        <v>1</v>
      </c>
    </row>
    <row r="1856" spans="1:17" x14ac:dyDescent="0.25">
      <c r="A1856">
        <v>2135</v>
      </c>
      <c r="B1856">
        <v>61.298869000000003</v>
      </c>
      <c r="C1856" s="3">
        <v>1</v>
      </c>
      <c r="P1856">
        <v>1</v>
      </c>
      <c r="Q1856" t="str">
        <f>CONCATENATE(C1856,E1856,G1856,I1856)</f>
        <v>1</v>
      </c>
    </row>
    <row r="1857" spans="1:17" x14ac:dyDescent="0.25">
      <c r="A1857">
        <v>2136</v>
      </c>
      <c r="B1857">
        <v>61.208980000000004</v>
      </c>
      <c r="C1857" s="3">
        <v>1</v>
      </c>
      <c r="H1857">
        <v>60.857280000000003</v>
      </c>
      <c r="I1857" s="2">
        <v>4</v>
      </c>
      <c r="P1857">
        <v>2</v>
      </c>
      <c r="Q1857" t="str">
        <f>CONCATENATE(C1857,E1857,G1857,I1857)</f>
        <v>14</v>
      </c>
    </row>
    <row r="1858" spans="1:17" x14ac:dyDescent="0.25">
      <c r="A1858">
        <v>2137</v>
      </c>
      <c r="F1858">
        <v>61.300071000000003</v>
      </c>
      <c r="G1858" s="5">
        <v>3</v>
      </c>
      <c r="H1858">
        <v>60.925666</v>
      </c>
      <c r="I1858" s="2">
        <v>4</v>
      </c>
      <c r="P1858">
        <v>2</v>
      </c>
      <c r="Q1858" t="str">
        <f>CONCATENATE(C1858,E1858,G1858,I1858)</f>
        <v>34</v>
      </c>
    </row>
    <row r="1859" spans="1:17" x14ac:dyDescent="0.25">
      <c r="A1859">
        <v>2138</v>
      </c>
      <c r="F1859">
        <v>61.310279000000001</v>
      </c>
      <c r="G1859" s="5">
        <v>3</v>
      </c>
      <c r="H1859">
        <v>60.876808000000004</v>
      </c>
      <c r="I1859" s="2">
        <v>4</v>
      </c>
      <c r="P1859">
        <v>2</v>
      </c>
      <c r="Q1859" t="str">
        <f>CONCATENATE(C1859,E1859,G1859,I1859)</f>
        <v>34</v>
      </c>
    </row>
    <row r="1860" spans="1:17" x14ac:dyDescent="0.25">
      <c r="A1860">
        <v>2139</v>
      </c>
      <c r="F1860">
        <v>61.301265000000001</v>
      </c>
      <c r="G1860" s="5">
        <v>3</v>
      </c>
      <c r="H1860">
        <v>60.866706000000001</v>
      </c>
      <c r="I1860" s="2">
        <v>4</v>
      </c>
      <c r="P1860">
        <v>2</v>
      </c>
      <c r="Q1860" t="str">
        <f>CONCATENATE(C1860,E1860,G1860,I1860)</f>
        <v>34</v>
      </c>
    </row>
    <row r="1861" spans="1:17" x14ac:dyDescent="0.25">
      <c r="A1861">
        <v>2140</v>
      </c>
      <c r="F1861">
        <v>61.312518000000004</v>
      </c>
      <c r="G1861" s="5">
        <v>3</v>
      </c>
      <c r="H1861">
        <v>60.866916000000003</v>
      </c>
      <c r="I1861" s="2">
        <v>4</v>
      </c>
      <c r="P1861">
        <v>2</v>
      </c>
      <c r="Q1861" t="str">
        <f>CONCATENATE(C1861,E1861,G1861,I1861)</f>
        <v>34</v>
      </c>
    </row>
    <row r="1862" spans="1:17" x14ac:dyDescent="0.25">
      <c r="A1862">
        <v>2141</v>
      </c>
      <c r="F1862">
        <v>61.307884000000001</v>
      </c>
      <c r="G1862" s="5">
        <v>3</v>
      </c>
      <c r="H1862">
        <v>60.883006000000002</v>
      </c>
      <c r="I1862" s="2">
        <v>4</v>
      </c>
      <c r="P1862">
        <v>2</v>
      </c>
      <c r="Q1862" t="str">
        <f>CONCATENATE(C1862,E1862,G1862,I1862)</f>
        <v>34</v>
      </c>
    </row>
    <row r="1863" spans="1:17" x14ac:dyDescent="0.25">
      <c r="A1863">
        <v>2142</v>
      </c>
      <c r="F1863">
        <v>61.288616000000005</v>
      </c>
      <c r="G1863" s="5">
        <v>3</v>
      </c>
      <c r="H1863">
        <v>60.907592000000001</v>
      </c>
      <c r="I1863" s="2">
        <v>4</v>
      </c>
      <c r="P1863">
        <v>2</v>
      </c>
      <c r="Q1863" t="str">
        <f>CONCATENATE(C1863,E1863,G1863,I1863)</f>
        <v>34</v>
      </c>
    </row>
    <row r="1864" spans="1:17" x14ac:dyDescent="0.25">
      <c r="A1864">
        <v>2143</v>
      </c>
      <c r="F1864">
        <v>61.340122000000001</v>
      </c>
      <c r="G1864" s="5">
        <v>3</v>
      </c>
      <c r="H1864">
        <v>60.983054000000003</v>
      </c>
      <c r="I1864" s="2">
        <v>4</v>
      </c>
      <c r="P1864">
        <v>2</v>
      </c>
      <c r="Q1864" t="str">
        <f>CONCATENATE(C1864,E1864,G1864,I1864)</f>
        <v>34</v>
      </c>
    </row>
    <row r="1865" spans="1:17" x14ac:dyDescent="0.25">
      <c r="A1865">
        <v>2144</v>
      </c>
      <c r="F1865">
        <v>61.366996</v>
      </c>
      <c r="G1865" s="5">
        <v>3</v>
      </c>
      <c r="H1865">
        <v>60.857280000000003</v>
      </c>
      <c r="I1865" s="2">
        <v>4</v>
      </c>
      <c r="P1865">
        <v>2</v>
      </c>
      <c r="Q1865" t="str">
        <f>CONCATENATE(C1865,E1865,G1865,I1865)</f>
        <v>34</v>
      </c>
    </row>
    <row r="1866" spans="1:17" x14ac:dyDescent="0.25">
      <c r="A1866">
        <v>2145</v>
      </c>
      <c r="F1866">
        <v>61.300071000000003</v>
      </c>
      <c r="G1866" s="5">
        <v>3</v>
      </c>
      <c r="P1866">
        <v>1</v>
      </c>
      <c r="Q1866" t="str">
        <f>CONCATENATE(C1866,E1866,G1866,I1866)</f>
        <v>3</v>
      </c>
    </row>
    <row r="1867" spans="1:17" x14ac:dyDescent="0.25">
      <c r="A1867">
        <v>2146</v>
      </c>
      <c r="D1867">
        <v>79.119949000000005</v>
      </c>
      <c r="E1867" s="4">
        <v>2</v>
      </c>
      <c r="P1867">
        <v>1</v>
      </c>
      <c r="Q1867" t="str">
        <f>CONCATENATE(C1867,E1867,G1867,I1867)</f>
        <v>2</v>
      </c>
    </row>
    <row r="1868" spans="1:17" x14ac:dyDescent="0.25">
      <c r="A1868">
        <v>2147</v>
      </c>
      <c r="D1868">
        <v>79.137273000000008</v>
      </c>
      <c r="E1868" s="4">
        <v>2</v>
      </c>
      <c r="P1868">
        <v>1</v>
      </c>
      <c r="Q1868" t="str">
        <f>CONCATENATE(C1868,E1868,G1868,I1868)</f>
        <v>2</v>
      </c>
    </row>
    <row r="1869" spans="1:17" x14ac:dyDescent="0.25">
      <c r="A1869">
        <v>2148</v>
      </c>
      <c r="D1869">
        <v>79.123384000000001</v>
      </c>
      <c r="E1869" s="4">
        <v>2</v>
      </c>
      <c r="P1869">
        <v>1</v>
      </c>
      <c r="Q1869" t="str">
        <f>CONCATENATE(C1869,E1869,G1869,I1869)</f>
        <v>2</v>
      </c>
    </row>
    <row r="1870" spans="1:17" x14ac:dyDescent="0.25">
      <c r="A1870">
        <v>2149</v>
      </c>
      <c r="D1870">
        <v>79.063081000000011</v>
      </c>
      <c r="E1870" s="4">
        <v>2</v>
      </c>
      <c r="P1870">
        <v>1</v>
      </c>
      <c r="Q1870" t="str">
        <f>CONCATENATE(C1870,E1870,G1870,I1870)</f>
        <v>2</v>
      </c>
    </row>
    <row r="1871" spans="1:17" x14ac:dyDescent="0.25">
      <c r="A1871">
        <v>2150</v>
      </c>
      <c r="B1871">
        <v>83.919343000000012</v>
      </c>
      <c r="C1871" s="3">
        <v>1</v>
      </c>
      <c r="D1871">
        <v>79.038737000000012</v>
      </c>
      <c r="E1871" s="4">
        <v>2</v>
      </c>
      <c r="P1871">
        <v>2</v>
      </c>
      <c r="Q1871" t="str">
        <f>CONCATENATE(C1871,E1871,G1871,I1871)</f>
        <v>12</v>
      </c>
    </row>
    <row r="1872" spans="1:17" x14ac:dyDescent="0.25">
      <c r="A1872">
        <v>2151</v>
      </c>
      <c r="B1872">
        <v>83.923738000000014</v>
      </c>
      <c r="C1872" s="3">
        <v>1</v>
      </c>
      <c r="D1872">
        <v>79.119949000000005</v>
      </c>
      <c r="E1872" s="4">
        <v>2</v>
      </c>
      <c r="P1872">
        <v>2</v>
      </c>
      <c r="Q1872" t="str">
        <f>CONCATENATE(C1872,E1872,G1872,I1872)</f>
        <v>12</v>
      </c>
    </row>
    <row r="1873" spans="1:17" x14ac:dyDescent="0.25">
      <c r="A1873">
        <v>2152</v>
      </c>
      <c r="B1873">
        <v>83.923686000000004</v>
      </c>
      <c r="C1873" s="3">
        <v>1</v>
      </c>
      <c r="D1873">
        <v>79.119949000000005</v>
      </c>
      <c r="E1873" s="4">
        <v>2</v>
      </c>
      <c r="P1873">
        <v>2</v>
      </c>
      <c r="Q1873" t="str">
        <f>CONCATENATE(C1873,E1873,G1873,I1873)</f>
        <v>12</v>
      </c>
    </row>
    <row r="1874" spans="1:17" x14ac:dyDescent="0.25">
      <c r="A1874">
        <v>2153</v>
      </c>
      <c r="B1874">
        <v>83.946716000000009</v>
      </c>
      <c r="C1874" s="3">
        <v>1</v>
      </c>
      <c r="D1874">
        <v>79.119949000000005</v>
      </c>
      <c r="E1874" s="4">
        <v>2</v>
      </c>
      <c r="P1874">
        <v>2</v>
      </c>
      <c r="Q1874" t="str">
        <f>CONCATENATE(C1874,E1874,G1874,I1874)</f>
        <v>12</v>
      </c>
    </row>
    <row r="1875" spans="1:17" x14ac:dyDescent="0.25">
      <c r="A1875">
        <v>2154</v>
      </c>
      <c r="B1875">
        <v>83.907626000000008</v>
      </c>
      <c r="C1875" s="3">
        <v>1</v>
      </c>
      <c r="P1875">
        <v>1</v>
      </c>
      <c r="Q1875" t="str">
        <f>CONCATENATE(C1875,E1875,G1875,I1875)</f>
        <v>1</v>
      </c>
    </row>
    <row r="1876" spans="1:17" x14ac:dyDescent="0.25">
      <c r="A1876">
        <v>2155</v>
      </c>
      <c r="B1876">
        <v>83.911060000000006</v>
      </c>
      <c r="C1876" s="3">
        <v>1</v>
      </c>
      <c r="P1876">
        <v>1</v>
      </c>
      <c r="Q1876" t="str">
        <f>CONCATENATE(C1876,E1876,G1876,I1876)</f>
        <v>1</v>
      </c>
    </row>
    <row r="1877" spans="1:17" x14ac:dyDescent="0.25">
      <c r="A1877">
        <v>2156</v>
      </c>
      <c r="B1877">
        <v>83.907322000000008</v>
      </c>
      <c r="C1877" s="3">
        <v>1</v>
      </c>
      <c r="P1877">
        <v>1</v>
      </c>
      <c r="Q1877" t="str">
        <f>CONCATENATE(C1877,E1877,G1877,I1877)</f>
        <v>1</v>
      </c>
    </row>
    <row r="1878" spans="1:17" x14ac:dyDescent="0.25">
      <c r="A1878">
        <v>2157</v>
      </c>
      <c r="B1878">
        <v>83.919343000000012</v>
      </c>
      <c r="C1878" s="3">
        <v>1</v>
      </c>
      <c r="P1878">
        <v>1</v>
      </c>
      <c r="Q1878" t="str">
        <f>CONCATENATE(C1878,E1878,G1878,I1878)</f>
        <v>1</v>
      </c>
    </row>
    <row r="1879" spans="1:17" x14ac:dyDescent="0.25">
      <c r="A1879">
        <v>2158</v>
      </c>
      <c r="F1879">
        <v>84.876262000000011</v>
      </c>
      <c r="G1879" s="5">
        <v>3</v>
      </c>
      <c r="H1879">
        <v>84.181111000000001</v>
      </c>
      <c r="I1879" s="2">
        <v>4</v>
      </c>
      <c r="P1879">
        <v>2</v>
      </c>
      <c r="Q1879" t="str">
        <f>CONCATENATE(C1879,E1879,G1879,I1879)</f>
        <v>34</v>
      </c>
    </row>
    <row r="1880" spans="1:17" x14ac:dyDescent="0.25">
      <c r="A1880">
        <v>2159</v>
      </c>
      <c r="F1880">
        <v>84.936717000000016</v>
      </c>
      <c r="G1880" s="5">
        <v>3</v>
      </c>
      <c r="H1880">
        <v>84.285302000000001</v>
      </c>
      <c r="I1880" s="2">
        <v>4</v>
      </c>
      <c r="P1880">
        <v>2</v>
      </c>
      <c r="Q1880" t="str">
        <f>CONCATENATE(C1880,E1880,G1880,I1880)</f>
        <v>34</v>
      </c>
    </row>
    <row r="1881" spans="1:17" x14ac:dyDescent="0.25">
      <c r="A1881">
        <v>2160</v>
      </c>
      <c r="F1881">
        <v>84.847627000000003</v>
      </c>
      <c r="G1881" s="5">
        <v>3</v>
      </c>
      <c r="H1881">
        <v>84.227728000000013</v>
      </c>
      <c r="I1881" s="2">
        <v>4</v>
      </c>
      <c r="P1881">
        <v>2</v>
      </c>
      <c r="Q1881" t="str">
        <f>CONCATENATE(C1881,E1881,G1881,I1881)</f>
        <v>34</v>
      </c>
    </row>
    <row r="1882" spans="1:17" x14ac:dyDescent="0.25">
      <c r="A1882">
        <v>2161</v>
      </c>
      <c r="F1882">
        <v>84.822171000000012</v>
      </c>
      <c r="G1882" s="5">
        <v>3</v>
      </c>
      <c r="H1882">
        <v>84.170555000000007</v>
      </c>
      <c r="I1882" s="2">
        <v>4</v>
      </c>
      <c r="P1882">
        <v>2</v>
      </c>
      <c r="Q1882" t="str">
        <f>CONCATENATE(C1882,E1882,G1882,I1882)</f>
        <v>34</v>
      </c>
    </row>
    <row r="1883" spans="1:17" x14ac:dyDescent="0.25">
      <c r="A1883">
        <v>2162</v>
      </c>
      <c r="F1883">
        <v>84.817222000000015</v>
      </c>
      <c r="G1883" s="5">
        <v>3</v>
      </c>
      <c r="H1883">
        <v>84.16904000000001</v>
      </c>
      <c r="I1883" s="2">
        <v>4</v>
      </c>
      <c r="P1883">
        <v>2</v>
      </c>
      <c r="Q1883" t="str">
        <f>CONCATENATE(C1883,E1883,G1883,I1883)</f>
        <v>34</v>
      </c>
    </row>
    <row r="1884" spans="1:17" x14ac:dyDescent="0.25">
      <c r="A1884">
        <v>2163</v>
      </c>
      <c r="F1884">
        <v>84.855050000000006</v>
      </c>
      <c r="G1884" s="5">
        <v>3</v>
      </c>
      <c r="H1884">
        <v>84.104899000000003</v>
      </c>
      <c r="I1884" s="2">
        <v>4</v>
      </c>
      <c r="P1884">
        <v>2</v>
      </c>
      <c r="Q1884" t="str">
        <f>CONCATENATE(C1884,E1884,G1884,I1884)</f>
        <v>34</v>
      </c>
    </row>
    <row r="1885" spans="1:17" x14ac:dyDescent="0.25">
      <c r="A1885">
        <v>2164</v>
      </c>
      <c r="F1885">
        <v>84.916312000000005</v>
      </c>
      <c r="G1885" s="5">
        <v>3</v>
      </c>
      <c r="H1885">
        <v>84.118030000000005</v>
      </c>
      <c r="I1885" s="2">
        <v>4</v>
      </c>
      <c r="P1885">
        <v>2</v>
      </c>
      <c r="Q1885" t="str">
        <f>CONCATENATE(C1885,E1885,G1885,I1885)</f>
        <v>34</v>
      </c>
    </row>
    <row r="1886" spans="1:17" x14ac:dyDescent="0.25">
      <c r="A1886">
        <v>2165</v>
      </c>
      <c r="F1886">
        <v>84.876262000000011</v>
      </c>
      <c r="G1886" s="5">
        <v>3</v>
      </c>
      <c r="H1886">
        <v>84.181111000000001</v>
      </c>
      <c r="I1886" s="2">
        <v>4</v>
      </c>
      <c r="P1886">
        <v>2</v>
      </c>
      <c r="Q1886" t="str">
        <f>CONCATENATE(C1886,E1886,G1886,I1886)</f>
        <v>34</v>
      </c>
    </row>
    <row r="1887" spans="1:17" x14ac:dyDescent="0.25">
      <c r="A1887">
        <v>2166</v>
      </c>
      <c r="F1887">
        <v>84.876262000000011</v>
      </c>
      <c r="G1887" s="5">
        <v>3</v>
      </c>
      <c r="P1887">
        <v>1</v>
      </c>
      <c r="Q1887" t="str">
        <f>CONCATENATE(C1887,E1887,G1887,I1887)</f>
        <v>3</v>
      </c>
    </row>
    <row r="1888" spans="1:17" x14ac:dyDescent="0.25">
      <c r="A1888">
        <v>2167</v>
      </c>
      <c r="P1888">
        <v>0</v>
      </c>
      <c r="Q1888" t="str">
        <f>CONCATENATE(C1888,E1888,G1888,I1888)</f>
        <v/>
      </c>
    </row>
    <row r="1889" spans="1:17" x14ac:dyDescent="0.25">
      <c r="A1889">
        <v>2168</v>
      </c>
      <c r="P1889">
        <v>0</v>
      </c>
      <c r="Q1889" t="str">
        <f>CONCATENATE(C1889,E1889,G1889,I1889)</f>
        <v/>
      </c>
    </row>
    <row r="1890" spans="1:17" x14ac:dyDescent="0.25">
      <c r="A1890">
        <v>2169</v>
      </c>
      <c r="D1890">
        <v>106.91338100000002</v>
      </c>
      <c r="E1890" s="4">
        <v>2</v>
      </c>
      <c r="P1890">
        <v>1</v>
      </c>
      <c r="Q1890" t="str">
        <f>CONCATENATE(C1890,E1890,G1890,I1890)</f>
        <v>2</v>
      </c>
    </row>
    <row r="1891" spans="1:17" x14ac:dyDescent="0.25">
      <c r="A1891">
        <v>2170</v>
      </c>
      <c r="D1891">
        <v>106.94788100000001</v>
      </c>
      <c r="E1891" s="4">
        <v>2</v>
      </c>
      <c r="P1891">
        <v>1</v>
      </c>
      <c r="Q1891" t="str">
        <f>CONCATENATE(C1891,E1891,G1891,I1891)</f>
        <v>2</v>
      </c>
    </row>
    <row r="1892" spans="1:17" x14ac:dyDescent="0.25">
      <c r="A1892">
        <v>2171</v>
      </c>
      <c r="D1892">
        <v>106.923688</v>
      </c>
      <c r="E1892" s="4">
        <v>2</v>
      </c>
      <c r="P1892">
        <v>1</v>
      </c>
      <c r="Q1892" t="str">
        <f>CONCATENATE(C1892,E1892,G1892,I1892)</f>
        <v>2</v>
      </c>
    </row>
    <row r="1893" spans="1:17" x14ac:dyDescent="0.25">
      <c r="A1893">
        <v>2172</v>
      </c>
      <c r="D1893">
        <v>106.93181700000001</v>
      </c>
      <c r="E1893" s="4">
        <v>2</v>
      </c>
      <c r="P1893">
        <v>1</v>
      </c>
      <c r="Q1893" t="str">
        <f>CONCATENATE(C1893,E1893,G1893,I1893)</f>
        <v>2</v>
      </c>
    </row>
    <row r="1894" spans="1:17" x14ac:dyDescent="0.25">
      <c r="A1894">
        <v>2173</v>
      </c>
      <c r="D1894">
        <v>106.93288100000001</v>
      </c>
      <c r="E1894" s="4">
        <v>2</v>
      </c>
      <c r="P1894">
        <v>1</v>
      </c>
      <c r="Q1894" t="str">
        <f>CONCATENATE(C1894,E1894,G1894,I1894)</f>
        <v>2</v>
      </c>
    </row>
    <row r="1895" spans="1:17" x14ac:dyDescent="0.25">
      <c r="A1895">
        <v>2174</v>
      </c>
      <c r="B1895">
        <v>113.95616200000001</v>
      </c>
      <c r="C1895" s="3">
        <v>1</v>
      </c>
      <c r="D1895">
        <v>106.931211</v>
      </c>
      <c r="E1895" s="4">
        <v>2</v>
      </c>
      <c r="P1895">
        <v>2</v>
      </c>
      <c r="Q1895" t="str">
        <f>CONCATENATE(C1895,E1895,G1895,I1895)</f>
        <v>12</v>
      </c>
    </row>
    <row r="1896" spans="1:17" x14ac:dyDescent="0.25">
      <c r="A1896">
        <v>2175</v>
      </c>
      <c r="B1896">
        <v>113.96101100000001</v>
      </c>
      <c r="C1896" s="3">
        <v>1</v>
      </c>
      <c r="D1896">
        <v>106.91338100000002</v>
      </c>
      <c r="E1896" s="4">
        <v>2</v>
      </c>
      <c r="P1896">
        <v>2</v>
      </c>
      <c r="Q1896" t="str">
        <f>CONCATENATE(C1896,E1896,G1896,I1896)</f>
        <v>12</v>
      </c>
    </row>
    <row r="1897" spans="1:17" x14ac:dyDescent="0.25">
      <c r="A1897">
        <v>2176</v>
      </c>
      <c r="B1897">
        <v>113.95292800000001</v>
      </c>
      <c r="C1897" s="3">
        <v>1</v>
      </c>
      <c r="P1897">
        <v>1</v>
      </c>
      <c r="Q1897" t="str">
        <f>CONCATENATE(C1897,E1897,G1897,I1897)</f>
        <v>1</v>
      </c>
    </row>
    <row r="1898" spans="1:17" x14ac:dyDescent="0.25">
      <c r="A1898">
        <v>2177</v>
      </c>
      <c r="B1898">
        <v>113.927526</v>
      </c>
      <c r="C1898" s="3">
        <v>1</v>
      </c>
      <c r="P1898">
        <v>1</v>
      </c>
      <c r="Q1898" t="str">
        <f>CONCATENATE(C1898,E1898,G1898,I1898)</f>
        <v>1</v>
      </c>
    </row>
    <row r="1899" spans="1:17" x14ac:dyDescent="0.25">
      <c r="A1899">
        <v>2178</v>
      </c>
      <c r="B1899">
        <v>113.888688</v>
      </c>
      <c r="C1899" s="3">
        <v>1</v>
      </c>
      <c r="P1899">
        <v>1</v>
      </c>
      <c r="Q1899" t="str">
        <f>CONCATENATE(C1899,E1899,G1899,I1899)</f>
        <v>1</v>
      </c>
    </row>
    <row r="1900" spans="1:17" x14ac:dyDescent="0.25">
      <c r="A1900">
        <v>2179</v>
      </c>
      <c r="B1900">
        <v>113.85687000000001</v>
      </c>
      <c r="C1900" s="3">
        <v>1</v>
      </c>
      <c r="P1900">
        <v>1</v>
      </c>
      <c r="Q1900" t="str">
        <f>CONCATENATE(C1900,E1900,G1900,I1900)</f>
        <v>1</v>
      </c>
    </row>
    <row r="1901" spans="1:17" x14ac:dyDescent="0.25">
      <c r="A1901">
        <v>2180</v>
      </c>
      <c r="B1901">
        <v>113.95616200000001</v>
      </c>
      <c r="C1901" s="3">
        <v>1</v>
      </c>
      <c r="H1901">
        <v>113.841565</v>
      </c>
      <c r="I1901" s="2">
        <v>4</v>
      </c>
      <c r="P1901">
        <v>2</v>
      </c>
      <c r="Q1901" t="str">
        <f>CONCATENATE(C1901,E1901,G1901,I1901)</f>
        <v>14</v>
      </c>
    </row>
    <row r="1902" spans="1:17" x14ac:dyDescent="0.25">
      <c r="A1902">
        <v>2181</v>
      </c>
      <c r="F1902">
        <v>114.94636300000001</v>
      </c>
      <c r="G1902" s="5">
        <v>3</v>
      </c>
      <c r="H1902">
        <v>113.81116200000001</v>
      </c>
      <c r="I1902" s="2">
        <v>4</v>
      </c>
      <c r="P1902">
        <v>2</v>
      </c>
      <c r="Q1902" t="str">
        <f>CONCATENATE(C1902,E1902,G1902,I1902)</f>
        <v>34</v>
      </c>
    </row>
    <row r="1903" spans="1:17" x14ac:dyDescent="0.25">
      <c r="A1903">
        <v>2182</v>
      </c>
      <c r="F1903">
        <v>114.85469500000001</v>
      </c>
      <c r="G1903" s="5">
        <v>3</v>
      </c>
      <c r="H1903">
        <v>113.81838300000001</v>
      </c>
      <c r="I1903" s="2">
        <v>4</v>
      </c>
      <c r="P1903">
        <v>2</v>
      </c>
      <c r="Q1903" t="str">
        <f>CONCATENATE(C1903,E1903,G1903,I1903)</f>
        <v>34</v>
      </c>
    </row>
    <row r="1904" spans="1:17" x14ac:dyDescent="0.25">
      <c r="A1904">
        <v>2183</v>
      </c>
      <c r="F1904">
        <v>114.90535500000001</v>
      </c>
      <c r="G1904" s="5">
        <v>3</v>
      </c>
      <c r="H1904">
        <v>113.804849</v>
      </c>
      <c r="I1904" s="2">
        <v>4</v>
      </c>
      <c r="P1904">
        <v>2</v>
      </c>
      <c r="Q1904" t="str">
        <f>CONCATENATE(C1904,E1904,G1904,I1904)</f>
        <v>34</v>
      </c>
    </row>
    <row r="1905" spans="1:17" x14ac:dyDescent="0.25">
      <c r="A1905">
        <v>2184</v>
      </c>
      <c r="F1905">
        <v>114.92328000000001</v>
      </c>
      <c r="G1905" s="5">
        <v>3</v>
      </c>
      <c r="H1905">
        <v>113.845201</v>
      </c>
      <c r="I1905" s="2">
        <v>4</v>
      </c>
      <c r="P1905">
        <v>2</v>
      </c>
      <c r="Q1905" t="str">
        <f>CONCATENATE(C1905,E1905,G1905,I1905)</f>
        <v>34</v>
      </c>
    </row>
    <row r="1906" spans="1:17" x14ac:dyDescent="0.25">
      <c r="A1906">
        <v>2185</v>
      </c>
      <c r="F1906">
        <v>114.89904100000001</v>
      </c>
      <c r="G1906" s="5">
        <v>3</v>
      </c>
      <c r="H1906">
        <v>113.85625900000001</v>
      </c>
      <c r="I1906" s="2">
        <v>4</v>
      </c>
      <c r="P1906">
        <v>2</v>
      </c>
      <c r="Q1906" t="str">
        <f>CONCATENATE(C1906,E1906,G1906,I1906)</f>
        <v>34</v>
      </c>
    </row>
    <row r="1907" spans="1:17" x14ac:dyDescent="0.25">
      <c r="A1907">
        <v>2186</v>
      </c>
      <c r="F1907">
        <v>114.88222200000001</v>
      </c>
      <c r="G1907" s="5">
        <v>3</v>
      </c>
      <c r="H1907">
        <v>113.87989900000001</v>
      </c>
      <c r="I1907" s="2">
        <v>4</v>
      </c>
      <c r="P1907">
        <v>2</v>
      </c>
      <c r="Q1907" t="str">
        <f>CONCATENATE(C1907,E1907,G1907,I1907)</f>
        <v>34</v>
      </c>
    </row>
    <row r="1908" spans="1:17" x14ac:dyDescent="0.25">
      <c r="A1908">
        <v>2187</v>
      </c>
      <c r="F1908">
        <v>114.87803000000001</v>
      </c>
      <c r="G1908" s="5">
        <v>3</v>
      </c>
      <c r="H1908">
        <v>113.882676</v>
      </c>
      <c r="I1908" s="2">
        <v>4</v>
      </c>
      <c r="P1908">
        <v>2</v>
      </c>
      <c r="Q1908" t="str">
        <f>CONCATENATE(C1908,E1908,G1908,I1908)</f>
        <v>34</v>
      </c>
    </row>
    <row r="1909" spans="1:17" x14ac:dyDescent="0.25">
      <c r="A1909">
        <v>2188</v>
      </c>
      <c r="F1909">
        <v>114.94636300000001</v>
      </c>
      <c r="G1909" s="5">
        <v>3</v>
      </c>
      <c r="H1909">
        <v>113.841565</v>
      </c>
      <c r="I1909" s="2">
        <v>4</v>
      </c>
      <c r="P1909">
        <v>2</v>
      </c>
      <c r="Q1909" t="str">
        <f>CONCATENATE(C1909,E1909,G1909,I1909)</f>
        <v>34</v>
      </c>
    </row>
    <row r="1910" spans="1:17" x14ac:dyDescent="0.25">
      <c r="A1910">
        <v>2189</v>
      </c>
      <c r="P1910">
        <v>0</v>
      </c>
      <c r="Q1910" t="str">
        <f>CONCATENATE(C1910,E1910,G1910,I1910)</f>
        <v/>
      </c>
    </row>
    <row r="1911" spans="1:17" x14ac:dyDescent="0.25">
      <c r="A1911">
        <v>2190</v>
      </c>
      <c r="D1911">
        <v>133.56151700000001</v>
      </c>
      <c r="E1911" s="4">
        <v>2</v>
      </c>
      <c r="P1911">
        <v>1</v>
      </c>
      <c r="Q1911" t="str">
        <f>CONCATENATE(C1911,E1911,G1911,I1911)</f>
        <v>2</v>
      </c>
    </row>
    <row r="1912" spans="1:17" x14ac:dyDescent="0.25">
      <c r="A1912">
        <v>2191</v>
      </c>
      <c r="D1912">
        <v>133.635255</v>
      </c>
      <c r="E1912" s="4">
        <v>2</v>
      </c>
      <c r="P1912">
        <v>1</v>
      </c>
      <c r="Q1912" t="str">
        <f>CONCATENATE(C1912,E1912,G1912,I1912)</f>
        <v>2</v>
      </c>
    </row>
    <row r="1913" spans="1:17" x14ac:dyDescent="0.25">
      <c r="A1913">
        <v>2192</v>
      </c>
      <c r="D1913">
        <v>133.64428800000002</v>
      </c>
      <c r="E1913" s="4">
        <v>2</v>
      </c>
      <c r="P1913">
        <v>1</v>
      </c>
      <c r="Q1913" t="str">
        <f>CONCATENATE(C1913,E1913,G1913,I1913)</f>
        <v>2</v>
      </c>
    </row>
    <row r="1914" spans="1:17" x14ac:dyDescent="0.25">
      <c r="A1914">
        <v>2193</v>
      </c>
      <c r="D1914">
        <v>133.601213</v>
      </c>
      <c r="E1914" s="4">
        <v>2</v>
      </c>
      <c r="P1914">
        <v>1</v>
      </c>
      <c r="Q1914" t="str">
        <f>CONCATENATE(C1914,E1914,G1914,I1914)</f>
        <v>2</v>
      </c>
    </row>
    <row r="1915" spans="1:17" x14ac:dyDescent="0.25">
      <c r="A1915">
        <v>2194</v>
      </c>
      <c r="D1915">
        <v>133.59246899999999</v>
      </c>
      <c r="E1915" s="4">
        <v>2</v>
      </c>
      <c r="P1915">
        <v>1</v>
      </c>
      <c r="Q1915" t="str">
        <f>CONCATENATE(C1915,E1915,G1915,I1915)</f>
        <v>2</v>
      </c>
    </row>
    <row r="1916" spans="1:17" x14ac:dyDescent="0.25">
      <c r="A1916">
        <v>2195</v>
      </c>
      <c r="B1916">
        <v>149.90843999999998</v>
      </c>
      <c r="C1916" s="3">
        <v>1</v>
      </c>
      <c r="D1916">
        <v>133.615602</v>
      </c>
      <c r="E1916" s="4">
        <v>2</v>
      </c>
      <c r="P1916">
        <v>2</v>
      </c>
      <c r="Q1916" t="str">
        <f>CONCATENATE(C1916,E1916,G1916,I1916)</f>
        <v>12</v>
      </c>
    </row>
    <row r="1917" spans="1:17" x14ac:dyDescent="0.25">
      <c r="A1917">
        <v>2196</v>
      </c>
      <c r="B1917">
        <v>149.95414499999998</v>
      </c>
      <c r="C1917" s="3">
        <v>1</v>
      </c>
      <c r="D1917">
        <v>133.647325</v>
      </c>
      <c r="E1917" s="4">
        <v>2</v>
      </c>
      <c r="P1917">
        <v>2</v>
      </c>
      <c r="Q1917" t="str">
        <f>CONCATENATE(C1917,E1917,G1917,I1917)</f>
        <v>12</v>
      </c>
    </row>
    <row r="1918" spans="1:17" x14ac:dyDescent="0.25">
      <c r="A1918">
        <v>2197</v>
      </c>
      <c r="B1918">
        <v>149.94588099999999</v>
      </c>
      <c r="C1918" s="3">
        <v>1</v>
      </c>
      <c r="D1918">
        <v>133.56151700000001</v>
      </c>
      <c r="E1918" s="4">
        <v>2</v>
      </c>
      <c r="P1918">
        <v>2</v>
      </c>
      <c r="Q1918" t="str">
        <f>CONCATENATE(C1918,E1918,G1918,I1918)</f>
        <v>12</v>
      </c>
    </row>
    <row r="1919" spans="1:17" x14ac:dyDescent="0.25">
      <c r="A1919">
        <v>2198</v>
      </c>
      <c r="B1919">
        <v>149.93312900000001</v>
      </c>
      <c r="C1919" s="3">
        <v>1</v>
      </c>
      <c r="P1919">
        <v>1</v>
      </c>
      <c r="Q1919" t="str">
        <f>CONCATENATE(C1919,E1919,G1919,I1919)</f>
        <v>1</v>
      </c>
    </row>
    <row r="1920" spans="1:17" x14ac:dyDescent="0.25">
      <c r="A1920">
        <v>2199</v>
      </c>
      <c r="B1920">
        <v>149.93231300000002</v>
      </c>
      <c r="C1920" s="3">
        <v>1</v>
      </c>
      <c r="P1920">
        <v>1</v>
      </c>
      <c r="Q1920" t="str">
        <f>CONCATENATE(C1920,E1920,G1920,I1920)</f>
        <v>1</v>
      </c>
    </row>
    <row r="1921" spans="1:17" x14ac:dyDescent="0.25">
      <c r="A1921">
        <v>2200</v>
      </c>
      <c r="B1921">
        <v>150.01505</v>
      </c>
      <c r="C1921" s="3">
        <v>1</v>
      </c>
      <c r="P1921">
        <v>1</v>
      </c>
      <c r="Q1921" t="str">
        <f>CONCATENATE(C1921,E1921,G1921,I1921)</f>
        <v>1</v>
      </c>
    </row>
    <row r="1922" spans="1:17" x14ac:dyDescent="0.25">
      <c r="A1922">
        <v>2201</v>
      </c>
      <c r="B1922">
        <v>149.90843999999998</v>
      </c>
      <c r="C1922" s="3">
        <v>1</v>
      </c>
      <c r="P1922">
        <v>1</v>
      </c>
      <c r="Q1922" t="str">
        <f>CONCATENATE(C1922,E1922,G1922,I1922)</f>
        <v>1</v>
      </c>
    </row>
    <row r="1923" spans="1:17" x14ac:dyDescent="0.25">
      <c r="A1923">
        <v>2202</v>
      </c>
      <c r="P1923">
        <v>0</v>
      </c>
      <c r="Q1923" t="str">
        <f>CONCATENATE(C1923,E1923,G1923,I1923)</f>
        <v/>
      </c>
    </row>
    <row r="1924" spans="1:17" x14ac:dyDescent="0.25">
      <c r="A1924">
        <v>2203</v>
      </c>
      <c r="P1924">
        <v>0</v>
      </c>
      <c r="Q1924" t="str">
        <f>CONCATENATE(C1924,E1924,G1924,I1924)</f>
        <v/>
      </c>
    </row>
    <row r="1925" spans="1:17" x14ac:dyDescent="0.25">
      <c r="A1925">
        <v>2204</v>
      </c>
      <c r="F1925">
        <v>151.367422</v>
      </c>
      <c r="G1925" s="5">
        <v>3</v>
      </c>
      <c r="H1925">
        <v>150.35543899999999</v>
      </c>
      <c r="I1925" s="2">
        <v>4</v>
      </c>
      <c r="P1925">
        <v>2</v>
      </c>
      <c r="Q1925" t="str">
        <f>CONCATENATE(C1925,E1925,G1925,I1925)</f>
        <v>34</v>
      </c>
    </row>
    <row r="1926" spans="1:17" x14ac:dyDescent="0.25">
      <c r="A1926">
        <v>2205</v>
      </c>
      <c r="F1926">
        <v>151.21337299999999</v>
      </c>
      <c r="G1926" s="5">
        <v>3</v>
      </c>
      <c r="H1926">
        <v>150.35543899999999</v>
      </c>
      <c r="I1926" s="2">
        <v>4</v>
      </c>
      <c r="P1926">
        <v>2</v>
      </c>
      <c r="Q1926" t="str">
        <f>CONCATENATE(C1926,E1926,G1926,I1926)</f>
        <v>34</v>
      </c>
    </row>
    <row r="1927" spans="1:17" x14ac:dyDescent="0.25">
      <c r="A1927">
        <v>2206</v>
      </c>
      <c r="F1927">
        <v>151.11834099999999</v>
      </c>
      <c r="G1927" s="5">
        <v>3</v>
      </c>
      <c r="H1927">
        <v>150.35543899999999</v>
      </c>
      <c r="I1927" s="2">
        <v>4</v>
      </c>
      <c r="P1927">
        <v>2</v>
      </c>
      <c r="Q1927" t="str">
        <f>CONCATENATE(C1927,E1927,G1927,I1927)</f>
        <v>34</v>
      </c>
    </row>
    <row r="1928" spans="1:17" x14ac:dyDescent="0.25">
      <c r="A1928">
        <v>2207</v>
      </c>
      <c r="F1928">
        <v>151.161036</v>
      </c>
      <c r="G1928" s="5">
        <v>3</v>
      </c>
      <c r="H1928">
        <v>150.35543899999999</v>
      </c>
      <c r="I1928" s="2">
        <v>4</v>
      </c>
      <c r="P1928">
        <v>2</v>
      </c>
      <c r="Q1928" t="str">
        <f>CONCATENATE(C1928,E1928,G1928,I1928)</f>
        <v>34</v>
      </c>
    </row>
    <row r="1929" spans="1:17" x14ac:dyDescent="0.25">
      <c r="A1929">
        <v>2208</v>
      </c>
      <c r="F1929">
        <v>151.24760000000001</v>
      </c>
      <c r="G1929" s="5">
        <v>3</v>
      </c>
      <c r="H1929">
        <v>150.35543899999999</v>
      </c>
      <c r="I1929" s="2">
        <v>4</v>
      </c>
      <c r="P1929">
        <v>2</v>
      </c>
      <c r="Q1929" t="str">
        <f>CONCATENATE(C1929,E1929,G1929,I1929)</f>
        <v>34</v>
      </c>
    </row>
    <row r="1930" spans="1:17" x14ac:dyDescent="0.25">
      <c r="A1930">
        <v>2209</v>
      </c>
      <c r="F1930">
        <v>151.119463</v>
      </c>
      <c r="G1930" s="5">
        <v>3</v>
      </c>
      <c r="H1930">
        <v>150.35543899999999</v>
      </c>
      <c r="I1930" s="2">
        <v>4</v>
      </c>
      <c r="P1930">
        <v>2</v>
      </c>
      <c r="Q1930" t="str">
        <f>CONCATENATE(C1930,E1930,G1930,I1930)</f>
        <v>34</v>
      </c>
    </row>
    <row r="1931" spans="1:17" x14ac:dyDescent="0.25">
      <c r="A1931">
        <v>2210</v>
      </c>
      <c r="F1931">
        <v>151.09069400000001</v>
      </c>
      <c r="G1931" s="5">
        <v>3</v>
      </c>
      <c r="H1931">
        <v>150.35543899999999</v>
      </c>
      <c r="I1931" s="2">
        <v>4</v>
      </c>
      <c r="P1931">
        <v>2</v>
      </c>
      <c r="Q1931" t="str">
        <f>CONCATENATE(C1931,E1931,G1931,I1931)</f>
        <v>34</v>
      </c>
    </row>
    <row r="1932" spans="1:17" x14ac:dyDescent="0.25">
      <c r="A1932">
        <v>2211</v>
      </c>
      <c r="F1932">
        <v>151.367422</v>
      </c>
      <c r="G1932" s="5">
        <v>3</v>
      </c>
      <c r="P1932">
        <v>1</v>
      </c>
      <c r="Q1932" t="str">
        <f>CONCATENATE(C1932,E1932,G1932,I1932)</f>
        <v>3</v>
      </c>
    </row>
    <row r="1933" spans="1:17" x14ac:dyDescent="0.25">
      <c r="A1933">
        <v>2212</v>
      </c>
      <c r="P1933">
        <v>0</v>
      </c>
      <c r="Q1933" t="str">
        <f>CONCATENATE(C1933,E1933,G1933,I1933)</f>
        <v/>
      </c>
    </row>
    <row r="1934" spans="1:17" x14ac:dyDescent="0.25">
      <c r="A1934">
        <v>2213</v>
      </c>
      <c r="D1934">
        <v>166.08634799999999</v>
      </c>
      <c r="E1934" s="4">
        <v>2</v>
      </c>
      <c r="P1934">
        <v>1</v>
      </c>
      <c r="Q1934" t="str">
        <f>CONCATENATE(C1934,E1934,G1934,I1934)</f>
        <v>2</v>
      </c>
    </row>
    <row r="1935" spans="1:17" x14ac:dyDescent="0.25">
      <c r="A1935">
        <v>2214</v>
      </c>
      <c r="D1935">
        <v>166.06237300000001</v>
      </c>
      <c r="E1935" s="4">
        <v>2</v>
      </c>
      <c r="P1935">
        <v>1</v>
      </c>
      <c r="Q1935" t="str">
        <f>CONCATENATE(C1935,E1935,G1935,I1935)</f>
        <v>2</v>
      </c>
    </row>
    <row r="1936" spans="1:17" x14ac:dyDescent="0.25">
      <c r="A1936">
        <v>2215</v>
      </c>
      <c r="D1936">
        <v>166.05130200000002</v>
      </c>
      <c r="E1936" s="4">
        <v>2</v>
      </c>
      <c r="P1936">
        <v>1</v>
      </c>
      <c r="Q1936" t="str">
        <f>CONCATENATE(C1936,E1936,G1936,I1936)</f>
        <v>2</v>
      </c>
    </row>
    <row r="1937" spans="1:17" x14ac:dyDescent="0.25">
      <c r="A1937">
        <v>2216</v>
      </c>
      <c r="D1937">
        <v>166.01865800000002</v>
      </c>
      <c r="E1937" s="4">
        <v>2</v>
      </c>
      <c r="P1937">
        <v>1</v>
      </c>
      <c r="Q1937" t="str">
        <f>CONCATENATE(C1937,E1937,G1937,I1937)</f>
        <v>2</v>
      </c>
    </row>
    <row r="1938" spans="1:17" x14ac:dyDescent="0.25">
      <c r="A1938">
        <v>2217</v>
      </c>
      <c r="D1938">
        <v>165.99417099999999</v>
      </c>
      <c r="E1938" s="4">
        <v>2</v>
      </c>
      <c r="P1938">
        <v>1</v>
      </c>
      <c r="Q1938" t="str">
        <f>CONCATENATE(C1938,E1938,G1938,I1938)</f>
        <v>2</v>
      </c>
    </row>
    <row r="1939" spans="1:17" x14ac:dyDescent="0.25">
      <c r="A1939">
        <v>2218</v>
      </c>
      <c r="B1939">
        <v>172.366366</v>
      </c>
      <c r="C1939" s="3">
        <v>1</v>
      </c>
      <c r="D1939">
        <v>166.004017</v>
      </c>
      <c r="E1939" s="4">
        <v>2</v>
      </c>
      <c r="P1939">
        <v>2</v>
      </c>
      <c r="Q1939" t="str">
        <f>CONCATENATE(C1939,E1939,G1939,I1939)</f>
        <v>12</v>
      </c>
    </row>
    <row r="1940" spans="1:17" x14ac:dyDescent="0.25">
      <c r="A1940">
        <v>2219</v>
      </c>
      <c r="B1940">
        <v>172.36988500000001</v>
      </c>
      <c r="C1940" s="3">
        <v>1</v>
      </c>
      <c r="D1940">
        <v>166.04604900000001</v>
      </c>
      <c r="E1940" s="4">
        <v>2</v>
      </c>
      <c r="P1940">
        <v>2</v>
      </c>
      <c r="Q1940" t="str">
        <f>CONCATENATE(C1940,E1940,G1940,I1940)</f>
        <v>12</v>
      </c>
    </row>
    <row r="1941" spans="1:17" x14ac:dyDescent="0.25">
      <c r="A1941">
        <v>2220</v>
      </c>
      <c r="B1941">
        <v>172.381415</v>
      </c>
      <c r="C1941" s="3">
        <v>1</v>
      </c>
      <c r="D1941">
        <v>166.08634799999999</v>
      </c>
      <c r="E1941" s="4">
        <v>2</v>
      </c>
      <c r="P1941">
        <v>2</v>
      </c>
      <c r="Q1941" t="str">
        <f>CONCATENATE(C1941,E1941,G1941,I1941)</f>
        <v>12</v>
      </c>
    </row>
    <row r="1942" spans="1:17" x14ac:dyDescent="0.25">
      <c r="A1942">
        <v>2221</v>
      </c>
      <c r="B1942">
        <v>172.39350400000001</v>
      </c>
      <c r="C1942" s="3">
        <v>1</v>
      </c>
      <c r="P1942">
        <v>1</v>
      </c>
      <c r="Q1942" t="str">
        <f>CONCATENATE(C1942,E1942,G1942,I1942)</f>
        <v>1</v>
      </c>
    </row>
    <row r="1943" spans="1:17" x14ac:dyDescent="0.25">
      <c r="A1943">
        <v>2222</v>
      </c>
      <c r="B1943">
        <v>172.38187299999998</v>
      </c>
      <c r="C1943" s="3">
        <v>1</v>
      </c>
      <c r="P1943">
        <v>1</v>
      </c>
      <c r="Q1943" t="str">
        <f>CONCATENATE(C1943,E1943,G1943,I1943)</f>
        <v>1</v>
      </c>
    </row>
    <row r="1944" spans="1:17" x14ac:dyDescent="0.25">
      <c r="A1944">
        <v>2223</v>
      </c>
      <c r="B1944">
        <v>172.39656300000001</v>
      </c>
      <c r="C1944" s="3">
        <v>1</v>
      </c>
      <c r="P1944">
        <v>1</v>
      </c>
      <c r="Q1944" t="str">
        <f>CONCATENATE(C1944,E1944,G1944,I1944)</f>
        <v>1</v>
      </c>
    </row>
    <row r="1945" spans="1:17" x14ac:dyDescent="0.25">
      <c r="A1945">
        <v>2224</v>
      </c>
      <c r="B1945">
        <v>172.420895</v>
      </c>
      <c r="C1945" s="3">
        <v>1</v>
      </c>
      <c r="P1945">
        <v>1</v>
      </c>
      <c r="Q1945" t="str">
        <f>CONCATENATE(C1945,E1945,G1945,I1945)</f>
        <v>1</v>
      </c>
    </row>
    <row r="1946" spans="1:17" x14ac:dyDescent="0.25">
      <c r="A1946">
        <v>2225</v>
      </c>
      <c r="B1946">
        <v>172.366366</v>
      </c>
      <c r="C1946" s="3">
        <v>1</v>
      </c>
      <c r="P1946">
        <v>1</v>
      </c>
      <c r="Q1946" t="str">
        <f>CONCATENATE(C1946,E1946,G1946,I1946)</f>
        <v>1</v>
      </c>
    </row>
    <row r="1947" spans="1:17" x14ac:dyDescent="0.25">
      <c r="A1947">
        <v>2226</v>
      </c>
      <c r="H1947">
        <v>172.890185</v>
      </c>
      <c r="I1947" s="2">
        <v>4</v>
      </c>
      <c r="P1947">
        <v>1</v>
      </c>
      <c r="Q1947" t="str">
        <f>CONCATENATE(C1947,E1947,G1947,I1947)</f>
        <v>4</v>
      </c>
    </row>
    <row r="1948" spans="1:17" x14ac:dyDescent="0.25">
      <c r="A1948">
        <v>2227</v>
      </c>
      <c r="F1948">
        <v>173.460474</v>
      </c>
      <c r="G1948" s="5">
        <v>3</v>
      </c>
      <c r="H1948">
        <v>172.97608600000001</v>
      </c>
      <c r="I1948" s="2">
        <v>4</v>
      </c>
      <c r="P1948">
        <v>2</v>
      </c>
      <c r="Q1948" t="str">
        <f>CONCATENATE(C1948,E1948,G1948,I1948)</f>
        <v>34</v>
      </c>
    </row>
    <row r="1949" spans="1:17" x14ac:dyDescent="0.25">
      <c r="A1949">
        <v>2228</v>
      </c>
      <c r="F1949">
        <v>173.461241</v>
      </c>
      <c r="G1949" s="5">
        <v>3</v>
      </c>
      <c r="H1949">
        <v>172.872128</v>
      </c>
      <c r="I1949" s="2">
        <v>4</v>
      </c>
      <c r="P1949">
        <v>2</v>
      </c>
      <c r="Q1949" t="str">
        <f>CONCATENATE(C1949,E1949,G1949,I1949)</f>
        <v>34</v>
      </c>
    </row>
    <row r="1950" spans="1:17" x14ac:dyDescent="0.25">
      <c r="A1950">
        <v>2229</v>
      </c>
      <c r="F1950">
        <v>173.460219</v>
      </c>
      <c r="G1950" s="5">
        <v>3</v>
      </c>
      <c r="H1950">
        <v>172.873097</v>
      </c>
      <c r="I1950" s="2">
        <v>4</v>
      </c>
      <c r="P1950">
        <v>2</v>
      </c>
      <c r="Q1950" t="str">
        <f>CONCATENATE(C1950,E1950,G1950,I1950)</f>
        <v>34</v>
      </c>
    </row>
    <row r="1951" spans="1:17" x14ac:dyDescent="0.25">
      <c r="A1951">
        <v>2230</v>
      </c>
      <c r="F1951">
        <v>173.47281900000002</v>
      </c>
      <c r="G1951" s="5">
        <v>3</v>
      </c>
      <c r="H1951">
        <v>172.916506</v>
      </c>
      <c r="I1951" s="2">
        <v>4</v>
      </c>
      <c r="P1951">
        <v>2</v>
      </c>
      <c r="Q1951" t="str">
        <f>CONCATENATE(C1951,E1951,G1951,I1951)</f>
        <v>34</v>
      </c>
    </row>
    <row r="1952" spans="1:17" x14ac:dyDescent="0.25">
      <c r="A1952">
        <v>2231</v>
      </c>
      <c r="F1952">
        <v>173.44680399999999</v>
      </c>
      <c r="G1952" s="5">
        <v>3</v>
      </c>
      <c r="H1952">
        <v>172.842287</v>
      </c>
      <c r="I1952" s="2">
        <v>4</v>
      </c>
      <c r="P1952">
        <v>2</v>
      </c>
      <c r="Q1952" t="str">
        <f>CONCATENATE(C1952,E1952,G1952,I1952)</f>
        <v>34</v>
      </c>
    </row>
    <row r="1953" spans="1:17" x14ac:dyDescent="0.25">
      <c r="A1953">
        <v>2232</v>
      </c>
      <c r="F1953">
        <v>173.474503</v>
      </c>
      <c r="G1953" s="5">
        <v>3</v>
      </c>
      <c r="H1953">
        <v>172.78444100000002</v>
      </c>
      <c r="I1953" s="2">
        <v>4</v>
      </c>
      <c r="P1953">
        <v>2</v>
      </c>
      <c r="Q1953" t="str">
        <f>CONCATENATE(C1953,E1953,G1953,I1953)</f>
        <v>34</v>
      </c>
    </row>
    <row r="1954" spans="1:17" x14ac:dyDescent="0.25">
      <c r="A1954">
        <v>2233</v>
      </c>
      <c r="F1954">
        <v>173.48633799999999</v>
      </c>
      <c r="G1954" s="5">
        <v>3</v>
      </c>
      <c r="H1954">
        <v>172.890185</v>
      </c>
      <c r="I1954" s="2">
        <v>4</v>
      </c>
      <c r="P1954">
        <v>2</v>
      </c>
      <c r="Q1954" t="str">
        <f>CONCATENATE(C1954,E1954,G1954,I1954)</f>
        <v>34</v>
      </c>
    </row>
    <row r="1955" spans="1:17" x14ac:dyDescent="0.25">
      <c r="A1955">
        <v>2234</v>
      </c>
      <c r="F1955">
        <v>173.460474</v>
      </c>
      <c r="G1955" s="5">
        <v>3</v>
      </c>
      <c r="P1955">
        <v>1</v>
      </c>
      <c r="Q1955" t="str">
        <f>CONCATENATE(C1955,E1955,G1955,I1955)</f>
        <v>3</v>
      </c>
    </row>
    <row r="1956" spans="1:17" x14ac:dyDescent="0.25">
      <c r="A1956">
        <v>2235</v>
      </c>
      <c r="F1956">
        <v>173.460474</v>
      </c>
      <c r="G1956" s="5">
        <v>3</v>
      </c>
      <c r="P1956">
        <v>1</v>
      </c>
      <c r="Q1956" t="str">
        <f>CONCATENATE(C1956,E1956,G1956,I1956)</f>
        <v>3</v>
      </c>
    </row>
    <row r="1957" spans="1:17" x14ac:dyDescent="0.25">
      <c r="A1957">
        <v>2236</v>
      </c>
      <c r="P1957">
        <v>0</v>
      </c>
      <c r="Q1957" t="str">
        <f>CONCATENATE(C1957,E1957,G1957,I1957)</f>
        <v/>
      </c>
    </row>
    <row r="1958" spans="1:17" x14ac:dyDescent="0.25">
      <c r="A1958">
        <v>2237</v>
      </c>
      <c r="D1958">
        <v>195.65580199999999</v>
      </c>
      <c r="E1958" s="4">
        <v>2</v>
      </c>
      <c r="P1958">
        <v>1</v>
      </c>
      <c r="Q1958" t="str">
        <f>CONCATENATE(C1958,E1958,G1958,I1958)</f>
        <v>2</v>
      </c>
    </row>
    <row r="1959" spans="1:17" x14ac:dyDescent="0.25">
      <c r="A1959">
        <v>2238</v>
      </c>
      <c r="D1959">
        <v>195.70528300000001</v>
      </c>
      <c r="E1959" s="4">
        <v>2</v>
      </c>
      <c r="P1959">
        <v>1</v>
      </c>
      <c r="Q1959" t="str">
        <f>CONCATENATE(C1959,E1959,G1959,I1959)</f>
        <v>2</v>
      </c>
    </row>
    <row r="1960" spans="1:17" x14ac:dyDescent="0.25">
      <c r="A1960">
        <v>2239</v>
      </c>
      <c r="D1960">
        <v>195.66483199999999</v>
      </c>
      <c r="E1960" s="4">
        <v>2</v>
      </c>
      <c r="P1960">
        <v>1</v>
      </c>
      <c r="Q1960" t="str">
        <f>CONCATENATE(C1960,E1960,G1960,I1960)</f>
        <v>2</v>
      </c>
    </row>
    <row r="1961" spans="1:17" x14ac:dyDescent="0.25">
      <c r="A1961">
        <v>2240</v>
      </c>
      <c r="D1961">
        <v>195.72221999999999</v>
      </c>
      <c r="E1961" s="4">
        <v>2</v>
      </c>
      <c r="P1961">
        <v>1</v>
      </c>
      <c r="Q1961" t="str">
        <f>CONCATENATE(C1961,E1961,G1961,I1961)</f>
        <v>2</v>
      </c>
    </row>
    <row r="1962" spans="1:17" x14ac:dyDescent="0.25">
      <c r="A1962">
        <v>2241</v>
      </c>
      <c r="D1962">
        <v>195.691866</v>
      </c>
      <c r="E1962" s="4">
        <v>2</v>
      </c>
      <c r="P1962">
        <v>1</v>
      </c>
      <c r="Q1962" t="str">
        <f>CONCATENATE(C1962,E1962,G1962,I1962)</f>
        <v>2</v>
      </c>
    </row>
    <row r="1963" spans="1:17" x14ac:dyDescent="0.25">
      <c r="A1963">
        <v>2242</v>
      </c>
      <c r="B1963">
        <v>202.13853700000001</v>
      </c>
      <c r="C1963" s="3">
        <v>1</v>
      </c>
      <c r="D1963">
        <v>195.67768699999999</v>
      </c>
      <c r="E1963" s="4">
        <v>2</v>
      </c>
      <c r="P1963">
        <v>2</v>
      </c>
      <c r="Q1963" t="str">
        <f>CONCATENATE(C1963,E1963,G1963,I1963)</f>
        <v>12</v>
      </c>
    </row>
    <row r="1964" spans="1:17" x14ac:dyDescent="0.25">
      <c r="A1964">
        <v>2243</v>
      </c>
      <c r="B1964">
        <v>202.19964400000001</v>
      </c>
      <c r="C1964" s="3">
        <v>1</v>
      </c>
      <c r="D1964">
        <v>195.706301</v>
      </c>
      <c r="E1964" s="4">
        <v>2</v>
      </c>
      <c r="P1964">
        <v>2</v>
      </c>
      <c r="Q1964" t="str">
        <f>CONCATENATE(C1964,E1964,G1964,I1964)</f>
        <v>12</v>
      </c>
    </row>
    <row r="1965" spans="1:17" x14ac:dyDescent="0.25">
      <c r="A1965">
        <v>2244</v>
      </c>
      <c r="B1965">
        <v>202.15791899999999</v>
      </c>
      <c r="C1965" s="3">
        <v>1</v>
      </c>
      <c r="D1965">
        <v>195.65580199999999</v>
      </c>
      <c r="E1965" s="4">
        <v>2</v>
      </c>
      <c r="P1965">
        <v>2</v>
      </c>
      <c r="Q1965" t="str">
        <f>CONCATENATE(C1965,E1965,G1965,I1965)</f>
        <v>12</v>
      </c>
    </row>
    <row r="1966" spans="1:17" x14ac:dyDescent="0.25">
      <c r="A1966">
        <v>2245</v>
      </c>
      <c r="B1966">
        <v>202.15001100000001</v>
      </c>
      <c r="C1966" s="3">
        <v>1</v>
      </c>
      <c r="P1966">
        <v>1</v>
      </c>
      <c r="Q1966" t="str">
        <f>CONCATENATE(C1966,E1966,G1966,I1966)</f>
        <v>1</v>
      </c>
    </row>
    <row r="1967" spans="1:17" x14ac:dyDescent="0.25">
      <c r="A1967">
        <v>2246</v>
      </c>
      <c r="B1967">
        <v>202.182806</v>
      </c>
      <c r="C1967" s="3">
        <v>1</v>
      </c>
      <c r="P1967">
        <v>1</v>
      </c>
      <c r="Q1967" t="str">
        <f>CONCATENATE(C1967,E1967,G1967,I1967)</f>
        <v>1</v>
      </c>
    </row>
    <row r="1968" spans="1:17" x14ac:dyDescent="0.25">
      <c r="A1968">
        <v>2247</v>
      </c>
      <c r="B1968">
        <v>202.17016100000001</v>
      </c>
      <c r="C1968" s="3">
        <v>1</v>
      </c>
      <c r="P1968">
        <v>1</v>
      </c>
      <c r="Q1968" t="str">
        <f>CONCATENATE(C1968,E1968,G1968,I1968)</f>
        <v>1</v>
      </c>
    </row>
    <row r="1969" spans="1:17" x14ac:dyDescent="0.25">
      <c r="A1969">
        <v>2248</v>
      </c>
      <c r="B1969">
        <v>202.21219100000002</v>
      </c>
      <c r="C1969" s="3">
        <v>1</v>
      </c>
      <c r="P1969">
        <v>1</v>
      </c>
      <c r="Q1969" t="str">
        <f>CONCATENATE(C1969,E1969,G1969,I1969)</f>
        <v>1</v>
      </c>
    </row>
    <row r="1970" spans="1:17" x14ac:dyDescent="0.25">
      <c r="A1970">
        <v>2249</v>
      </c>
      <c r="B1970">
        <v>202.13853700000001</v>
      </c>
      <c r="C1970" s="3">
        <v>1</v>
      </c>
      <c r="H1970">
        <v>201.54146</v>
      </c>
      <c r="I1970" s="2">
        <v>4</v>
      </c>
      <c r="P1970">
        <v>2</v>
      </c>
      <c r="Q1970" t="str">
        <f>CONCATENATE(C1970,E1970,G1970,I1970)</f>
        <v>14</v>
      </c>
    </row>
    <row r="1971" spans="1:17" x14ac:dyDescent="0.25">
      <c r="A1971">
        <v>2250</v>
      </c>
      <c r="H1971">
        <v>201.608034</v>
      </c>
      <c r="I1971" s="2">
        <v>4</v>
      </c>
      <c r="P1971">
        <v>1</v>
      </c>
      <c r="Q1971" t="str">
        <f>CONCATENATE(C1971,E1971,G1971,I1971)</f>
        <v>4</v>
      </c>
    </row>
    <row r="1972" spans="1:17" x14ac:dyDescent="0.25">
      <c r="A1972">
        <v>2251</v>
      </c>
      <c r="F1972">
        <v>203.238303</v>
      </c>
      <c r="G1972" s="5">
        <v>3</v>
      </c>
      <c r="H1972">
        <v>201.59482</v>
      </c>
      <c r="I1972" s="2">
        <v>4</v>
      </c>
      <c r="P1972">
        <v>2</v>
      </c>
      <c r="Q1972" t="str">
        <f>CONCATENATE(C1972,E1972,G1972,I1972)</f>
        <v>34</v>
      </c>
    </row>
    <row r="1973" spans="1:17" x14ac:dyDescent="0.25">
      <c r="A1973">
        <v>2252</v>
      </c>
      <c r="F1973">
        <v>203.21172899999999</v>
      </c>
      <c r="G1973" s="5">
        <v>3</v>
      </c>
      <c r="H1973">
        <v>201.56921600000001</v>
      </c>
      <c r="I1973" s="2">
        <v>4</v>
      </c>
      <c r="P1973">
        <v>2</v>
      </c>
      <c r="Q1973" t="str">
        <f>CONCATENATE(C1973,E1973,G1973,I1973)</f>
        <v>34</v>
      </c>
    </row>
    <row r="1974" spans="1:17" x14ac:dyDescent="0.25">
      <c r="A1974">
        <v>2253</v>
      </c>
      <c r="F1974">
        <v>203.20479</v>
      </c>
      <c r="G1974" s="5">
        <v>3</v>
      </c>
      <c r="H1974">
        <v>201.49866700000001</v>
      </c>
      <c r="I1974" s="2">
        <v>4</v>
      </c>
      <c r="P1974">
        <v>2</v>
      </c>
      <c r="Q1974" t="str">
        <f>CONCATENATE(C1974,E1974,G1974,I1974)</f>
        <v>34</v>
      </c>
    </row>
    <row r="1975" spans="1:17" x14ac:dyDescent="0.25">
      <c r="A1975">
        <v>2254</v>
      </c>
      <c r="F1975">
        <v>203.20616799999999</v>
      </c>
      <c r="G1975" s="5">
        <v>3</v>
      </c>
      <c r="H1975">
        <v>201.519835</v>
      </c>
      <c r="I1975" s="2">
        <v>4</v>
      </c>
      <c r="P1975">
        <v>2</v>
      </c>
      <c r="Q1975" t="str">
        <f>CONCATENATE(C1975,E1975,G1975,I1975)</f>
        <v>34</v>
      </c>
    </row>
    <row r="1976" spans="1:17" x14ac:dyDescent="0.25">
      <c r="A1976">
        <v>2255</v>
      </c>
      <c r="F1976">
        <v>203.23361399999999</v>
      </c>
      <c r="G1976" s="5">
        <v>3</v>
      </c>
      <c r="H1976">
        <v>201.57859999999999</v>
      </c>
      <c r="I1976" s="2">
        <v>4</v>
      </c>
      <c r="P1976">
        <v>2</v>
      </c>
      <c r="Q1976" t="str">
        <f>CONCATENATE(C1976,E1976,G1976,I1976)</f>
        <v>34</v>
      </c>
    </row>
    <row r="1977" spans="1:17" x14ac:dyDescent="0.25">
      <c r="A1977">
        <v>2256</v>
      </c>
      <c r="F1977">
        <v>203.215506</v>
      </c>
      <c r="G1977" s="5">
        <v>3</v>
      </c>
      <c r="H1977">
        <v>201.497649</v>
      </c>
      <c r="I1977" s="2">
        <v>4</v>
      </c>
      <c r="P1977">
        <v>2</v>
      </c>
      <c r="Q1977" t="str">
        <f>CONCATENATE(C1977,E1977,G1977,I1977)</f>
        <v>34</v>
      </c>
    </row>
    <row r="1978" spans="1:17" x14ac:dyDescent="0.25">
      <c r="A1978">
        <v>2257</v>
      </c>
      <c r="F1978">
        <v>203.24075500000001</v>
      </c>
      <c r="G1978" s="5">
        <v>3</v>
      </c>
      <c r="H1978">
        <v>201.54146</v>
      </c>
      <c r="I1978" s="2">
        <v>4</v>
      </c>
      <c r="P1978">
        <v>2</v>
      </c>
      <c r="Q1978" t="str">
        <f>CONCATENATE(C1978,E1978,G1978,I1978)</f>
        <v>34</v>
      </c>
    </row>
    <row r="1979" spans="1:17" x14ac:dyDescent="0.25">
      <c r="A1979">
        <v>2258</v>
      </c>
      <c r="F1979">
        <v>203.238303</v>
      </c>
      <c r="G1979" s="5">
        <v>3</v>
      </c>
      <c r="P1979">
        <v>1</v>
      </c>
      <c r="Q1979" t="str">
        <f>CONCATENATE(C1979,E1979,G1979,I1979)</f>
        <v>3</v>
      </c>
    </row>
    <row r="1980" spans="1:17" x14ac:dyDescent="0.25">
      <c r="A1980">
        <v>2259</v>
      </c>
      <c r="F1980">
        <v>203.238303</v>
      </c>
      <c r="G1980" s="5">
        <v>3</v>
      </c>
      <c r="P1980">
        <v>1</v>
      </c>
      <c r="Q1980" t="str">
        <f>CONCATENATE(C1980,E1980,G1980,I1980)</f>
        <v>3</v>
      </c>
    </row>
    <row r="1981" spans="1:17" x14ac:dyDescent="0.25">
      <c r="A1981">
        <v>2260</v>
      </c>
      <c r="D1981">
        <v>221.09113500000001</v>
      </c>
      <c r="E1981" s="4">
        <v>2</v>
      </c>
      <c r="P1981">
        <v>1</v>
      </c>
      <c r="Q1981" t="str">
        <f>CONCATENATE(C1981,E1981,G1981,I1981)</f>
        <v>2</v>
      </c>
    </row>
    <row r="1982" spans="1:17" x14ac:dyDescent="0.25">
      <c r="A1982">
        <v>2261</v>
      </c>
      <c r="D1982">
        <v>221.13654700000001</v>
      </c>
      <c r="E1982" s="4">
        <v>2</v>
      </c>
      <c r="P1982">
        <v>1</v>
      </c>
      <c r="Q1982" t="str">
        <f>CONCATENATE(C1982,E1982,G1982,I1982)</f>
        <v>2</v>
      </c>
    </row>
    <row r="1983" spans="1:17" x14ac:dyDescent="0.25">
      <c r="A1983">
        <v>2262</v>
      </c>
      <c r="D1983">
        <v>221.10933</v>
      </c>
      <c r="E1983" s="4">
        <v>2</v>
      </c>
      <c r="P1983">
        <v>1</v>
      </c>
      <c r="Q1983" t="str">
        <f>CONCATENATE(C1983,E1983,G1983,I1983)</f>
        <v>2</v>
      </c>
    </row>
    <row r="1984" spans="1:17" x14ac:dyDescent="0.25">
      <c r="A1984">
        <v>2263</v>
      </c>
      <c r="D1984">
        <v>221.14675299999999</v>
      </c>
      <c r="E1984" s="4">
        <v>2</v>
      </c>
      <c r="P1984">
        <v>1</v>
      </c>
      <c r="Q1984" t="str">
        <f>CONCATENATE(C1984,E1984,G1984,I1984)</f>
        <v>2</v>
      </c>
    </row>
    <row r="1985" spans="1:17" x14ac:dyDescent="0.25">
      <c r="A1985">
        <v>2264</v>
      </c>
      <c r="D1985">
        <v>221.09799000000001</v>
      </c>
      <c r="E1985" s="4">
        <v>2</v>
      </c>
      <c r="P1985">
        <v>1</v>
      </c>
      <c r="Q1985" t="str">
        <f>CONCATENATE(C1985,E1985,G1985,I1985)</f>
        <v>2</v>
      </c>
    </row>
    <row r="1986" spans="1:17" x14ac:dyDescent="0.25">
      <c r="A1986">
        <v>2265</v>
      </c>
      <c r="D1986">
        <v>221.07793899999999</v>
      </c>
      <c r="E1986" s="4">
        <v>2</v>
      </c>
      <c r="P1986">
        <v>1</v>
      </c>
      <c r="Q1986" t="str">
        <f>CONCATENATE(C1986,E1986,G1986,I1986)</f>
        <v>2</v>
      </c>
    </row>
    <row r="1987" spans="1:17" x14ac:dyDescent="0.25">
      <c r="A1987">
        <v>2266</v>
      </c>
      <c r="B1987">
        <v>227.40294</v>
      </c>
      <c r="C1987" s="3">
        <v>1</v>
      </c>
      <c r="D1987">
        <v>221.13134099999999</v>
      </c>
      <c r="E1987" s="4">
        <v>2</v>
      </c>
      <c r="P1987">
        <v>2</v>
      </c>
      <c r="Q1987" t="str">
        <f>CONCATENATE(C1987,E1987,G1987,I1987)</f>
        <v>12</v>
      </c>
    </row>
    <row r="1988" spans="1:17" x14ac:dyDescent="0.25">
      <c r="A1988">
        <v>2267</v>
      </c>
      <c r="B1988">
        <v>227.415311</v>
      </c>
      <c r="C1988" s="3">
        <v>1</v>
      </c>
      <c r="D1988">
        <v>220.98907299999999</v>
      </c>
      <c r="E1988" s="4">
        <v>2</v>
      </c>
      <c r="P1988">
        <v>2</v>
      </c>
      <c r="Q1988" t="str">
        <f>CONCATENATE(C1988,E1988,G1988,I1988)</f>
        <v>12</v>
      </c>
    </row>
    <row r="1989" spans="1:17" x14ac:dyDescent="0.25">
      <c r="A1989">
        <v>2268</v>
      </c>
      <c r="B1989">
        <v>227.439279</v>
      </c>
      <c r="C1989" s="3">
        <v>1</v>
      </c>
      <c r="D1989">
        <v>221.09113500000001</v>
      </c>
      <c r="E1989" s="4">
        <v>2</v>
      </c>
      <c r="P1989">
        <v>2</v>
      </c>
      <c r="Q1989" t="str">
        <f>CONCATENATE(C1989,E1989,G1989,I1989)</f>
        <v>12</v>
      </c>
    </row>
    <row r="1990" spans="1:17" x14ac:dyDescent="0.25">
      <c r="A1990">
        <v>2269</v>
      </c>
      <c r="B1990">
        <v>227.37984700000001</v>
      </c>
      <c r="C1990" s="3">
        <v>1</v>
      </c>
      <c r="P1990">
        <v>1</v>
      </c>
      <c r="Q1990" t="str">
        <f>CONCATENATE(C1990,E1990,G1990,I1990)</f>
        <v>1</v>
      </c>
    </row>
    <row r="1991" spans="1:17" x14ac:dyDescent="0.25">
      <c r="A1991">
        <v>2270</v>
      </c>
      <c r="B1991">
        <v>227.36881500000001</v>
      </c>
      <c r="C1991" s="3">
        <v>1</v>
      </c>
      <c r="P1991">
        <v>1</v>
      </c>
      <c r="Q1991" t="str">
        <f>CONCATENATE(C1991,E1991,G1991,I1991)</f>
        <v>1</v>
      </c>
    </row>
    <row r="1992" spans="1:17" x14ac:dyDescent="0.25">
      <c r="A1992">
        <v>2271</v>
      </c>
      <c r="B1992">
        <v>227.35422800000001</v>
      </c>
      <c r="C1992" s="3">
        <v>1</v>
      </c>
      <c r="P1992">
        <v>1</v>
      </c>
      <c r="Q1992" t="str">
        <f>CONCATENATE(C1992,E1992,G1992,I1992)</f>
        <v>1</v>
      </c>
    </row>
    <row r="1993" spans="1:17" x14ac:dyDescent="0.25">
      <c r="A1993">
        <v>2272</v>
      </c>
      <c r="B1993">
        <v>227.37984700000001</v>
      </c>
      <c r="C1993" s="3">
        <v>1</v>
      </c>
      <c r="P1993">
        <v>1</v>
      </c>
      <c r="Q1993" t="str">
        <f>CONCATENATE(C1993,E1993,G1993,I1993)</f>
        <v>1</v>
      </c>
    </row>
    <row r="1994" spans="1:17" x14ac:dyDescent="0.25">
      <c r="A1994">
        <v>2273</v>
      </c>
      <c r="B1994">
        <v>227.40294</v>
      </c>
      <c r="C1994" s="3">
        <v>1</v>
      </c>
      <c r="P1994">
        <v>1</v>
      </c>
      <c r="Q1994" t="str">
        <f>CONCATENATE(C1994,E1994,G1994,I1994)</f>
        <v>1</v>
      </c>
    </row>
    <row r="1995" spans="1:17" x14ac:dyDescent="0.25">
      <c r="A1995">
        <v>2274</v>
      </c>
      <c r="H1995">
        <v>226.73768100000001</v>
      </c>
      <c r="I1995" s="2">
        <v>4</v>
      </c>
      <c r="P1995">
        <v>1</v>
      </c>
      <c r="Q1995" t="str">
        <f>CONCATENATE(C1995,E1995,G1995,I1995)</f>
        <v>4</v>
      </c>
    </row>
    <row r="1996" spans="1:17" x14ac:dyDescent="0.25">
      <c r="A1996">
        <v>2275</v>
      </c>
      <c r="H1996">
        <v>226.75154799999999</v>
      </c>
      <c r="I1996" s="2">
        <v>4</v>
      </c>
      <c r="P1996">
        <v>1</v>
      </c>
      <c r="Q1996" t="str">
        <f>CONCATENATE(C1996,E1996,G1996,I1996)</f>
        <v>4</v>
      </c>
    </row>
    <row r="1997" spans="1:17" x14ac:dyDescent="0.25">
      <c r="A1997">
        <v>2276</v>
      </c>
      <c r="F1997">
        <v>229.21907300000001</v>
      </c>
      <c r="G1997" s="5">
        <v>3</v>
      </c>
      <c r="H1997">
        <v>226.71603099999999</v>
      </c>
      <c r="I1997" s="2">
        <v>4</v>
      </c>
      <c r="P1997">
        <v>2</v>
      </c>
      <c r="Q1997" t="str">
        <f>CONCATENATE(C1997,E1997,G1997,I1997)</f>
        <v>34</v>
      </c>
    </row>
    <row r="1998" spans="1:17" x14ac:dyDescent="0.25">
      <c r="A1998">
        <v>2277</v>
      </c>
      <c r="F1998">
        <v>229.189538</v>
      </c>
      <c r="G1998" s="5">
        <v>3</v>
      </c>
      <c r="H1998">
        <v>226.75644299999999</v>
      </c>
      <c r="I1998" s="2">
        <v>4</v>
      </c>
      <c r="P1998">
        <v>2</v>
      </c>
      <c r="Q1998" t="str">
        <f>CONCATENATE(C1998,E1998,G1998,I1998)</f>
        <v>34</v>
      </c>
    </row>
    <row r="1999" spans="1:17" x14ac:dyDescent="0.25">
      <c r="A1999">
        <v>2278</v>
      </c>
      <c r="F1999">
        <v>229.24582599999999</v>
      </c>
      <c r="G1999" s="5">
        <v>3</v>
      </c>
      <c r="H1999">
        <v>226.747682</v>
      </c>
      <c r="I1999" s="2">
        <v>4</v>
      </c>
      <c r="P1999">
        <v>2</v>
      </c>
      <c r="Q1999" t="str">
        <f>CONCATENATE(C1999,E1999,G1999,I1999)</f>
        <v>34</v>
      </c>
    </row>
    <row r="2000" spans="1:17" x14ac:dyDescent="0.25">
      <c r="A2000">
        <v>2279</v>
      </c>
      <c r="F2000">
        <v>229.19948500000001</v>
      </c>
      <c r="G2000" s="5">
        <v>3</v>
      </c>
      <c r="H2000">
        <v>226.70768200000001</v>
      </c>
      <c r="I2000" s="2">
        <v>4</v>
      </c>
      <c r="P2000">
        <v>2</v>
      </c>
      <c r="Q2000" t="str">
        <f>CONCATENATE(C2000,E2000,G2000,I2000)</f>
        <v>34</v>
      </c>
    </row>
    <row r="2001" spans="1:17" x14ac:dyDescent="0.25">
      <c r="A2001">
        <v>2280</v>
      </c>
      <c r="F2001">
        <v>229.19762900000001</v>
      </c>
      <c r="G2001" s="5">
        <v>3</v>
      </c>
      <c r="H2001">
        <v>226.638351</v>
      </c>
      <c r="I2001" s="2">
        <v>4</v>
      </c>
      <c r="P2001">
        <v>2</v>
      </c>
      <c r="Q2001" t="str">
        <f>CONCATENATE(C2001,E2001,G2001,I2001)</f>
        <v>34</v>
      </c>
    </row>
    <row r="2002" spans="1:17" x14ac:dyDescent="0.25">
      <c r="A2002">
        <v>2281</v>
      </c>
      <c r="F2002">
        <v>229.19082499999999</v>
      </c>
      <c r="G2002" s="5">
        <v>3</v>
      </c>
      <c r="H2002">
        <v>226.73768100000001</v>
      </c>
      <c r="I2002" s="2">
        <v>4</v>
      </c>
      <c r="P2002">
        <v>2</v>
      </c>
      <c r="Q2002" t="str">
        <f>CONCATENATE(C2002,E2002,G2002,I2002)</f>
        <v>34</v>
      </c>
    </row>
    <row r="2003" spans="1:17" x14ac:dyDescent="0.25">
      <c r="A2003">
        <v>2282</v>
      </c>
      <c r="F2003">
        <v>229.13747499999999</v>
      </c>
      <c r="G2003" s="5">
        <v>3</v>
      </c>
      <c r="H2003">
        <v>226.73768100000001</v>
      </c>
      <c r="I2003" s="2">
        <v>4</v>
      </c>
      <c r="P2003">
        <v>2</v>
      </c>
      <c r="Q2003" t="str">
        <f>CONCATENATE(C2003,E2003,G2003,I2003)</f>
        <v>34</v>
      </c>
    </row>
    <row r="2004" spans="1:17" x14ac:dyDescent="0.25">
      <c r="A2004">
        <v>2283</v>
      </c>
      <c r="D2004">
        <v>245.82335399999999</v>
      </c>
      <c r="E2004" s="4">
        <v>2</v>
      </c>
      <c r="F2004">
        <v>229.18716499999999</v>
      </c>
      <c r="G2004" s="5">
        <v>3</v>
      </c>
      <c r="P2004">
        <v>2</v>
      </c>
      <c r="Q2004" t="str">
        <f>CONCATENATE(C2004,E2004,G2004,I2004)</f>
        <v>23</v>
      </c>
    </row>
    <row r="2005" spans="1:17" x14ac:dyDescent="0.25">
      <c r="A2005">
        <v>2284</v>
      </c>
      <c r="D2005">
        <v>245.774899</v>
      </c>
      <c r="E2005" s="4">
        <v>2</v>
      </c>
      <c r="F2005">
        <v>229.22752700000001</v>
      </c>
      <c r="G2005" s="5">
        <v>3</v>
      </c>
      <c r="P2005">
        <v>2</v>
      </c>
      <c r="Q2005" t="str">
        <f>CONCATENATE(C2005,E2005,G2005,I2005)</f>
        <v>23</v>
      </c>
    </row>
    <row r="2006" spans="1:17" x14ac:dyDescent="0.25">
      <c r="A2006">
        <v>2285</v>
      </c>
      <c r="D2006">
        <v>245.694074</v>
      </c>
      <c r="E2006" s="4">
        <v>2</v>
      </c>
      <c r="F2006">
        <v>229.21907300000001</v>
      </c>
      <c r="G2006" s="5">
        <v>3</v>
      </c>
      <c r="P2006">
        <v>2</v>
      </c>
      <c r="Q2006" t="str">
        <f>CONCATENATE(C2006,E2006,G2006,I2006)</f>
        <v>23</v>
      </c>
    </row>
    <row r="2007" spans="1:17" x14ac:dyDescent="0.25">
      <c r="A2007">
        <v>2286</v>
      </c>
      <c r="D2007">
        <v>245.71335300000001</v>
      </c>
      <c r="E2007" s="4">
        <v>2</v>
      </c>
      <c r="P2007">
        <v>1</v>
      </c>
      <c r="Q2007" t="str">
        <f>CONCATENATE(C2007,E2007,G2007,I2007)</f>
        <v>2</v>
      </c>
    </row>
    <row r="2008" spans="1:17" x14ac:dyDescent="0.25">
      <c r="A2008">
        <v>2287</v>
      </c>
      <c r="D2008">
        <v>245.73747700000001</v>
      </c>
      <c r="E2008" s="4">
        <v>2</v>
      </c>
      <c r="P2008">
        <v>1</v>
      </c>
      <c r="Q2008" t="str">
        <f>CONCATENATE(C2008,E2008,G2008,I2008)</f>
        <v>2</v>
      </c>
    </row>
    <row r="2009" spans="1:17" x14ac:dyDescent="0.25">
      <c r="A2009">
        <v>2288</v>
      </c>
      <c r="D2009">
        <v>245.73464300000001</v>
      </c>
      <c r="E2009" s="4">
        <v>2</v>
      </c>
      <c r="P2009">
        <v>1</v>
      </c>
      <c r="Q2009" t="str">
        <f>CONCATENATE(C2009,E2009,G2009,I2009)</f>
        <v>2</v>
      </c>
    </row>
    <row r="2010" spans="1:17" x14ac:dyDescent="0.25">
      <c r="A2010">
        <v>2289</v>
      </c>
      <c r="B2010">
        <v>252.40113500000001</v>
      </c>
      <c r="C2010" s="3">
        <v>1</v>
      </c>
      <c r="D2010">
        <v>245.751859</v>
      </c>
      <c r="E2010" s="4">
        <v>2</v>
      </c>
      <c r="P2010">
        <v>2</v>
      </c>
      <c r="Q2010" t="str">
        <f>CONCATENATE(C2010,E2010,G2010,I2010)</f>
        <v>12</v>
      </c>
    </row>
    <row r="2011" spans="1:17" x14ac:dyDescent="0.25">
      <c r="A2011">
        <v>2290</v>
      </c>
      <c r="B2011">
        <v>252.38314500000001</v>
      </c>
      <c r="C2011" s="3">
        <v>1</v>
      </c>
      <c r="D2011">
        <v>245.72567100000001</v>
      </c>
      <c r="E2011" s="4">
        <v>2</v>
      </c>
      <c r="P2011">
        <v>2</v>
      </c>
      <c r="Q2011" t="str">
        <f>CONCATENATE(C2011,E2011,G2011,I2011)</f>
        <v>12</v>
      </c>
    </row>
    <row r="2012" spans="1:17" x14ac:dyDescent="0.25">
      <c r="A2012">
        <v>2291</v>
      </c>
      <c r="B2012">
        <v>252.395982</v>
      </c>
      <c r="C2012" s="3">
        <v>1</v>
      </c>
      <c r="D2012">
        <v>245.763249</v>
      </c>
      <c r="E2012" s="4">
        <v>2</v>
      </c>
      <c r="P2012">
        <v>2</v>
      </c>
      <c r="Q2012" t="str">
        <f>CONCATENATE(C2012,E2012,G2012,I2012)</f>
        <v>12</v>
      </c>
    </row>
    <row r="2013" spans="1:17" x14ac:dyDescent="0.25">
      <c r="A2013">
        <v>2292</v>
      </c>
      <c r="B2013">
        <v>252.394383</v>
      </c>
      <c r="C2013" s="3">
        <v>1</v>
      </c>
      <c r="D2013">
        <v>245.82335399999999</v>
      </c>
      <c r="E2013" s="4">
        <v>2</v>
      </c>
      <c r="P2013">
        <v>2</v>
      </c>
      <c r="Q2013" t="str">
        <f>CONCATENATE(C2013,E2013,G2013,I2013)</f>
        <v>12</v>
      </c>
    </row>
    <row r="2014" spans="1:17" x14ac:dyDescent="0.25">
      <c r="A2014">
        <v>2293</v>
      </c>
      <c r="B2014">
        <v>252.385671</v>
      </c>
      <c r="C2014" s="3">
        <v>1</v>
      </c>
      <c r="P2014">
        <v>1</v>
      </c>
      <c r="Q2014" t="str">
        <f>CONCATENATE(C2014,E2014,G2014,I2014)</f>
        <v>1</v>
      </c>
    </row>
    <row r="2015" spans="1:17" x14ac:dyDescent="0.25">
      <c r="A2015">
        <v>2294</v>
      </c>
      <c r="B2015">
        <v>252.408917</v>
      </c>
      <c r="C2015" s="3">
        <v>1</v>
      </c>
      <c r="P2015">
        <v>1</v>
      </c>
      <c r="Q2015" t="str">
        <f>CONCATENATE(C2015,E2015,G2015,I2015)</f>
        <v>1</v>
      </c>
    </row>
    <row r="2016" spans="1:17" x14ac:dyDescent="0.25">
      <c r="A2016">
        <v>2295</v>
      </c>
      <c r="B2016">
        <v>252.42077699999999</v>
      </c>
      <c r="C2016" s="3">
        <v>1</v>
      </c>
      <c r="P2016">
        <v>1</v>
      </c>
      <c r="Q2016" t="str">
        <f>CONCATENATE(C2016,E2016,G2016,I2016)</f>
        <v>1</v>
      </c>
    </row>
    <row r="2017" spans="1:17" x14ac:dyDescent="0.25">
      <c r="A2017">
        <v>2296</v>
      </c>
      <c r="B2017">
        <v>252.430104</v>
      </c>
      <c r="C2017" s="3">
        <v>1</v>
      </c>
      <c r="P2017">
        <v>1</v>
      </c>
      <c r="Q2017" t="str">
        <f>CONCATENATE(C2017,E2017,G2017,I2017)</f>
        <v>1</v>
      </c>
    </row>
    <row r="2018" spans="1:17" x14ac:dyDescent="0.25">
      <c r="A2018">
        <v>2297</v>
      </c>
      <c r="B2018">
        <v>252.40417600000001</v>
      </c>
      <c r="C2018" s="3">
        <v>1</v>
      </c>
      <c r="P2018">
        <v>1</v>
      </c>
      <c r="Q2018" t="str">
        <f>CONCATENATE(C2018,E2018,G2018,I2018)</f>
        <v>1</v>
      </c>
    </row>
    <row r="2019" spans="1:17" x14ac:dyDescent="0.25">
      <c r="A2019">
        <v>2298</v>
      </c>
      <c r="B2019">
        <v>252.39397099999999</v>
      </c>
      <c r="C2019" s="3">
        <v>1</v>
      </c>
      <c r="H2019">
        <v>249.073712</v>
      </c>
      <c r="I2019" s="2">
        <v>4</v>
      </c>
      <c r="P2019">
        <v>2</v>
      </c>
      <c r="Q2019" t="str">
        <f>CONCATENATE(C2019,E2019,G2019,I2019)</f>
        <v>14</v>
      </c>
    </row>
    <row r="2020" spans="1:17" x14ac:dyDescent="0.25">
      <c r="A2020">
        <v>2299</v>
      </c>
      <c r="B2020">
        <v>252.40113500000001</v>
      </c>
      <c r="C2020" s="3">
        <v>1</v>
      </c>
      <c r="H2020">
        <v>249.197732</v>
      </c>
      <c r="I2020" s="2">
        <v>4</v>
      </c>
      <c r="P2020">
        <v>2</v>
      </c>
      <c r="Q2020" t="str">
        <f>CONCATENATE(C2020,E2020,G2020,I2020)</f>
        <v>14</v>
      </c>
    </row>
    <row r="2021" spans="1:17" x14ac:dyDescent="0.25">
      <c r="A2021">
        <v>2300</v>
      </c>
      <c r="H2021">
        <v>249.116704</v>
      </c>
      <c r="I2021" s="2">
        <v>4</v>
      </c>
      <c r="P2021">
        <v>1</v>
      </c>
      <c r="Q2021" t="str">
        <f>CONCATENATE(C2021,E2021,G2021,I2021)</f>
        <v>4</v>
      </c>
    </row>
    <row r="2022" spans="1:17" x14ac:dyDescent="0.25">
      <c r="A2022">
        <v>2301</v>
      </c>
      <c r="H2022">
        <v>249.14964000000001</v>
      </c>
      <c r="I2022" s="2">
        <v>4</v>
      </c>
      <c r="P2022">
        <v>1</v>
      </c>
      <c r="Q2022" t="str">
        <f>CONCATENATE(C2022,E2022,G2022,I2022)</f>
        <v>4</v>
      </c>
    </row>
    <row r="2023" spans="1:17" x14ac:dyDescent="0.25">
      <c r="A2023">
        <v>2302</v>
      </c>
      <c r="F2023">
        <v>253.39603099999999</v>
      </c>
      <c r="G2023" s="5">
        <v>3</v>
      </c>
      <c r="H2023">
        <v>249.119641</v>
      </c>
      <c r="I2023" s="2">
        <v>4</v>
      </c>
      <c r="P2023">
        <v>2</v>
      </c>
      <c r="Q2023" t="str">
        <f>CONCATENATE(C2023,E2023,G2023,I2023)</f>
        <v>34</v>
      </c>
    </row>
    <row r="2024" spans="1:17" x14ac:dyDescent="0.25">
      <c r="A2024">
        <v>2303</v>
      </c>
      <c r="F2024">
        <v>253.425568</v>
      </c>
      <c r="G2024" s="5">
        <v>3</v>
      </c>
      <c r="H2024">
        <v>249.05211700000001</v>
      </c>
      <c r="I2024" s="2">
        <v>4</v>
      </c>
      <c r="P2024">
        <v>2</v>
      </c>
      <c r="Q2024" t="str">
        <f>CONCATENATE(C2024,E2024,G2024,I2024)</f>
        <v>34</v>
      </c>
    </row>
    <row r="2025" spans="1:17" x14ac:dyDescent="0.25">
      <c r="A2025">
        <v>2304</v>
      </c>
      <c r="F2025">
        <v>253.43773400000001</v>
      </c>
      <c r="G2025" s="5">
        <v>3</v>
      </c>
      <c r="H2025">
        <v>249.07783599999999</v>
      </c>
      <c r="I2025" s="2">
        <v>4</v>
      </c>
      <c r="P2025">
        <v>2</v>
      </c>
      <c r="Q2025" t="str">
        <f>CONCATENATE(C2025,E2025,G2025,I2025)</f>
        <v>34</v>
      </c>
    </row>
    <row r="2026" spans="1:17" x14ac:dyDescent="0.25">
      <c r="A2026">
        <v>2305</v>
      </c>
      <c r="F2026">
        <v>253.39319699999999</v>
      </c>
      <c r="G2026" s="5">
        <v>3</v>
      </c>
      <c r="H2026">
        <v>249.134229</v>
      </c>
      <c r="I2026" s="2">
        <v>4</v>
      </c>
      <c r="P2026">
        <v>2</v>
      </c>
      <c r="Q2026" t="str">
        <f>CONCATENATE(C2026,E2026,G2026,I2026)</f>
        <v>34</v>
      </c>
    </row>
    <row r="2027" spans="1:17" x14ac:dyDescent="0.25">
      <c r="A2027">
        <v>2306</v>
      </c>
      <c r="F2027">
        <v>253.37675200000001</v>
      </c>
      <c r="G2027" s="5">
        <v>3</v>
      </c>
      <c r="H2027">
        <v>249.143506</v>
      </c>
      <c r="I2027" s="2">
        <v>4</v>
      </c>
      <c r="P2027">
        <v>2</v>
      </c>
      <c r="Q2027" t="str">
        <f>CONCATENATE(C2027,E2027,G2027,I2027)</f>
        <v>34</v>
      </c>
    </row>
    <row r="2028" spans="1:17" x14ac:dyDescent="0.25">
      <c r="A2028">
        <v>2307</v>
      </c>
      <c r="D2028">
        <v>265.66768000000002</v>
      </c>
      <c r="E2028" s="4">
        <v>2</v>
      </c>
      <c r="F2028">
        <v>253.37603100000001</v>
      </c>
      <c r="G2028" s="5">
        <v>3</v>
      </c>
      <c r="H2028">
        <v>249.14613399999999</v>
      </c>
      <c r="I2028" s="2">
        <v>4</v>
      </c>
      <c r="P2028">
        <v>3</v>
      </c>
      <c r="Q2028" t="str">
        <f>CONCATENATE(C2028,E2028,G2028,I2028)</f>
        <v>234</v>
      </c>
    </row>
    <row r="2029" spans="1:17" x14ac:dyDescent="0.25">
      <c r="A2029">
        <v>2308</v>
      </c>
      <c r="D2029">
        <v>265.66768000000002</v>
      </c>
      <c r="E2029" s="4">
        <v>2</v>
      </c>
      <c r="F2029">
        <v>253.39603099999999</v>
      </c>
      <c r="G2029" s="5">
        <v>3</v>
      </c>
      <c r="H2029">
        <v>249.073712</v>
      </c>
      <c r="I2029" s="2">
        <v>4</v>
      </c>
      <c r="J2029">
        <v>235.96778399999999</v>
      </c>
      <c r="K2029" t="s">
        <v>22</v>
      </c>
      <c r="Q2029" t="str">
        <f>CONCATENATE(C2029,E2029,G2029,I2029)</f>
        <v>234</v>
      </c>
    </row>
    <row r="2030" spans="1:17" x14ac:dyDescent="0.25">
      <c r="A2030">
        <v>2339</v>
      </c>
      <c r="Q2030" t="str">
        <f>CONCATENATE(C2030,E2030,G2030,I2030)</f>
        <v/>
      </c>
    </row>
    <row r="2031" spans="1:17" x14ac:dyDescent="0.25">
      <c r="A2031">
        <v>2340</v>
      </c>
      <c r="Q2031" t="str">
        <f>CONCATENATE(C2031,E2031,G2031,I2031)</f>
        <v/>
      </c>
    </row>
    <row r="2032" spans="1:17" x14ac:dyDescent="0.25">
      <c r="A2032">
        <v>2341</v>
      </c>
      <c r="J2032">
        <v>235.70989900000001</v>
      </c>
      <c r="K2032" t="s">
        <v>22</v>
      </c>
      <c r="Q2032" t="str">
        <f>CONCATENATE(C2032,E2032,G2032,I2032)</f>
        <v/>
      </c>
    </row>
    <row r="2033" spans="1:17" x14ac:dyDescent="0.25">
      <c r="A2033">
        <v>2342</v>
      </c>
      <c r="D2033">
        <v>260.51727</v>
      </c>
      <c r="E2033" s="4">
        <v>2</v>
      </c>
      <c r="F2033">
        <v>271.34964500000001</v>
      </c>
      <c r="G2033" s="5">
        <v>3</v>
      </c>
      <c r="P2033">
        <v>2</v>
      </c>
      <c r="Q2033" t="str">
        <f>CONCATENATE(C2033,E2033,G2033,I2033)</f>
        <v>23</v>
      </c>
    </row>
    <row r="2034" spans="1:17" x14ac:dyDescent="0.25">
      <c r="A2034">
        <v>2343</v>
      </c>
      <c r="D2034">
        <v>260.484692</v>
      </c>
      <c r="E2034" s="4">
        <v>2</v>
      </c>
      <c r="F2034">
        <v>271.42294399999997</v>
      </c>
      <c r="G2034" s="5">
        <v>3</v>
      </c>
      <c r="P2034">
        <v>2</v>
      </c>
      <c r="Q2034" t="str">
        <f>CONCATENATE(C2034,E2034,G2034,I2034)</f>
        <v>23</v>
      </c>
    </row>
    <row r="2035" spans="1:17" x14ac:dyDescent="0.25">
      <c r="A2035">
        <v>2344</v>
      </c>
      <c r="D2035">
        <v>260.553765</v>
      </c>
      <c r="E2035" s="4">
        <v>2</v>
      </c>
      <c r="F2035">
        <v>271.36938199999997</v>
      </c>
      <c r="G2035" s="5">
        <v>3</v>
      </c>
      <c r="P2035">
        <v>2</v>
      </c>
      <c r="Q2035" t="str">
        <f>CONCATENATE(C2035,E2035,G2035,I2035)</f>
        <v>23</v>
      </c>
    </row>
    <row r="2036" spans="1:17" x14ac:dyDescent="0.25">
      <c r="A2036">
        <v>2345</v>
      </c>
      <c r="D2036">
        <v>260.55767900000001</v>
      </c>
      <c r="E2036" s="4">
        <v>2</v>
      </c>
      <c r="F2036">
        <v>271.36840100000001</v>
      </c>
      <c r="G2036" s="5">
        <v>3</v>
      </c>
      <c r="P2036">
        <v>2</v>
      </c>
      <c r="Q2036" t="str">
        <f>CONCATENATE(C2036,E2036,G2036,I2036)</f>
        <v>23</v>
      </c>
    </row>
    <row r="2037" spans="1:17" x14ac:dyDescent="0.25">
      <c r="A2037">
        <v>2346</v>
      </c>
      <c r="D2037">
        <v>260.516187</v>
      </c>
      <c r="E2037" s="4">
        <v>2</v>
      </c>
      <c r="F2037">
        <v>271.32505500000002</v>
      </c>
      <c r="G2037" s="5">
        <v>3</v>
      </c>
      <c r="P2037">
        <v>2</v>
      </c>
      <c r="Q2037" t="str">
        <f>CONCATENATE(C2037,E2037,G2037,I2037)</f>
        <v>23</v>
      </c>
    </row>
    <row r="2038" spans="1:17" x14ac:dyDescent="0.25">
      <c r="A2038">
        <v>2347</v>
      </c>
      <c r="D2038">
        <v>260.52273300000002</v>
      </c>
      <c r="E2038" s="4">
        <v>2</v>
      </c>
      <c r="F2038">
        <v>271.338097</v>
      </c>
      <c r="G2038" s="5">
        <v>3</v>
      </c>
      <c r="P2038">
        <v>2</v>
      </c>
      <c r="Q2038" t="str">
        <f>CONCATENATE(C2038,E2038,G2038,I2038)</f>
        <v>23</v>
      </c>
    </row>
    <row r="2039" spans="1:17" x14ac:dyDescent="0.25">
      <c r="A2039">
        <v>2348</v>
      </c>
      <c r="D2039">
        <v>260.54623900000001</v>
      </c>
      <c r="E2039" s="4">
        <v>2</v>
      </c>
      <c r="F2039">
        <v>271.35160200000001</v>
      </c>
      <c r="G2039" s="5">
        <v>3</v>
      </c>
      <c r="P2039">
        <v>2</v>
      </c>
      <c r="Q2039" t="str">
        <f>CONCATENATE(C2039,E2039,G2039,I2039)</f>
        <v>23</v>
      </c>
    </row>
    <row r="2040" spans="1:17" x14ac:dyDescent="0.25">
      <c r="A2040">
        <v>2349</v>
      </c>
      <c r="D2040">
        <v>260.525826</v>
      </c>
      <c r="E2040" s="4">
        <v>2</v>
      </c>
      <c r="F2040">
        <v>271.42407700000001</v>
      </c>
      <c r="G2040" s="5">
        <v>3</v>
      </c>
      <c r="P2040">
        <v>2</v>
      </c>
      <c r="Q2040" t="str">
        <f>CONCATENATE(C2040,E2040,G2040,I2040)</f>
        <v>23</v>
      </c>
    </row>
    <row r="2041" spans="1:17" x14ac:dyDescent="0.25">
      <c r="A2041">
        <v>2350</v>
      </c>
      <c r="D2041">
        <v>260.507836</v>
      </c>
      <c r="E2041" s="4">
        <v>2</v>
      </c>
      <c r="F2041">
        <v>271.42443600000001</v>
      </c>
      <c r="G2041" s="5">
        <v>3</v>
      </c>
      <c r="P2041">
        <v>2</v>
      </c>
      <c r="Q2041" t="str">
        <f>CONCATENATE(C2041,E2041,G2041,I2041)</f>
        <v>23</v>
      </c>
    </row>
    <row r="2042" spans="1:17" x14ac:dyDescent="0.25">
      <c r="A2042">
        <v>2351</v>
      </c>
      <c r="D2042">
        <v>260.49263100000002</v>
      </c>
      <c r="E2042" s="4">
        <v>2</v>
      </c>
      <c r="F2042">
        <v>271.35995200000002</v>
      </c>
      <c r="G2042" s="5">
        <v>3</v>
      </c>
      <c r="P2042">
        <v>2</v>
      </c>
      <c r="Q2042" t="str">
        <f>CONCATENATE(C2042,E2042,G2042,I2042)</f>
        <v>23</v>
      </c>
    </row>
    <row r="2043" spans="1:17" x14ac:dyDescent="0.25">
      <c r="A2043">
        <v>2352</v>
      </c>
      <c r="D2043">
        <v>260.50773299999997</v>
      </c>
      <c r="E2043" s="4">
        <v>2</v>
      </c>
      <c r="F2043">
        <v>271.366444</v>
      </c>
      <c r="G2043" s="5">
        <v>3</v>
      </c>
      <c r="P2043">
        <v>2</v>
      </c>
      <c r="Q2043" t="str">
        <f>CONCATENATE(C2043,E2043,G2043,I2043)</f>
        <v>23</v>
      </c>
    </row>
    <row r="2044" spans="1:17" x14ac:dyDescent="0.25">
      <c r="A2044">
        <v>2353</v>
      </c>
      <c r="D2044">
        <v>260.49314600000002</v>
      </c>
      <c r="E2044" s="4">
        <v>2</v>
      </c>
      <c r="F2044">
        <v>271.33525900000001</v>
      </c>
      <c r="G2044" s="5">
        <v>3</v>
      </c>
      <c r="P2044">
        <v>2</v>
      </c>
      <c r="Q2044" t="str">
        <f>CONCATENATE(C2044,E2044,G2044,I2044)</f>
        <v>23</v>
      </c>
    </row>
    <row r="2045" spans="1:17" x14ac:dyDescent="0.25">
      <c r="A2045">
        <v>2354</v>
      </c>
      <c r="D2045">
        <v>260.51453900000001</v>
      </c>
      <c r="E2045" s="4">
        <v>2</v>
      </c>
      <c r="F2045">
        <v>271.34964500000001</v>
      </c>
      <c r="G2045" s="5">
        <v>3</v>
      </c>
      <c r="P2045">
        <v>2</v>
      </c>
      <c r="Q2045" t="str">
        <f>CONCATENATE(C2045,E2045,G2045,I2045)</f>
        <v>23</v>
      </c>
    </row>
    <row r="2046" spans="1:17" x14ac:dyDescent="0.25">
      <c r="A2046">
        <v>2355</v>
      </c>
      <c r="D2046">
        <v>260.49252799999999</v>
      </c>
      <c r="E2046" s="4">
        <v>2</v>
      </c>
      <c r="F2046">
        <v>271.34964500000001</v>
      </c>
      <c r="G2046" s="5">
        <v>3</v>
      </c>
      <c r="P2046">
        <v>2</v>
      </c>
      <c r="Q2046" t="str">
        <f>CONCATENATE(C2046,E2046,G2046,I2046)</f>
        <v>23</v>
      </c>
    </row>
    <row r="2047" spans="1:17" x14ac:dyDescent="0.25">
      <c r="A2047">
        <v>2356</v>
      </c>
      <c r="D2047">
        <v>260.51727</v>
      </c>
      <c r="E2047" s="4">
        <v>2</v>
      </c>
      <c r="P2047">
        <v>1</v>
      </c>
      <c r="Q2047" t="str">
        <f>CONCATENATE(C2047,E2047,G2047,I2047)</f>
        <v>2</v>
      </c>
    </row>
    <row r="2048" spans="1:17" x14ac:dyDescent="0.25">
      <c r="A2048">
        <v>2357</v>
      </c>
      <c r="D2048">
        <v>260.51727</v>
      </c>
      <c r="E2048" s="4">
        <v>2</v>
      </c>
      <c r="P2048">
        <v>1</v>
      </c>
      <c r="Q2048" t="str">
        <f>CONCATENATE(C2048,E2048,G2048,I2048)</f>
        <v>2</v>
      </c>
    </row>
    <row r="2049" spans="1:17" x14ac:dyDescent="0.25">
      <c r="A2049">
        <v>2358</v>
      </c>
      <c r="P2049">
        <v>0</v>
      </c>
      <c r="Q2049" t="str">
        <f>CONCATENATE(C2049,E2049,G2049,I2049)</f>
        <v/>
      </c>
    </row>
    <row r="2050" spans="1:17" x14ac:dyDescent="0.25">
      <c r="A2050">
        <v>2359</v>
      </c>
      <c r="B2050">
        <v>249.48990000000001</v>
      </c>
      <c r="C2050" s="3">
        <v>1</v>
      </c>
      <c r="H2050">
        <v>260.93763100000001</v>
      </c>
      <c r="I2050" s="2">
        <v>4</v>
      </c>
      <c r="P2050">
        <v>2</v>
      </c>
      <c r="Q2050" t="str">
        <f>CONCATENATE(C2050,E2050,G2050,I2050)</f>
        <v>14</v>
      </c>
    </row>
    <row r="2051" spans="1:17" x14ac:dyDescent="0.25">
      <c r="A2051">
        <v>2360</v>
      </c>
      <c r="B2051">
        <v>249.44773599999999</v>
      </c>
      <c r="C2051" s="3">
        <v>1</v>
      </c>
      <c r="H2051">
        <v>260.95134100000001</v>
      </c>
      <c r="I2051" s="2">
        <v>4</v>
      </c>
      <c r="P2051">
        <v>2</v>
      </c>
      <c r="Q2051" t="str">
        <f>CONCATENATE(C2051,E2051,G2051,I2051)</f>
        <v>14</v>
      </c>
    </row>
    <row r="2052" spans="1:17" x14ac:dyDescent="0.25">
      <c r="A2052">
        <v>2361</v>
      </c>
      <c r="B2052">
        <v>249.45525799999999</v>
      </c>
      <c r="C2052" s="3">
        <v>1</v>
      </c>
      <c r="H2052">
        <v>260.984692</v>
      </c>
      <c r="I2052" s="2">
        <v>4</v>
      </c>
      <c r="P2052">
        <v>2</v>
      </c>
      <c r="Q2052" t="str">
        <f>CONCATENATE(C2052,E2052,G2052,I2052)</f>
        <v>14</v>
      </c>
    </row>
    <row r="2053" spans="1:17" x14ac:dyDescent="0.25">
      <c r="A2053">
        <v>2362</v>
      </c>
      <c r="B2053">
        <v>249.490983</v>
      </c>
      <c r="C2053" s="3">
        <v>1</v>
      </c>
      <c r="H2053">
        <v>261.007836</v>
      </c>
      <c r="I2053" s="2">
        <v>4</v>
      </c>
      <c r="P2053">
        <v>2</v>
      </c>
      <c r="Q2053" t="str">
        <f>CONCATENATE(C2053,E2053,G2053,I2053)</f>
        <v>14</v>
      </c>
    </row>
    <row r="2054" spans="1:17" x14ac:dyDescent="0.25">
      <c r="A2054">
        <v>2363</v>
      </c>
      <c r="B2054">
        <v>249.45381599999999</v>
      </c>
      <c r="C2054" s="3">
        <v>1</v>
      </c>
      <c r="H2054">
        <v>261.05505499999998</v>
      </c>
      <c r="I2054" s="2">
        <v>4</v>
      </c>
      <c r="P2054">
        <v>2</v>
      </c>
      <c r="Q2054" t="str">
        <f>CONCATENATE(C2054,E2054,G2054,I2054)</f>
        <v>14</v>
      </c>
    </row>
    <row r="2055" spans="1:17" x14ac:dyDescent="0.25">
      <c r="A2055">
        <v>2364</v>
      </c>
      <c r="B2055">
        <v>249.43448699999999</v>
      </c>
      <c r="C2055" s="3">
        <v>1</v>
      </c>
      <c r="H2055">
        <v>261.05484899999999</v>
      </c>
      <c r="I2055" s="2">
        <v>4</v>
      </c>
      <c r="P2055">
        <v>2</v>
      </c>
      <c r="Q2055" t="str">
        <f>CONCATENATE(C2055,E2055,G2055,I2055)</f>
        <v>14</v>
      </c>
    </row>
    <row r="2056" spans="1:17" x14ac:dyDescent="0.25">
      <c r="A2056">
        <v>2365</v>
      </c>
      <c r="B2056">
        <v>249.48412400000001</v>
      </c>
      <c r="C2056" s="3">
        <v>1</v>
      </c>
      <c r="H2056">
        <v>261.03964300000001</v>
      </c>
      <c r="I2056" s="2">
        <v>4</v>
      </c>
      <c r="P2056">
        <v>2</v>
      </c>
      <c r="Q2056" t="str">
        <f>CONCATENATE(C2056,E2056,G2056,I2056)</f>
        <v>14</v>
      </c>
    </row>
    <row r="2057" spans="1:17" x14ac:dyDescent="0.25">
      <c r="A2057">
        <v>2366</v>
      </c>
      <c r="B2057">
        <v>249.46964</v>
      </c>
      <c r="C2057" s="3">
        <v>1</v>
      </c>
      <c r="H2057">
        <v>261.00144299999999</v>
      </c>
      <c r="I2057" s="2">
        <v>4</v>
      </c>
      <c r="P2057">
        <v>2</v>
      </c>
      <c r="Q2057" t="str">
        <f>CONCATENATE(C2057,E2057,G2057,I2057)</f>
        <v>14</v>
      </c>
    </row>
    <row r="2058" spans="1:17" x14ac:dyDescent="0.25">
      <c r="A2058">
        <v>2367</v>
      </c>
      <c r="B2058">
        <v>249.45041399999999</v>
      </c>
      <c r="C2058" s="3">
        <v>1</v>
      </c>
      <c r="H2058">
        <v>261.02067299999999</v>
      </c>
      <c r="I2058" s="2">
        <v>4</v>
      </c>
      <c r="P2058">
        <v>2</v>
      </c>
      <c r="Q2058" t="str">
        <f>CONCATENATE(C2058,E2058,G2058,I2058)</f>
        <v>14</v>
      </c>
    </row>
    <row r="2059" spans="1:17" x14ac:dyDescent="0.25">
      <c r="A2059">
        <v>2368</v>
      </c>
      <c r="B2059">
        <v>249.424127</v>
      </c>
      <c r="C2059" s="3">
        <v>1</v>
      </c>
      <c r="H2059">
        <v>261.01453900000001</v>
      </c>
      <c r="I2059" s="2">
        <v>4</v>
      </c>
      <c r="P2059">
        <v>2</v>
      </c>
      <c r="Q2059" t="str">
        <f>CONCATENATE(C2059,E2059,G2059,I2059)</f>
        <v>14</v>
      </c>
    </row>
    <row r="2060" spans="1:17" x14ac:dyDescent="0.25">
      <c r="A2060">
        <v>2369</v>
      </c>
      <c r="B2060">
        <v>249.41144299999999</v>
      </c>
      <c r="C2060" s="3">
        <v>1</v>
      </c>
      <c r="H2060">
        <v>261.02747399999998</v>
      </c>
      <c r="I2060" s="2">
        <v>4</v>
      </c>
      <c r="P2060">
        <v>2</v>
      </c>
      <c r="Q2060" t="str">
        <f>CONCATENATE(C2060,E2060,G2060,I2060)</f>
        <v>14</v>
      </c>
    </row>
    <row r="2061" spans="1:17" x14ac:dyDescent="0.25">
      <c r="A2061">
        <v>2370</v>
      </c>
      <c r="B2061">
        <v>249.48990000000001</v>
      </c>
      <c r="C2061" s="3">
        <v>1</v>
      </c>
      <c r="H2061">
        <v>261.04355700000002</v>
      </c>
      <c r="I2061" s="2">
        <v>4</v>
      </c>
      <c r="P2061">
        <v>2</v>
      </c>
      <c r="Q2061" t="str">
        <f>CONCATENATE(C2061,E2061,G2061,I2061)</f>
        <v>14</v>
      </c>
    </row>
    <row r="2062" spans="1:17" x14ac:dyDescent="0.25">
      <c r="A2062">
        <v>2371</v>
      </c>
      <c r="B2062">
        <v>249.48990000000001</v>
      </c>
      <c r="C2062" s="3">
        <v>1</v>
      </c>
      <c r="H2062">
        <v>261.00887</v>
      </c>
      <c r="I2062" s="2">
        <v>4</v>
      </c>
      <c r="P2062">
        <v>2</v>
      </c>
      <c r="Q2062" t="str">
        <f>CONCATENATE(C2062,E2062,G2062,I2062)</f>
        <v>14</v>
      </c>
    </row>
    <row r="2063" spans="1:17" x14ac:dyDescent="0.25">
      <c r="A2063">
        <v>2372</v>
      </c>
      <c r="H2063">
        <v>260.96556900000002</v>
      </c>
      <c r="I2063" s="2">
        <v>4</v>
      </c>
      <c r="P2063">
        <v>1</v>
      </c>
      <c r="Q2063" t="str">
        <f>CONCATENATE(C2063,E2063,G2063,I2063)</f>
        <v>4</v>
      </c>
    </row>
    <row r="2064" spans="1:17" x14ac:dyDescent="0.25">
      <c r="A2064">
        <v>2373</v>
      </c>
      <c r="H2064">
        <v>260.93763100000001</v>
      </c>
      <c r="I2064" s="2">
        <v>4</v>
      </c>
      <c r="P2064">
        <v>1</v>
      </c>
      <c r="Q2064" t="str">
        <f>CONCATENATE(C2064,E2064,G2064,I2064)</f>
        <v>4</v>
      </c>
    </row>
    <row r="2065" spans="1:17" x14ac:dyDescent="0.25">
      <c r="A2065">
        <v>2374</v>
      </c>
      <c r="F2065">
        <v>250.632115</v>
      </c>
      <c r="G2065" s="5">
        <v>3</v>
      </c>
      <c r="H2065">
        <v>260.93763100000001</v>
      </c>
      <c r="I2065" s="2">
        <v>4</v>
      </c>
      <c r="P2065">
        <v>2</v>
      </c>
      <c r="Q2065" t="str">
        <f>CONCATENATE(C2065,E2065,G2065,I2065)</f>
        <v>34</v>
      </c>
    </row>
    <row r="2066" spans="1:17" x14ac:dyDescent="0.25">
      <c r="A2066">
        <v>2375</v>
      </c>
      <c r="F2066">
        <v>250.614587</v>
      </c>
      <c r="G2066" s="5">
        <v>3</v>
      </c>
      <c r="P2066">
        <v>1</v>
      </c>
      <c r="Q2066" t="str">
        <f>CONCATENATE(C2066,E2066,G2066,I2066)</f>
        <v>3</v>
      </c>
    </row>
    <row r="2067" spans="1:17" x14ac:dyDescent="0.25">
      <c r="A2067">
        <v>2376</v>
      </c>
      <c r="D2067">
        <v>236.72422699999998</v>
      </c>
      <c r="E2067" s="4">
        <v>2</v>
      </c>
      <c r="F2067">
        <v>250.65788699999999</v>
      </c>
      <c r="G2067" s="5">
        <v>3</v>
      </c>
      <c r="P2067">
        <v>2</v>
      </c>
      <c r="Q2067" t="str">
        <f>CONCATENATE(C2067,E2067,G2067,I2067)</f>
        <v>23</v>
      </c>
    </row>
    <row r="2068" spans="1:17" x14ac:dyDescent="0.25">
      <c r="A2068">
        <v>2377</v>
      </c>
      <c r="D2068">
        <v>236.634795</v>
      </c>
      <c r="E2068" s="4">
        <v>2</v>
      </c>
      <c r="F2068">
        <v>250.71541300000001</v>
      </c>
      <c r="G2068" s="5">
        <v>3</v>
      </c>
      <c r="P2068">
        <v>2</v>
      </c>
      <c r="Q2068" t="str">
        <f>CONCATENATE(C2068,E2068,G2068,I2068)</f>
        <v>23</v>
      </c>
    </row>
    <row r="2069" spans="1:17" x14ac:dyDescent="0.25">
      <c r="A2069">
        <v>2378</v>
      </c>
      <c r="D2069">
        <v>236.62098</v>
      </c>
      <c r="E2069" s="4">
        <v>2</v>
      </c>
      <c r="F2069">
        <v>250.68355600000001</v>
      </c>
      <c r="G2069" s="5">
        <v>3</v>
      </c>
      <c r="P2069">
        <v>2</v>
      </c>
      <c r="Q2069" t="str">
        <f>CONCATENATE(C2069,E2069,G2069,I2069)</f>
        <v>23</v>
      </c>
    </row>
    <row r="2070" spans="1:17" x14ac:dyDescent="0.25">
      <c r="A2070">
        <v>2379</v>
      </c>
      <c r="D2070">
        <v>236.644847</v>
      </c>
      <c r="E2070" s="4">
        <v>2</v>
      </c>
      <c r="F2070">
        <v>250.721394</v>
      </c>
      <c r="G2070" s="5">
        <v>3</v>
      </c>
      <c r="P2070">
        <v>2</v>
      </c>
      <c r="Q2070" t="str">
        <f>CONCATENATE(C2070,E2070,G2070,I2070)</f>
        <v>23</v>
      </c>
    </row>
    <row r="2071" spans="1:17" x14ac:dyDescent="0.25">
      <c r="A2071">
        <v>2380</v>
      </c>
      <c r="D2071">
        <v>236.69742300000001</v>
      </c>
      <c r="E2071" s="4">
        <v>2</v>
      </c>
      <c r="F2071">
        <v>250.69840299999998</v>
      </c>
      <c r="G2071" s="5">
        <v>3</v>
      </c>
      <c r="P2071">
        <v>2</v>
      </c>
      <c r="Q2071" t="str">
        <f>CONCATENATE(C2071,E2071,G2071,I2071)</f>
        <v>23</v>
      </c>
    </row>
    <row r="2072" spans="1:17" x14ac:dyDescent="0.25">
      <c r="A2072">
        <v>2381</v>
      </c>
      <c r="D2072">
        <v>236.797372</v>
      </c>
      <c r="E2072" s="4">
        <v>2</v>
      </c>
      <c r="F2072">
        <v>250.632115</v>
      </c>
      <c r="G2072" s="5">
        <v>3</v>
      </c>
      <c r="P2072">
        <v>2</v>
      </c>
      <c r="Q2072" t="str">
        <f>CONCATENATE(C2072,E2072,G2072,I2072)</f>
        <v>23</v>
      </c>
    </row>
    <row r="2073" spans="1:17" x14ac:dyDescent="0.25">
      <c r="A2073">
        <v>2382</v>
      </c>
      <c r="D2073">
        <v>236.669434</v>
      </c>
      <c r="E2073" s="4">
        <v>2</v>
      </c>
      <c r="F2073">
        <v>250.55649700000001</v>
      </c>
      <c r="G2073" s="5">
        <v>3</v>
      </c>
      <c r="P2073">
        <v>2</v>
      </c>
      <c r="Q2073" t="str">
        <f>CONCATENATE(C2073,E2073,G2073,I2073)</f>
        <v>23</v>
      </c>
    </row>
    <row r="2074" spans="1:17" x14ac:dyDescent="0.25">
      <c r="A2074">
        <v>2383</v>
      </c>
      <c r="D2074">
        <v>236.741805</v>
      </c>
      <c r="E2074" s="4">
        <v>2</v>
      </c>
      <c r="F2074">
        <v>250.632115</v>
      </c>
      <c r="G2074" s="5">
        <v>3</v>
      </c>
      <c r="P2074">
        <v>2</v>
      </c>
      <c r="Q2074" t="str">
        <f>CONCATENATE(C2074,E2074,G2074,I2074)</f>
        <v>23</v>
      </c>
    </row>
    <row r="2075" spans="1:17" x14ac:dyDescent="0.25">
      <c r="A2075">
        <v>2384</v>
      </c>
      <c r="D2075">
        <v>236.700671</v>
      </c>
      <c r="E2075" s="4">
        <v>2</v>
      </c>
      <c r="F2075">
        <v>250.632115</v>
      </c>
      <c r="G2075" s="5">
        <v>3</v>
      </c>
      <c r="P2075">
        <v>2</v>
      </c>
      <c r="Q2075" t="str">
        <f>CONCATENATE(C2075,E2075,G2075,I2075)</f>
        <v>23</v>
      </c>
    </row>
    <row r="2076" spans="1:17" x14ac:dyDescent="0.25">
      <c r="A2076">
        <v>2385</v>
      </c>
      <c r="D2076">
        <v>236.65938299999999</v>
      </c>
      <c r="E2076" s="4">
        <v>2</v>
      </c>
      <c r="F2076">
        <v>250.632115</v>
      </c>
      <c r="G2076" s="5">
        <v>3</v>
      </c>
      <c r="P2076">
        <v>2</v>
      </c>
      <c r="Q2076" t="str">
        <f>CONCATENATE(C2076,E2076,G2076,I2076)</f>
        <v>23</v>
      </c>
    </row>
    <row r="2077" spans="1:17" x14ac:dyDescent="0.25">
      <c r="A2077">
        <v>2386</v>
      </c>
      <c r="D2077">
        <v>236.62505200000001</v>
      </c>
      <c r="E2077" s="4">
        <v>2</v>
      </c>
      <c r="P2077">
        <v>1</v>
      </c>
      <c r="Q2077" t="str">
        <f>CONCATENATE(C2077,E2077,G2077,I2077)</f>
        <v>2</v>
      </c>
    </row>
    <row r="2078" spans="1:17" x14ac:dyDescent="0.25">
      <c r="A2078">
        <v>2387</v>
      </c>
      <c r="D2078">
        <v>236.601392</v>
      </c>
      <c r="E2078" s="4">
        <v>2</v>
      </c>
      <c r="P2078">
        <v>1</v>
      </c>
      <c r="Q2078" t="str">
        <f>CONCATENATE(C2078,E2078,G2078,I2078)</f>
        <v>2</v>
      </c>
    </row>
    <row r="2079" spans="1:17" x14ac:dyDescent="0.25">
      <c r="A2079">
        <v>2388</v>
      </c>
      <c r="B2079">
        <v>228.90051499999998</v>
      </c>
      <c r="C2079" s="3">
        <v>1</v>
      </c>
      <c r="D2079">
        <v>236.63216700000001</v>
      </c>
      <c r="E2079" s="4">
        <v>2</v>
      </c>
      <c r="P2079">
        <v>2</v>
      </c>
      <c r="Q2079" t="str">
        <f>CONCATENATE(C2079,E2079,G2079,I2079)</f>
        <v>12</v>
      </c>
    </row>
    <row r="2080" spans="1:17" x14ac:dyDescent="0.25">
      <c r="A2080">
        <v>2389</v>
      </c>
      <c r="B2080">
        <v>228.846341</v>
      </c>
      <c r="C2080" s="3">
        <v>1</v>
      </c>
      <c r="D2080">
        <v>236.72422699999998</v>
      </c>
      <c r="E2080" s="4">
        <v>2</v>
      </c>
      <c r="P2080">
        <v>2</v>
      </c>
      <c r="Q2080" t="str">
        <f>CONCATENATE(C2080,E2080,G2080,I2080)</f>
        <v>12</v>
      </c>
    </row>
    <row r="2081" spans="1:17" x14ac:dyDescent="0.25">
      <c r="A2081">
        <v>2390</v>
      </c>
      <c r="B2081">
        <v>228.83690899999999</v>
      </c>
      <c r="C2081" s="3">
        <v>1</v>
      </c>
      <c r="D2081">
        <v>236.72422699999998</v>
      </c>
      <c r="E2081" s="4">
        <v>2</v>
      </c>
      <c r="P2081">
        <v>2</v>
      </c>
      <c r="Q2081" t="str">
        <f>CONCATENATE(C2081,E2081,G2081,I2081)</f>
        <v>12</v>
      </c>
    </row>
    <row r="2082" spans="1:17" x14ac:dyDescent="0.25">
      <c r="A2082">
        <v>2391</v>
      </c>
      <c r="B2082">
        <v>228.825311</v>
      </c>
      <c r="C2082" s="3">
        <v>1</v>
      </c>
      <c r="P2082">
        <v>1</v>
      </c>
      <c r="Q2082" t="str">
        <f>CONCATENATE(C2082,E2082,G2082,I2082)</f>
        <v>1</v>
      </c>
    </row>
    <row r="2083" spans="1:17" x14ac:dyDescent="0.25">
      <c r="A2083">
        <v>2392</v>
      </c>
      <c r="B2083">
        <v>228.86417700000001</v>
      </c>
      <c r="C2083" s="3">
        <v>1</v>
      </c>
      <c r="P2083">
        <v>1</v>
      </c>
      <c r="Q2083" t="str">
        <f>CONCATENATE(C2083,E2083,G2083,I2083)</f>
        <v>1</v>
      </c>
    </row>
    <row r="2084" spans="1:17" x14ac:dyDescent="0.25">
      <c r="A2084">
        <v>2393</v>
      </c>
      <c r="B2084">
        <v>228.86639299999999</v>
      </c>
      <c r="C2084" s="3">
        <v>1</v>
      </c>
      <c r="P2084">
        <v>1</v>
      </c>
      <c r="Q2084" t="str">
        <f>CONCATENATE(C2084,E2084,G2084,I2084)</f>
        <v>1</v>
      </c>
    </row>
    <row r="2085" spans="1:17" x14ac:dyDescent="0.25">
      <c r="A2085">
        <v>2394</v>
      </c>
      <c r="B2085">
        <v>228.862887</v>
      </c>
      <c r="C2085" s="3">
        <v>1</v>
      </c>
      <c r="H2085">
        <v>234.980929</v>
      </c>
      <c r="I2085" s="2">
        <v>4</v>
      </c>
      <c r="P2085">
        <v>2</v>
      </c>
      <c r="Q2085" t="str">
        <f>CONCATENATE(C2085,E2085,G2085,I2085)</f>
        <v>14</v>
      </c>
    </row>
    <row r="2086" spans="1:17" x14ac:dyDescent="0.25">
      <c r="A2086">
        <v>2395</v>
      </c>
      <c r="B2086">
        <v>228.830207</v>
      </c>
      <c r="C2086" s="3">
        <v>1</v>
      </c>
      <c r="H2086">
        <v>234.926703</v>
      </c>
      <c r="I2086" s="2">
        <v>4</v>
      </c>
      <c r="P2086">
        <v>2</v>
      </c>
      <c r="Q2086" t="str">
        <f>CONCATENATE(C2086,E2086,G2086,I2086)</f>
        <v>14</v>
      </c>
    </row>
    <row r="2087" spans="1:17" x14ac:dyDescent="0.25">
      <c r="A2087">
        <v>2396</v>
      </c>
      <c r="B2087">
        <v>228.86860899999999</v>
      </c>
      <c r="C2087" s="3">
        <v>1</v>
      </c>
      <c r="H2087">
        <v>234.94536299999999</v>
      </c>
      <c r="I2087" s="2">
        <v>4</v>
      </c>
      <c r="P2087">
        <v>2</v>
      </c>
      <c r="Q2087" t="str">
        <f>CONCATENATE(C2087,E2087,G2087,I2087)</f>
        <v>14</v>
      </c>
    </row>
    <row r="2088" spans="1:17" x14ac:dyDescent="0.25">
      <c r="A2088">
        <v>2397</v>
      </c>
      <c r="B2088">
        <v>228.950774</v>
      </c>
      <c r="C2088" s="3">
        <v>1</v>
      </c>
      <c r="H2088">
        <v>234.90737200000001</v>
      </c>
      <c r="I2088" s="2">
        <v>4</v>
      </c>
      <c r="P2088">
        <v>2</v>
      </c>
      <c r="Q2088" t="str">
        <f>CONCATENATE(C2088,E2088,G2088,I2088)</f>
        <v>14</v>
      </c>
    </row>
    <row r="2089" spans="1:17" x14ac:dyDescent="0.25">
      <c r="A2089">
        <v>2398</v>
      </c>
      <c r="B2089">
        <v>228.90051499999998</v>
      </c>
      <c r="C2089" s="3">
        <v>1</v>
      </c>
      <c r="H2089">
        <v>234.917991</v>
      </c>
      <c r="I2089" s="2">
        <v>4</v>
      </c>
      <c r="P2089">
        <v>2</v>
      </c>
      <c r="Q2089" t="str">
        <f>CONCATENATE(C2089,E2089,G2089,I2089)</f>
        <v>14</v>
      </c>
    </row>
    <row r="2090" spans="1:17" x14ac:dyDescent="0.25">
      <c r="A2090">
        <v>2399</v>
      </c>
      <c r="F2090">
        <v>229.982989</v>
      </c>
      <c r="G2090" s="5">
        <v>3</v>
      </c>
      <c r="H2090">
        <v>234.93211500000001</v>
      </c>
      <c r="I2090" s="2">
        <v>4</v>
      </c>
      <c r="P2090">
        <v>2</v>
      </c>
      <c r="Q2090" t="str">
        <f>CONCATENATE(C2090,E2090,G2090,I2090)</f>
        <v>34</v>
      </c>
    </row>
    <row r="2091" spans="1:17" x14ac:dyDescent="0.25">
      <c r="A2091">
        <v>2400</v>
      </c>
      <c r="F2091">
        <v>229.956445</v>
      </c>
      <c r="G2091" s="5">
        <v>3</v>
      </c>
      <c r="H2091">
        <v>234.92299</v>
      </c>
      <c r="I2091" s="2">
        <v>4</v>
      </c>
      <c r="P2091">
        <v>2</v>
      </c>
      <c r="Q2091" t="str">
        <f>CONCATENATE(C2091,E2091,G2091,I2091)</f>
        <v>34</v>
      </c>
    </row>
    <row r="2092" spans="1:17" x14ac:dyDescent="0.25">
      <c r="A2092">
        <v>2401</v>
      </c>
      <c r="F2092">
        <v>230.002578</v>
      </c>
      <c r="G2092" s="5">
        <v>3</v>
      </c>
      <c r="H2092">
        <v>234.93752799999999</v>
      </c>
      <c r="I2092" s="2">
        <v>4</v>
      </c>
      <c r="P2092">
        <v>2</v>
      </c>
      <c r="Q2092" t="str">
        <f>CONCATENATE(C2092,E2092,G2092,I2092)</f>
        <v>34</v>
      </c>
    </row>
    <row r="2093" spans="1:17" x14ac:dyDescent="0.25">
      <c r="A2093">
        <v>2402</v>
      </c>
      <c r="F2093">
        <v>229.99737300000001</v>
      </c>
      <c r="G2093" s="5">
        <v>3</v>
      </c>
      <c r="H2093">
        <v>234.94438300000002</v>
      </c>
      <c r="I2093" s="2">
        <v>4</v>
      </c>
      <c r="P2093">
        <v>2</v>
      </c>
      <c r="Q2093" t="str">
        <f>CONCATENATE(C2093,E2093,G2093,I2093)</f>
        <v>34</v>
      </c>
    </row>
    <row r="2094" spans="1:17" x14ac:dyDescent="0.25">
      <c r="A2094">
        <v>2403</v>
      </c>
      <c r="F2094">
        <v>229.961547</v>
      </c>
      <c r="G2094" s="5">
        <v>3</v>
      </c>
      <c r="H2094">
        <v>234.90190799999999</v>
      </c>
      <c r="I2094" s="2">
        <v>4</v>
      </c>
      <c r="P2094">
        <v>2</v>
      </c>
      <c r="Q2094" t="str">
        <f>CONCATENATE(C2094,E2094,G2094,I2094)</f>
        <v>34</v>
      </c>
    </row>
    <row r="2095" spans="1:17" x14ac:dyDescent="0.25">
      <c r="A2095">
        <v>2404</v>
      </c>
      <c r="F2095">
        <v>229.91659799999999</v>
      </c>
      <c r="G2095" s="5">
        <v>3</v>
      </c>
      <c r="H2095">
        <v>234.980929</v>
      </c>
      <c r="I2095" s="2">
        <v>4</v>
      </c>
      <c r="P2095">
        <v>2</v>
      </c>
      <c r="Q2095" t="str">
        <f>CONCATENATE(C2095,E2095,G2095,I2095)</f>
        <v>34</v>
      </c>
    </row>
    <row r="2096" spans="1:17" x14ac:dyDescent="0.25">
      <c r="A2096">
        <v>2405</v>
      </c>
      <c r="F2096">
        <v>229.92309299999999</v>
      </c>
      <c r="G2096" s="5">
        <v>3</v>
      </c>
      <c r="P2096">
        <v>1</v>
      </c>
      <c r="Q2096" t="str">
        <f>CONCATENATE(C2096,E2096,G2096,I2096)</f>
        <v>3</v>
      </c>
    </row>
    <row r="2097" spans="1:17" x14ac:dyDescent="0.25">
      <c r="A2097">
        <v>2406</v>
      </c>
      <c r="F2097">
        <v>229.882476</v>
      </c>
      <c r="G2097" s="5">
        <v>3</v>
      </c>
      <c r="P2097">
        <v>1</v>
      </c>
      <c r="Q2097" t="str">
        <f>CONCATENATE(C2097,E2097,G2097,I2097)</f>
        <v>3</v>
      </c>
    </row>
    <row r="2098" spans="1:17" x14ac:dyDescent="0.25">
      <c r="A2098">
        <v>2407</v>
      </c>
      <c r="F2098">
        <v>229.982989</v>
      </c>
      <c r="G2098" s="5">
        <v>3</v>
      </c>
      <c r="P2098">
        <v>1</v>
      </c>
      <c r="Q2098" t="str">
        <f>CONCATENATE(C2098,E2098,G2098,I2098)</f>
        <v>3</v>
      </c>
    </row>
    <row r="2099" spans="1:17" x14ac:dyDescent="0.25">
      <c r="A2099">
        <v>2408</v>
      </c>
      <c r="D2099">
        <v>215.51314400000001</v>
      </c>
      <c r="E2099" s="4">
        <v>2</v>
      </c>
      <c r="F2099">
        <v>229.982989</v>
      </c>
      <c r="G2099" s="5">
        <v>3</v>
      </c>
      <c r="P2099">
        <v>2</v>
      </c>
      <c r="Q2099" t="str">
        <f>CONCATENATE(C2099,E2099,G2099,I2099)</f>
        <v>23</v>
      </c>
    </row>
    <row r="2100" spans="1:17" x14ac:dyDescent="0.25">
      <c r="A2100">
        <v>2409</v>
      </c>
      <c r="D2100">
        <v>215.51314400000001</v>
      </c>
      <c r="E2100" s="4">
        <v>2</v>
      </c>
      <c r="F2100">
        <v>229.982989</v>
      </c>
      <c r="G2100" s="5">
        <v>3</v>
      </c>
      <c r="P2100">
        <v>2</v>
      </c>
      <c r="Q2100" t="str">
        <f>CONCATENATE(C2100,E2100,G2100,I2100)</f>
        <v>23</v>
      </c>
    </row>
    <row r="2101" spans="1:17" x14ac:dyDescent="0.25">
      <c r="A2101">
        <v>2410</v>
      </c>
      <c r="D2101">
        <v>215.51314400000001</v>
      </c>
      <c r="E2101" s="4">
        <v>2</v>
      </c>
      <c r="P2101">
        <v>1</v>
      </c>
      <c r="Q2101" t="str">
        <f>CONCATENATE(C2101,E2101,G2101,I2101)</f>
        <v>2</v>
      </c>
    </row>
    <row r="2102" spans="1:17" x14ac:dyDescent="0.25">
      <c r="A2102">
        <v>2411</v>
      </c>
      <c r="D2102">
        <v>215.51314400000001</v>
      </c>
      <c r="E2102" s="4">
        <v>2</v>
      </c>
      <c r="P2102">
        <v>1</v>
      </c>
      <c r="Q2102" t="str">
        <f>CONCATENATE(C2102,E2102,G2102,I2102)</f>
        <v>2</v>
      </c>
    </row>
    <row r="2103" spans="1:17" x14ac:dyDescent="0.25">
      <c r="A2103">
        <v>2412</v>
      </c>
      <c r="D2103">
        <v>215.51314400000001</v>
      </c>
      <c r="E2103" s="4">
        <v>2</v>
      </c>
      <c r="P2103">
        <v>1</v>
      </c>
      <c r="Q2103" t="str">
        <f>CONCATENATE(C2103,E2103,G2103,I2103)</f>
        <v>2</v>
      </c>
    </row>
    <row r="2104" spans="1:17" x14ac:dyDescent="0.25">
      <c r="A2104">
        <v>2413</v>
      </c>
      <c r="D2104">
        <v>215.51314400000001</v>
      </c>
      <c r="E2104" s="4">
        <v>2</v>
      </c>
      <c r="P2104">
        <v>1</v>
      </c>
      <c r="Q2104" t="str">
        <f>CONCATENATE(C2104,E2104,G2104,I2104)</f>
        <v>2</v>
      </c>
    </row>
    <row r="2105" spans="1:17" x14ac:dyDescent="0.25">
      <c r="A2105">
        <v>2414</v>
      </c>
      <c r="D2105">
        <v>215.51314400000001</v>
      </c>
      <c r="E2105" s="4">
        <v>2</v>
      </c>
      <c r="P2105">
        <v>1</v>
      </c>
      <c r="Q2105" t="str">
        <f>CONCATENATE(C2105,E2105,G2105,I2105)</f>
        <v>2</v>
      </c>
    </row>
    <row r="2106" spans="1:17" x14ac:dyDescent="0.25">
      <c r="A2106">
        <v>2415</v>
      </c>
      <c r="B2106">
        <v>208.71221800000001</v>
      </c>
      <c r="C2106" s="3">
        <v>1</v>
      </c>
      <c r="D2106">
        <v>215.51314400000001</v>
      </c>
      <c r="E2106" s="4">
        <v>2</v>
      </c>
      <c r="P2106">
        <v>2</v>
      </c>
      <c r="Q2106" t="str">
        <f>CONCATENATE(C2106,E2106,G2106,I2106)</f>
        <v>12</v>
      </c>
    </row>
    <row r="2107" spans="1:17" x14ac:dyDescent="0.25">
      <c r="A2107">
        <v>2416</v>
      </c>
      <c r="B2107">
        <v>208.71996899999999</v>
      </c>
      <c r="C2107" s="3">
        <v>1</v>
      </c>
      <c r="D2107">
        <v>215.51314400000001</v>
      </c>
      <c r="E2107" s="4">
        <v>2</v>
      </c>
      <c r="P2107">
        <v>2</v>
      </c>
      <c r="Q2107" t="str">
        <f>CONCATENATE(C2107,E2107,G2107,I2107)</f>
        <v>12</v>
      </c>
    </row>
    <row r="2108" spans="1:17" x14ac:dyDescent="0.25">
      <c r="A2108">
        <v>2417</v>
      </c>
      <c r="B2108">
        <v>208.721655</v>
      </c>
      <c r="C2108" s="3">
        <v>1</v>
      </c>
      <c r="P2108">
        <v>1</v>
      </c>
      <c r="Q2108" t="str">
        <f>CONCATENATE(C2108,E2108,G2108,I2108)</f>
        <v>1</v>
      </c>
    </row>
    <row r="2109" spans="1:17" x14ac:dyDescent="0.25">
      <c r="A2109">
        <v>2418</v>
      </c>
      <c r="B2109">
        <v>208.75297</v>
      </c>
      <c r="C2109" s="3">
        <v>1</v>
      </c>
      <c r="P2109">
        <v>1</v>
      </c>
      <c r="Q2109" t="str">
        <f>CONCATENATE(C2109,E2109,G2109,I2109)</f>
        <v>1</v>
      </c>
    </row>
    <row r="2110" spans="1:17" x14ac:dyDescent="0.25">
      <c r="A2110">
        <v>2419</v>
      </c>
      <c r="B2110">
        <v>208.75491199999999</v>
      </c>
      <c r="C2110" s="3">
        <v>1</v>
      </c>
      <c r="P2110">
        <v>1</v>
      </c>
      <c r="Q2110" t="str">
        <f>CONCATENATE(C2110,E2110,G2110,I2110)</f>
        <v>1</v>
      </c>
    </row>
    <row r="2111" spans="1:17" x14ac:dyDescent="0.25">
      <c r="A2111">
        <v>2420</v>
      </c>
      <c r="B2111">
        <v>208.78928999999999</v>
      </c>
      <c r="C2111" s="3">
        <v>1</v>
      </c>
      <c r="P2111">
        <v>1</v>
      </c>
      <c r="Q2111" t="str">
        <f>CONCATENATE(C2111,E2111,G2111,I2111)</f>
        <v>1</v>
      </c>
    </row>
    <row r="2112" spans="1:17" x14ac:dyDescent="0.25">
      <c r="A2112">
        <v>2421</v>
      </c>
      <c r="B2112">
        <v>208.849074</v>
      </c>
      <c r="C2112" s="3">
        <v>1</v>
      </c>
      <c r="P2112">
        <v>1</v>
      </c>
      <c r="Q2112" t="str">
        <f>CONCATENATE(C2112,E2112,G2112,I2112)</f>
        <v>1</v>
      </c>
    </row>
    <row r="2113" spans="1:17" x14ac:dyDescent="0.25">
      <c r="A2113">
        <v>2422</v>
      </c>
      <c r="B2113">
        <v>208.90319700000001</v>
      </c>
      <c r="C2113" s="3">
        <v>1</v>
      </c>
      <c r="H2113">
        <v>212.679124</v>
      </c>
      <c r="I2113" s="2">
        <v>4</v>
      </c>
      <c r="P2113">
        <v>2</v>
      </c>
      <c r="Q2113" t="str">
        <f>CONCATENATE(C2113,E2113,G2113,I2113)</f>
        <v>14</v>
      </c>
    </row>
    <row r="2114" spans="1:17" x14ac:dyDescent="0.25">
      <c r="A2114">
        <v>2423</v>
      </c>
      <c r="B2114">
        <v>208.71221800000001</v>
      </c>
      <c r="C2114" s="3">
        <v>1</v>
      </c>
      <c r="H2114">
        <v>212.62726799999999</v>
      </c>
      <c r="I2114" s="2">
        <v>4</v>
      </c>
      <c r="P2114">
        <v>2</v>
      </c>
      <c r="Q2114" t="str">
        <f>CONCATENATE(C2114,E2114,G2114,I2114)</f>
        <v>14</v>
      </c>
    </row>
    <row r="2115" spans="1:17" x14ac:dyDescent="0.25">
      <c r="A2115">
        <v>2424</v>
      </c>
      <c r="H2115">
        <v>212.67010300000001</v>
      </c>
      <c r="I2115" s="2">
        <v>4</v>
      </c>
      <c r="P2115">
        <v>1</v>
      </c>
      <c r="Q2115" t="str">
        <f>CONCATENATE(C2115,E2115,G2115,I2115)</f>
        <v>4</v>
      </c>
    </row>
    <row r="2116" spans="1:17" x14ac:dyDescent="0.25">
      <c r="A2116">
        <v>2425</v>
      </c>
      <c r="F2116">
        <v>208.92013400000002</v>
      </c>
      <c r="G2116" s="5">
        <v>3</v>
      </c>
      <c r="H2116">
        <v>212.65762899999999</v>
      </c>
      <c r="I2116" s="2">
        <v>4</v>
      </c>
      <c r="P2116">
        <v>2</v>
      </c>
      <c r="Q2116" t="str">
        <f>CONCATENATE(C2116,E2116,G2116,I2116)</f>
        <v>34</v>
      </c>
    </row>
    <row r="2117" spans="1:17" x14ac:dyDescent="0.25">
      <c r="A2117">
        <v>2426</v>
      </c>
      <c r="F2117">
        <v>208.93059</v>
      </c>
      <c r="G2117" s="5">
        <v>3</v>
      </c>
      <c r="H2117">
        <v>212.65603100000001</v>
      </c>
      <c r="I2117" s="2">
        <v>4</v>
      </c>
      <c r="P2117">
        <v>2</v>
      </c>
      <c r="Q2117" t="str">
        <f>CONCATENATE(C2117,E2117,G2117,I2117)</f>
        <v>34</v>
      </c>
    </row>
    <row r="2118" spans="1:17" x14ac:dyDescent="0.25">
      <c r="A2118">
        <v>2427</v>
      </c>
      <c r="F2118">
        <v>209.006899</v>
      </c>
      <c r="G2118" s="5">
        <v>3</v>
      </c>
      <c r="H2118">
        <v>212.622681</v>
      </c>
      <c r="I2118" s="2">
        <v>4</v>
      </c>
      <c r="P2118">
        <v>2</v>
      </c>
      <c r="Q2118" t="str">
        <f>CONCATENATE(C2118,E2118,G2118,I2118)</f>
        <v>34</v>
      </c>
    </row>
    <row r="2119" spans="1:17" x14ac:dyDescent="0.25">
      <c r="A2119">
        <v>2428</v>
      </c>
      <c r="F2119">
        <v>208.93997400000001</v>
      </c>
      <c r="G2119" s="5">
        <v>3</v>
      </c>
      <c r="H2119">
        <v>212.64917600000001</v>
      </c>
      <c r="I2119" s="2">
        <v>4</v>
      </c>
      <c r="P2119">
        <v>2</v>
      </c>
      <c r="Q2119" t="str">
        <f>CONCATENATE(C2119,E2119,G2119,I2119)</f>
        <v>34</v>
      </c>
    </row>
    <row r="2120" spans="1:17" x14ac:dyDescent="0.25">
      <c r="A2120">
        <v>2429</v>
      </c>
      <c r="F2120">
        <v>208.948038</v>
      </c>
      <c r="G2120" s="5">
        <v>3</v>
      </c>
      <c r="H2120">
        <v>212.694794</v>
      </c>
      <c r="I2120" s="2">
        <v>4</v>
      </c>
      <c r="P2120">
        <v>2</v>
      </c>
      <c r="Q2120" t="str">
        <f>CONCATENATE(C2120,E2120,G2120,I2120)</f>
        <v>34</v>
      </c>
    </row>
    <row r="2121" spans="1:17" x14ac:dyDescent="0.25">
      <c r="A2121">
        <v>2430</v>
      </c>
      <c r="F2121">
        <v>209.04235299999999</v>
      </c>
      <c r="G2121" s="5">
        <v>3</v>
      </c>
      <c r="H2121">
        <v>212.679124</v>
      </c>
      <c r="I2121" s="2">
        <v>4</v>
      </c>
      <c r="P2121">
        <v>2</v>
      </c>
      <c r="Q2121" t="str">
        <f>CONCATENATE(C2121,E2121,G2121,I2121)</f>
        <v>34</v>
      </c>
    </row>
    <row r="2122" spans="1:17" x14ac:dyDescent="0.25">
      <c r="A2122">
        <v>2431</v>
      </c>
      <c r="F2122">
        <v>209.023325</v>
      </c>
      <c r="G2122" s="5">
        <v>3</v>
      </c>
      <c r="H2122">
        <v>212.679124</v>
      </c>
      <c r="I2122" s="2">
        <v>4</v>
      </c>
      <c r="P2122">
        <v>2</v>
      </c>
      <c r="Q2122" t="str">
        <f>CONCATENATE(C2122,E2122,G2122,I2122)</f>
        <v>34</v>
      </c>
    </row>
    <row r="2123" spans="1:17" x14ac:dyDescent="0.25">
      <c r="A2123">
        <v>2432</v>
      </c>
      <c r="D2123">
        <v>192.83241100000001</v>
      </c>
      <c r="E2123" s="4">
        <v>2</v>
      </c>
      <c r="F2123">
        <v>208.97032799999999</v>
      </c>
      <c r="G2123" s="5">
        <v>3</v>
      </c>
      <c r="P2123">
        <v>2</v>
      </c>
      <c r="Q2123" t="str">
        <f>CONCATENATE(C2123,E2123,G2123,I2123)</f>
        <v>23</v>
      </c>
    </row>
    <row r="2124" spans="1:17" x14ac:dyDescent="0.25">
      <c r="A2124">
        <v>2433</v>
      </c>
      <c r="D2124">
        <v>192.84353100000001</v>
      </c>
      <c r="E2124" s="4">
        <v>2</v>
      </c>
      <c r="F2124">
        <v>208.92013400000002</v>
      </c>
      <c r="G2124" s="5">
        <v>3</v>
      </c>
      <c r="P2124">
        <v>2</v>
      </c>
      <c r="Q2124" t="str">
        <f>CONCATENATE(C2124,E2124,G2124,I2124)</f>
        <v>23</v>
      </c>
    </row>
    <row r="2125" spans="1:17" x14ac:dyDescent="0.25">
      <c r="A2125">
        <v>2434</v>
      </c>
      <c r="D2125">
        <v>192.821291</v>
      </c>
      <c r="E2125" s="4">
        <v>2</v>
      </c>
      <c r="F2125">
        <v>208.92013400000002</v>
      </c>
      <c r="G2125" s="5">
        <v>3</v>
      </c>
      <c r="P2125">
        <v>2</v>
      </c>
      <c r="Q2125" t="str">
        <f>CONCATENATE(C2125,E2125,G2125,I2125)</f>
        <v>23</v>
      </c>
    </row>
    <row r="2126" spans="1:17" x14ac:dyDescent="0.25">
      <c r="A2126">
        <v>2435</v>
      </c>
      <c r="D2126">
        <v>192.83578</v>
      </c>
      <c r="E2126" s="4">
        <v>2</v>
      </c>
      <c r="P2126">
        <v>1</v>
      </c>
      <c r="Q2126" t="str">
        <f>CONCATENATE(C2126,E2126,G2126,I2126)</f>
        <v>2</v>
      </c>
    </row>
    <row r="2127" spans="1:17" x14ac:dyDescent="0.25">
      <c r="A2127">
        <v>2436</v>
      </c>
      <c r="D2127">
        <v>192.83057600000001</v>
      </c>
      <c r="E2127" s="4">
        <v>2</v>
      </c>
      <c r="P2127">
        <v>1</v>
      </c>
      <c r="Q2127" t="str">
        <f>CONCATENATE(C2127,E2127,G2127,I2127)</f>
        <v>2</v>
      </c>
    </row>
    <row r="2128" spans="1:17" x14ac:dyDescent="0.25">
      <c r="A2128">
        <v>2437</v>
      </c>
      <c r="D2128">
        <v>192.82343500000002</v>
      </c>
      <c r="E2128" s="4">
        <v>2</v>
      </c>
      <c r="P2128">
        <v>1</v>
      </c>
      <c r="Q2128" t="str">
        <f>CONCATENATE(C2128,E2128,G2128,I2128)</f>
        <v>2</v>
      </c>
    </row>
    <row r="2129" spans="1:17" x14ac:dyDescent="0.25">
      <c r="A2129">
        <v>2438</v>
      </c>
      <c r="D2129">
        <v>192.78782899999999</v>
      </c>
      <c r="E2129" s="4">
        <v>2</v>
      </c>
      <c r="P2129">
        <v>1</v>
      </c>
      <c r="Q2129" t="str">
        <f>CONCATENATE(C2129,E2129,G2129,I2129)</f>
        <v>2</v>
      </c>
    </row>
    <row r="2130" spans="1:17" x14ac:dyDescent="0.25">
      <c r="A2130">
        <v>2439</v>
      </c>
      <c r="B2130">
        <v>185.87702400000001</v>
      </c>
      <c r="C2130" s="3">
        <v>1</v>
      </c>
      <c r="D2130">
        <v>192.77579</v>
      </c>
      <c r="E2130" s="4">
        <v>2</v>
      </c>
      <c r="P2130">
        <v>2</v>
      </c>
      <c r="Q2130" t="str">
        <f>CONCATENATE(C2130,E2130,G2130,I2130)</f>
        <v>12</v>
      </c>
    </row>
    <row r="2131" spans="1:17" x14ac:dyDescent="0.25">
      <c r="A2131">
        <v>2440</v>
      </c>
      <c r="B2131">
        <v>185.80759699999999</v>
      </c>
      <c r="C2131" s="3">
        <v>1</v>
      </c>
      <c r="D2131">
        <v>192.83241100000001</v>
      </c>
      <c r="E2131" s="4">
        <v>2</v>
      </c>
      <c r="P2131">
        <v>2</v>
      </c>
      <c r="Q2131" t="str">
        <f>CONCATENATE(C2131,E2131,G2131,I2131)</f>
        <v>12</v>
      </c>
    </row>
    <row r="2132" spans="1:17" x14ac:dyDescent="0.25">
      <c r="A2132">
        <v>2441</v>
      </c>
      <c r="B2132">
        <v>185.79229599999999</v>
      </c>
      <c r="C2132" s="3">
        <v>1</v>
      </c>
      <c r="D2132">
        <v>192.83241100000001</v>
      </c>
      <c r="E2132" s="4">
        <v>2</v>
      </c>
      <c r="P2132">
        <v>2</v>
      </c>
      <c r="Q2132" t="str">
        <f>CONCATENATE(C2132,E2132,G2132,I2132)</f>
        <v>12</v>
      </c>
    </row>
    <row r="2133" spans="1:17" x14ac:dyDescent="0.25">
      <c r="A2133">
        <v>2442</v>
      </c>
      <c r="B2133">
        <v>185.820097</v>
      </c>
      <c r="C2133" s="3">
        <v>1</v>
      </c>
      <c r="P2133">
        <v>1</v>
      </c>
      <c r="Q2133" t="str">
        <f>CONCATENATE(C2133,E2133,G2133,I2133)</f>
        <v>1</v>
      </c>
    </row>
    <row r="2134" spans="1:17" x14ac:dyDescent="0.25">
      <c r="A2134">
        <v>2443</v>
      </c>
      <c r="B2134">
        <v>185.85595499999999</v>
      </c>
      <c r="C2134" s="3">
        <v>1</v>
      </c>
      <c r="P2134">
        <v>1</v>
      </c>
      <c r="Q2134" t="str">
        <f>CONCATENATE(C2134,E2134,G2134,I2134)</f>
        <v>1</v>
      </c>
    </row>
    <row r="2135" spans="1:17" x14ac:dyDescent="0.25">
      <c r="A2135">
        <v>2444</v>
      </c>
      <c r="B2135">
        <v>185.83361300000001</v>
      </c>
      <c r="C2135" s="3">
        <v>1</v>
      </c>
      <c r="P2135">
        <v>1</v>
      </c>
      <c r="Q2135" t="str">
        <f>CONCATENATE(C2135,E2135,G2135,I2135)</f>
        <v>1</v>
      </c>
    </row>
    <row r="2136" spans="1:17" x14ac:dyDescent="0.25">
      <c r="A2136">
        <v>2445</v>
      </c>
      <c r="B2136">
        <v>185.810812</v>
      </c>
      <c r="C2136" s="3">
        <v>1</v>
      </c>
      <c r="P2136">
        <v>1</v>
      </c>
      <c r="Q2136" t="str">
        <f>CONCATENATE(C2136,E2136,G2136,I2136)</f>
        <v>1</v>
      </c>
    </row>
    <row r="2137" spans="1:17" x14ac:dyDescent="0.25">
      <c r="A2137">
        <v>2446</v>
      </c>
      <c r="B2137">
        <v>185.83101099999999</v>
      </c>
      <c r="C2137" s="3">
        <v>1</v>
      </c>
      <c r="H2137">
        <v>188.30274</v>
      </c>
      <c r="I2137" s="2">
        <v>4</v>
      </c>
      <c r="P2137">
        <v>2</v>
      </c>
      <c r="Q2137" t="str">
        <f>CONCATENATE(C2137,E2137,G2137,I2137)</f>
        <v>14</v>
      </c>
    </row>
    <row r="2138" spans="1:17" x14ac:dyDescent="0.25">
      <c r="A2138">
        <v>2447</v>
      </c>
      <c r="B2138">
        <v>185.87702400000001</v>
      </c>
      <c r="C2138" s="3">
        <v>1</v>
      </c>
      <c r="H2138">
        <v>188.30136300000001</v>
      </c>
      <c r="I2138" s="2">
        <v>4</v>
      </c>
      <c r="P2138">
        <v>2</v>
      </c>
      <c r="Q2138" t="str">
        <f>CONCATENATE(C2138,E2138,G2138,I2138)</f>
        <v>14</v>
      </c>
    </row>
    <row r="2139" spans="1:17" x14ac:dyDescent="0.25">
      <c r="A2139">
        <v>2448</v>
      </c>
      <c r="F2139">
        <v>186.010718</v>
      </c>
      <c r="G2139" s="5">
        <v>3</v>
      </c>
      <c r="H2139">
        <v>188.41934800000001</v>
      </c>
      <c r="I2139" s="2">
        <v>4</v>
      </c>
      <c r="P2139">
        <v>2</v>
      </c>
      <c r="Q2139" t="str">
        <f>CONCATENATE(C2139,E2139,G2139,I2139)</f>
        <v>34</v>
      </c>
    </row>
    <row r="2140" spans="1:17" x14ac:dyDescent="0.25">
      <c r="A2140">
        <v>2449</v>
      </c>
      <c r="F2140">
        <v>185.953844</v>
      </c>
      <c r="G2140" s="5">
        <v>3</v>
      </c>
      <c r="H2140">
        <v>188.41128800000001</v>
      </c>
      <c r="I2140" s="2">
        <v>4</v>
      </c>
      <c r="P2140">
        <v>2</v>
      </c>
      <c r="Q2140" t="str">
        <f>CONCATENATE(C2140,E2140,G2140,I2140)</f>
        <v>34</v>
      </c>
    </row>
    <row r="2141" spans="1:17" x14ac:dyDescent="0.25">
      <c r="A2141">
        <v>2450</v>
      </c>
      <c r="F2141">
        <v>186.000159</v>
      </c>
      <c r="G2141" s="5">
        <v>3</v>
      </c>
      <c r="H2141">
        <v>188.41022000000001</v>
      </c>
      <c r="I2141" s="2">
        <v>4</v>
      </c>
      <c r="P2141">
        <v>2</v>
      </c>
      <c r="Q2141" t="str">
        <f>CONCATENATE(C2141,E2141,G2141,I2141)</f>
        <v>34</v>
      </c>
    </row>
    <row r="2142" spans="1:17" x14ac:dyDescent="0.25">
      <c r="A2142">
        <v>2451</v>
      </c>
      <c r="F2142">
        <v>186.030306</v>
      </c>
      <c r="G2142" s="5">
        <v>3</v>
      </c>
      <c r="H2142">
        <v>188.41139100000001</v>
      </c>
      <c r="I2142" s="2">
        <v>4</v>
      </c>
      <c r="P2142">
        <v>2</v>
      </c>
      <c r="Q2142" t="str">
        <f>CONCATENATE(C2142,E2142,G2142,I2142)</f>
        <v>34</v>
      </c>
    </row>
    <row r="2143" spans="1:17" x14ac:dyDescent="0.25">
      <c r="A2143">
        <v>2452</v>
      </c>
      <c r="F2143">
        <v>185.99383399999999</v>
      </c>
      <c r="G2143" s="5">
        <v>3</v>
      </c>
      <c r="H2143">
        <v>188.35961800000001</v>
      </c>
      <c r="I2143" s="2">
        <v>4</v>
      </c>
      <c r="P2143">
        <v>2</v>
      </c>
      <c r="Q2143" t="str">
        <f>CONCATENATE(C2143,E2143,G2143,I2143)</f>
        <v>34</v>
      </c>
    </row>
    <row r="2144" spans="1:17" x14ac:dyDescent="0.25">
      <c r="A2144">
        <v>2453</v>
      </c>
      <c r="F2144">
        <v>185.988226</v>
      </c>
      <c r="G2144" s="5">
        <v>3</v>
      </c>
      <c r="H2144">
        <v>188.34415999999999</v>
      </c>
      <c r="I2144" s="2">
        <v>4</v>
      </c>
      <c r="P2144">
        <v>2</v>
      </c>
      <c r="Q2144" t="str">
        <f>CONCATENATE(C2144,E2144,G2144,I2144)</f>
        <v>34</v>
      </c>
    </row>
    <row r="2145" spans="1:17" x14ac:dyDescent="0.25">
      <c r="A2145">
        <v>2454</v>
      </c>
      <c r="F2145">
        <v>186.00689199999999</v>
      </c>
      <c r="G2145" s="5">
        <v>3</v>
      </c>
      <c r="H2145">
        <v>188.33442200000002</v>
      </c>
      <c r="I2145" s="2">
        <v>4</v>
      </c>
      <c r="P2145">
        <v>2</v>
      </c>
      <c r="Q2145" t="str">
        <f>CONCATENATE(C2145,E2145,G2145,I2145)</f>
        <v>34</v>
      </c>
    </row>
    <row r="2146" spans="1:17" x14ac:dyDescent="0.25">
      <c r="A2146">
        <v>2455</v>
      </c>
      <c r="F2146">
        <v>186.03581500000001</v>
      </c>
      <c r="G2146" s="5">
        <v>3</v>
      </c>
      <c r="H2146">
        <v>188.30274</v>
      </c>
      <c r="I2146" s="2">
        <v>4</v>
      </c>
      <c r="P2146">
        <v>2</v>
      </c>
      <c r="Q2146" t="str">
        <f>CONCATENATE(C2146,E2146,G2146,I2146)</f>
        <v>34</v>
      </c>
    </row>
    <row r="2147" spans="1:17" x14ac:dyDescent="0.25">
      <c r="A2147">
        <v>2456</v>
      </c>
      <c r="F2147">
        <v>186.010718</v>
      </c>
      <c r="G2147" s="5">
        <v>3</v>
      </c>
      <c r="P2147">
        <v>1</v>
      </c>
      <c r="Q2147" t="str">
        <f>CONCATENATE(C2147,E2147,G2147,I2147)</f>
        <v>3</v>
      </c>
    </row>
    <row r="2148" spans="1:17" x14ac:dyDescent="0.25">
      <c r="A2148">
        <v>2457</v>
      </c>
      <c r="P2148">
        <v>0</v>
      </c>
      <c r="Q2148" t="str">
        <f>CONCATENATE(C2148,E2148,G2148,I2148)</f>
        <v/>
      </c>
    </row>
    <row r="2149" spans="1:17" x14ac:dyDescent="0.25">
      <c r="A2149">
        <v>2458</v>
      </c>
      <c r="D2149">
        <v>166.92836600000001</v>
      </c>
      <c r="E2149" s="4">
        <v>2</v>
      </c>
      <c r="P2149">
        <v>1</v>
      </c>
      <c r="Q2149" t="str">
        <f>CONCATENATE(C2149,E2149,G2149,I2149)</f>
        <v>2</v>
      </c>
    </row>
    <row r="2150" spans="1:17" x14ac:dyDescent="0.25">
      <c r="A2150">
        <v>2459</v>
      </c>
      <c r="D2150">
        <v>166.867817</v>
      </c>
      <c r="E2150" s="4">
        <v>2</v>
      </c>
      <c r="P2150">
        <v>1</v>
      </c>
      <c r="Q2150" t="str">
        <f>CONCATENATE(C2150,E2150,G2150,I2150)</f>
        <v>2</v>
      </c>
    </row>
    <row r="2151" spans="1:17" x14ac:dyDescent="0.25">
      <c r="A2151">
        <v>2460</v>
      </c>
      <c r="D2151">
        <v>166.854861</v>
      </c>
      <c r="E2151" s="4">
        <v>2</v>
      </c>
      <c r="P2151">
        <v>1</v>
      </c>
      <c r="Q2151" t="str">
        <f>CONCATENATE(C2151,E2151,G2151,I2151)</f>
        <v>2</v>
      </c>
    </row>
    <row r="2152" spans="1:17" x14ac:dyDescent="0.25">
      <c r="A2152">
        <v>2461</v>
      </c>
      <c r="D2152">
        <v>166.91137900000001</v>
      </c>
      <c r="E2152" s="4">
        <v>2</v>
      </c>
      <c r="P2152">
        <v>1</v>
      </c>
      <c r="Q2152" t="str">
        <f>CONCATENATE(C2152,E2152,G2152,I2152)</f>
        <v>2</v>
      </c>
    </row>
    <row r="2153" spans="1:17" x14ac:dyDescent="0.25">
      <c r="A2153">
        <v>2462</v>
      </c>
      <c r="D2153">
        <v>166.942139</v>
      </c>
      <c r="E2153" s="4">
        <v>2</v>
      </c>
      <c r="P2153">
        <v>1</v>
      </c>
      <c r="Q2153" t="str">
        <f>CONCATENATE(C2153,E2153,G2153,I2153)</f>
        <v>2</v>
      </c>
    </row>
    <row r="2154" spans="1:17" x14ac:dyDescent="0.25">
      <c r="A2154">
        <v>2463</v>
      </c>
      <c r="B2154">
        <v>161.61687000000001</v>
      </c>
      <c r="C2154" s="3">
        <v>1</v>
      </c>
      <c r="D2154">
        <v>166.916123</v>
      </c>
      <c r="E2154" s="4">
        <v>2</v>
      </c>
      <c r="P2154">
        <v>2</v>
      </c>
      <c r="Q2154" t="str">
        <f>CONCATENATE(C2154,E2154,G2154,I2154)</f>
        <v>12</v>
      </c>
    </row>
    <row r="2155" spans="1:17" x14ac:dyDescent="0.25">
      <c r="A2155">
        <v>2464</v>
      </c>
      <c r="B2155">
        <v>161.56050300000001</v>
      </c>
      <c r="C2155" s="3">
        <v>1</v>
      </c>
      <c r="D2155">
        <v>166.89765800000001</v>
      </c>
      <c r="E2155" s="4">
        <v>2</v>
      </c>
      <c r="P2155">
        <v>2</v>
      </c>
      <c r="Q2155" t="str">
        <f>CONCATENATE(C2155,E2155,G2155,I2155)</f>
        <v>12</v>
      </c>
    </row>
    <row r="2156" spans="1:17" x14ac:dyDescent="0.25">
      <c r="A2156">
        <v>2465</v>
      </c>
      <c r="B2156">
        <v>161.60809599999999</v>
      </c>
      <c r="C2156" s="3">
        <v>1</v>
      </c>
      <c r="D2156">
        <v>166.87480600000001</v>
      </c>
      <c r="E2156" s="4">
        <v>2</v>
      </c>
      <c r="P2156">
        <v>2</v>
      </c>
      <c r="Q2156" t="str">
        <f>CONCATENATE(C2156,E2156,G2156,I2156)</f>
        <v>12</v>
      </c>
    </row>
    <row r="2157" spans="1:17" x14ac:dyDescent="0.25">
      <c r="A2157">
        <v>2466</v>
      </c>
      <c r="B2157">
        <v>161.62232700000001</v>
      </c>
      <c r="C2157" s="3">
        <v>1</v>
      </c>
      <c r="D2157">
        <v>166.92836600000001</v>
      </c>
      <c r="E2157" s="4">
        <v>2</v>
      </c>
      <c r="P2157">
        <v>2</v>
      </c>
      <c r="Q2157" t="str">
        <f>CONCATENATE(C2157,E2157,G2157,I2157)</f>
        <v>12</v>
      </c>
    </row>
    <row r="2158" spans="1:17" x14ac:dyDescent="0.25">
      <c r="A2158">
        <v>2467</v>
      </c>
      <c r="B2158">
        <v>161.646354</v>
      </c>
      <c r="C2158" s="3">
        <v>1</v>
      </c>
      <c r="P2158">
        <v>1</v>
      </c>
      <c r="Q2158" t="str">
        <f>CONCATENATE(C2158,E2158,G2158,I2158)</f>
        <v>1</v>
      </c>
    </row>
    <row r="2159" spans="1:17" x14ac:dyDescent="0.25">
      <c r="A2159">
        <v>2468</v>
      </c>
      <c r="B2159">
        <v>161.64145600000001</v>
      </c>
      <c r="C2159" s="3">
        <v>1</v>
      </c>
      <c r="P2159">
        <v>1</v>
      </c>
      <c r="Q2159" t="str">
        <f>CONCATENATE(C2159,E2159,G2159,I2159)</f>
        <v>1</v>
      </c>
    </row>
    <row r="2160" spans="1:17" x14ac:dyDescent="0.25">
      <c r="A2160">
        <v>2469</v>
      </c>
      <c r="B2160">
        <v>161.64701700000001</v>
      </c>
      <c r="C2160" s="3">
        <v>1</v>
      </c>
      <c r="P2160">
        <v>1</v>
      </c>
      <c r="Q2160" t="str">
        <f>CONCATENATE(C2160,E2160,G2160,I2160)</f>
        <v>1</v>
      </c>
    </row>
    <row r="2161" spans="1:17" x14ac:dyDescent="0.25">
      <c r="A2161">
        <v>2470</v>
      </c>
      <c r="B2161">
        <v>161.61687000000001</v>
      </c>
      <c r="C2161" s="3">
        <v>1</v>
      </c>
      <c r="H2161">
        <v>162.840901</v>
      </c>
      <c r="I2161" s="2">
        <v>4</v>
      </c>
      <c r="P2161">
        <v>2</v>
      </c>
      <c r="Q2161" t="str">
        <f>CONCATENATE(C2161,E2161,G2161,I2161)</f>
        <v>14</v>
      </c>
    </row>
    <row r="2162" spans="1:17" x14ac:dyDescent="0.25">
      <c r="A2162">
        <v>2471</v>
      </c>
      <c r="F2162">
        <v>161.64201700000001</v>
      </c>
      <c r="G2162" s="5">
        <v>3</v>
      </c>
      <c r="H2162">
        <v>162.77382299999999</v>
      </c>
      <c r="I2162" s="2">
        <v>4</v>
      </c>
      <c r="P2162">
        <v>2</v>
      </c>
      <c r="Q2162" t="str">
        <f>CONCATENATE(C2162,E2162,G2162,I2162)</f>
        <v>34</v>
      </c>
    </row>
    <row r="2163" spans="1:17" x14ac:dyDescent="0.25">
      <c r="A2163">
        <v>2472</v>
      </c>
      <c r="F2163">
        <v>161.64201700000001</v>
      </c>
      <c r="G2163" s="5">
        <v>3</v>
      </c>
      <c r="H2163">
        <v>162.80585600000001</v>
      </c>
      <c r="I2163" s="2">
        <v>4</v>
      </c>
      <c r="P2163">
        <v>2</v>
      </c>
      <c r="Q2163" t="str">
        <f>CONCATENATE(C2163,E2163,G2163,I2163)</f>
        <v>34</v>
      </c>
    </row>
    <row r="2164" spans="1:17" x14ac:dyDescent="0.25">
      <c r="A2164">
        <v>2473</v>
      </c>
      <c r="F2164">
        <v>161.607178</v>
      </c>
      <c r="G2164" s="5">
        <v>3</v>
      </c>
      <c r="H2164">
        <v>162.805959</v>
      </c>
      <c r="I2164" s="2">
        <v>4</v>
      </c>
      <c r="P2164">
        <v>2</v>
      </c>
      <c r="Q2164" t="str">
        <f>CONCATENATE(C2164,E2164,G2164,I2164)</f>
        <v>34</v>
      </c>
    </row>
    <row r="2165" spans="1:17" x14ac:dyDescent="0.25">
      <c r="A2165">
        <v>2474</v>
      </c>
      <c r="F2165">
        <v>161.60371000000001</v>
      </c>
      <c r="G2165" s="5">
        <v>3</v>
      </c>
      <c r="H2165">
        <v>162.84059400000001</v>
      </c>
      <c r="I2165" s="2">
        <v>4</v>
      </c>
      <c r="P2165">
        <v>2</v>
      </c>
      <c r="Q2165" t="str">
        <f>CONCATENATE(C2165,E2165,G2165,I2165)</f>
        <v>34</v>
      </c>
    </row>
    <row r="2166" spans="1:17" x14ac:dyDescent="0.25">
      <c r="A2166">
        <v>2475</v>
      </c>
      <c r="F2166">
        <v>161.62003200000001</v>
      </c>
      <c r="G2166" s="5">
        <v>3</v>
      </c>
      <c r="H2166">
        <v>162.847634</v>
      </c>
      <c r="I2166" s="2">
        <v>4</v>
      </c>
      <c r="P2166">
        <v>2</v>
      </c>
      <c r="Q2166" t="str">
        <f>CONCATENATE(C2166,E2166,G2166,I2166)</f>
        <v>34</v>
      </c>
    </row>
    <row r="2167" spans="1:17" x14ac:dyDescent="0.25">
      <c r="A2167">
        <v>2476</v>
      </c>
      <c r="F2167">
        <v>161.611513</v>
      </c>
      <c r="G2167" s="5">
        <v>3</v>
      </c>
      <c r="H2167">
        <v>162.82774000000001</v>
      </c>
      <c r="I2167" s="2">
        <v>4</v>
      </c>
      <c r="P2167">
        <v>2</v>
      </c>
      <c r="Q2167" t="str">
        <f>CONCATENATE(C2167,E2167,G2167,I2167)</f>
        <v>34</v>
      </c>
    </row>
    <row r="2168" spans="1:17" x14ac:dyDescent="0.25">
      <c r="A2168">
        <v>2477</v>
      </c>
      <c r="F2168">
        <v>161.64507700000001</v>
      </c>
      <c r="G2168" s="5">
        <v>3</v>
      </c>
      <c r="H2168">
        <v>162.816722</v>
      </c>
      <c r="I2168" s="2">
        <v>4</v>
      </c>
      <c r="P2168">
        <v>2</v>
      </c>
      <c r="Q2168" t="str">
        <f>CONCATENATE(C2168,E2168,G2168,I2168)</f>
        <v>34</v>
      </c>
    </row>
    <row r="2169" spans="1:17" x14ac:dyDescent="0.25">
      <c r="A2169">
        <v>2478</v>
      </c>
      <c r="F2169">
        <v>161.64466900000002</v>
      </c>
      <c r="G2169" s="5">
        <v>3</v>
      </c>
      <c r="H2169">
        <v>162.76025300000001</v>
      </c>
      <c r="I2169" s="2">
        <v>4</v>
      </c>
      <c r="P2169">
        <v>2</v>
      </c>
      <c r="Q2169" t="str">
        <f>CONCATENATE(C2169,E2169,G2169,I2169)</f>
        <v>34</v>
      </c>
    </row>
    <row r="2170" spans="1:17" x14ac:dyDescent="0.25">
      <c r="A2170">
        <v>2479</v>
      </c>
      <c r="F2170">
        <v>161.64201700000001</v>
      </c>
      <c r="G2170" s="5">
        <v>3</v>
      </c>
      <c r="H2170">
        <v>162.840901</v>
      </c>
      <c r="I2170" s="2">
        <v>4</v>
      </c>
      <c r="P2170">
        <v>2</v>
      </c>
      <c r="Q2170" t="str">
        <f>CONCATENATE(C2170,E2170,G2170,I2170)</f>
        <v>34</v>
      </c>
    </row>
    <row r="2171" spans="1:17" x14ac:dyDescent="0.25">
      <c r="A2171">
        <v>2480</v>
      </c>
      <c r="F2171">
        <v>161.64201700000001</v>
      </c>
      <c r="G2171" s="5">
        <v>3</v>
      </c>
      <c r="P2171">
        <v>1</v>
      </c>
      <c r="Q2171" t="str">
        <f>CONCATENATE(C2171,E2171,G2171,I2171)</f>
        <v>3</v>
      </c>
    </row>
    <row r="2172" spans="1:17" x14ac:dyDescent="0.25">
      <c r="A2172">
        <v>2481</v>
      </c>
      <c r="P2172">
        <v>0</v>
      </c>
      <c r="Q2172" t="str">
        <f>CONCATENATE(C2172,E2172,G2172,I2172)</f>
        <v/>
      </c>
    </row>
    <row r="2173" spans="1:17" x14ac:dyDescent="0.25">
      <c r="A2173">
        <v>2482</v>
      </c>
      <c r="P2173">
        <v>0</v>
      </c>
      <c r="Q2173" t="str">
        <f>CONCATENATE(C2173,E2173,G2173,I2173)</f>
        <v/>
      </c>
    </row>
    <row r="2174" spans="1:17" x14ac:dyDescent="0.25">
      <c r="A2174">
        <v>2483</v>
      </c>
      <c r="D2174">
        <v>133.34762700000002</v>
      </c>
      <c r="E2174" s="4">
        <v>2</v>
      </c>
      <c r="P2174">
        <v>1</v>
      </c>
      <c r="Q2174" t="str">
        <f>CONCATENATE(C2174,E2174,G2174,I2174)</f>
        <v>2</v>
      </c>
    </row>
    <row r="2175" spans="1:17" x14ac:dyDescent="0.25">
      <c r="A2175">
        <v>2484</v>
      </c>
      <c r="D2175">
        <v>133.35777400000001</v>
      </c>
      <c r="E2175" s="4">
        <v>2</v>
      </c>
      <c r="P2175">
        <v>1</v>
      </c>
      <c r="Q2175" t="str">
        <f>CONCATENATE(C2175,E2175,G2175,I2175)</f>
        <v>2</v>
      </c>
    </row>
    <row r="2176" spans="1:17" x14ac:dyDescent="0.25">
      <c r="A2176">
        <v>2485</v>
      </c>
      <c r="D2176">
        <v>133.35646199999999</v>
      </c>
      <c r="E2176" s="4">
        <v>2</v>
      </c>
      <c r="P2176">
        <v>1</v>
      </c>
      <c r="Q2176" t="str">
        <f>CONCATENATE(C2176,E2176,G2176,I2176)</f>
        <v>2</v>
      </c>
    </row>
    <row r="2177" spans="1:17" x14ac:dyDescent="0.25">
      <c r="A2177">
        <v>2486</v>
      </c>
      <c r="B2177">
        <v>129.902829</v>
      </c>
      <c r="C2177" s="3">
        <v>1</v>
      </c>
      <c r="D2177">
        <v>133.359849</v>
      </c>
      <c r="E2177" s="4">
        <v>2</v>
      </c>
      <c r="P2177">
        <v>2</v>
      </c>
      <c r="Q2177" t="str">
        <f>CONCATENATE(C2177,E2177,G2177,I2177)</f>
        <v>12</v>
      </c>
    </row>
    <row r="2178" spans="1:17" x14ac:dyDescent="0.25">
      <c r="A2178">
        <v>2487</v>
      </c>
      <c r="B2178">
        <v>129.89807999999999</v>
      </c>
      <c r="C2178" s="3">
        <v>1</v>
      </c>
      <c r="D2178">
        <v>133.36904200000001</v>
      </c>
      <c r="E2178" s="4">
        <v>2</v>
      </c>
      <c r="P2178">
        <v>2</v>
      </c>
      <c r="Q2178" t="str">
        <f>CONCATENATE(C2178,E2178,G2178,I2178)</f>
        <v>12</v>
      </c>
    </row>
    <row r="2179" spans="1:17" x14ac:dyDescent="0.25">
      <c r="A2179">
        <v>2488</v>
      </c>
      <c r="B2179">
        <v>129.90459900000002</v>
      </c>
      <c r="C2179" s="3">
        <v>1</v>
      </c>
      <c r="D2179">
        <v>133.39348699999999</v>
      </c>
      <c r="E2179" s="4">
        <v>2</v>
      </c>
      <c r="P2179">
        <v>2</v>
      </c>
      <c r="Q2179" t="str">
        <f>CONCATENATE(C2179,E2179,G2179,I2179)</f>
        <v>12</v>
      </c>
    </row>
    <row r="2180" spans="1:17" x14ac:dyDescent="0.25">
      <c r="A2180">
        <v>2489</v>
      </c>
      <c r="B2180">
        <v>129.890962</v>
      </c>
      <c r="C2180" s="3">
        <v>1</v>
      </c>
      <c r="D2180">
        <v>133.36161900000002</v>
      </c>
      <c r="E2180" s="4">
        <v>2</v>
      </c>
      <c r="P2180">
        <v>2</v>
      </c>
      <c r="Q2180" t="str">
        <f>CONCATENATE(C2180,E2180,G2180,I2180)</f>
        <v>12</v>
      </c>
    </row>
    <row r="2181" spans="1:17" x14ac:dyDescent="0.25">
      <c r="A2181">
        <v>2490</v>
      </c>
      <c r="B2181">
        <v>129.909143</v>
      </c>
      <c r="C2181" s="3">
        <v>1</v>
      </c>
      <c r="D2181">
        <v>133.34762700000002</v>
      </c>
      <c r="E2181" s="4">
        <v>2</v>
      </c>
      <c r="P2181">
        <v>2</v>
      </c>
      <c r="Q2181" t="str">
        <f>CONCATENATE(C2181,E2181,G2181,I2181)</f>
        <v>12</v>
      </c>
    </row>
    <row r="2182" spans="1:17" x14ac:dyDescent="0.25">
      <c r="A2182">
        <v>2491</v>
      </c>
      <c r="B2182">
        <v>129.933335</v>
      </c>
      <c r="C2182" s="3">
        <v>1</v>
      </c>
      <c r="P2182">
        <v>1</v>
      </c>
      <c r="Q2182" t="str">
        <f>CONCATENATE(C2182,E2182,G2182,I2182)</f>
        <v>1</v>
      </c>
    </row>
    <row r="2183" spans="1:17" x14ac:dyDescent="0.25">
      <c r="A2183">
        <v>2492</v>
      </c>
      <c r="B2183">
        <v>129.88096000000002</v>
      </c>
      <c r="C2183" s="3">
        <v>1</v>
      </c>
      <c r="P2183">
        <v>1</v>
      </c>
      <c r="Q2183" t="str">
        <f>CONCATENATE(C2183,E2183,G2183,I2183)</f>
        <v>1</v>
      </c>
    </row>
    <row r="2184" spans="1:17" x14ac:dyDescent="0.25">
      <c r="A2184">
        <v>2493</v>
      </c>
      <c r="B2184">
        <v>129.92838399999999</v>
      </c>
      <c r="C2184" s="3">
        <v>1</v>
      </c>
      <c r="P2184">
        <v>1</v>
      </c>
      <c r="Q2184" t="str">
        <f>CONCATENATE(C2184,E2184,G2184,I2184)</f>
        <v>1</v>
      </c>
    </row>
    <row r="2185" spans="1:17" x14ac:dyDescent="0.25">
      <c r="A2185">
        <v>2494</v>
      </c>
      <c r="B2185">
        <v>129.902829</v>
      </c>
      <c r="C2185" s="3">
        <v>1</v>
      </c>
      <c r="P2185">
        <v>1</v>
      </c>
      <c r="Q2185" t="str">
        <f>CONCATENATE(C2185,E2185,G2185,I2185)</f>
        <v>1</v>
      </c>
    </row>
    <row r="2186" spans="1:17" x14ac:dyDescent="0.25">
      <c r="A2186">
        <v>2495</v>
      </c>
      <c r="F2186">
        <v>129.351865</v>
      </c>
      <c r="G2186" s="5">
        <v>3</v>
      </c>
      <c r="H2186">
        <v>129.71464300000002</v>
      </c>
      <c r="I2186" s="2">
        <v>4</v>
      </c>
      <c r="P2186">
        <v>2</v>
      </c>
      <c r="Q2186" t="str">
        <f>CONCATENATE(C2186,E2186,G2186,I2186)</f>
        <v>34</v>
      </c>
    </row>
    <row r="2187" spans="1:17" x14ac:dyDescent="0.25">
      <c r="A2187">
        <v>2496</v>
      </c>
      <c r="F2187">
        <v>129.256158</v>
      </c>
      <c r="G2187" s="5">
        <v>3</v>
      </c>
      <c r="H2187">
        <v>129.743337</v>
      </c>
      <c r="I2187" s="2">
        <v>4</v>
      </c>
      <c r="P2187">
        <v>2</v>
      </c>
      <c r="Q2187" t="str">
        <f>CONCATENATE(C2187,E2187,G2187,I2187)</f>
        <v>34</v>
      </c>
    </row>
    <row r="2188" spans="1:17" x14ac:dyDescent="0.25">
      <c r="A2188">
        <v>2497</v>
      </c>
      <c r="F2188">
        <v>129.23121400000002</v>
      </c>
      <c r="G2188" s="5">
        <v>3</v>
      </c>
      <c r="H2188">
        <v>129.748639</v>
      </c>
      <c r="I2188" s="2">
        <v>4</v>
      </c>
      <c r="P2188">
        <v>2</v>
      </c>
      <c r="Q2188" t="str">
        <f>CONCATENATE(C2188,E2188,G2188,I2188)</f>
        <v>34</v>
      </c>
    </row>
    <row r="2189" spans="1:17" x14ac:dyDescent="0.25">
      <c r="A2189">
        <v>2498</v>
      </c>
      <c r="F2189">
        <v>129.20490000000001</v>
      </c>
      <c r="G2189" s="5">
        <v>3</v>
      </c>
      <c r="H2189">
        <v>129.74489700000001</v>
      </c>
      <c r="I2189" s="2">
        <v>4</v>
      </c>
      <c r="P2189">
        <v>2</v>
      </c>
      <c r="Q2189" t="str">
        <f>CONCATENATE(C2189,E2189,G2189,I2189)</f>
        <v>34</v>
      </c>
    </row>
    <row r="2190" spans="1:17" x14ac:dyDescent="0.25">
      <c r="A2190">
        <v>2499</v>
      </c>
      <c r="F2190">
        <v>129.25418999999999</v>
      </c>
      <c r="G2190" s="5">
        <v>3</v>
      </c>
      <c r="H2190">
        <v>129.77949599999999</v>
      </c>
      <c r="I2190" s="2">
        <v>4</v>
      </c>
      <c r="P2190">
        <v>2</v>
      </c>
      <c r="Q2190" t="str">
        <f>CONCATENATE(C2190,E2190,G2190,I2190)</f>
        <v>34</v>
      </c>
    </row>
    <row r="2191" spans="1:17" x14ac:dyDescent="0.25">
      <c r="A2191">
        <v>2500</v>
      </c>
      <c r="F2191">
        <v>129.342477</v>
      </c>
      <c r="G2191" s="5">
        <v>3</v>
      </c>
      <c r="H2191">
        <v>129.79914200000002</v>
      </c>
      <c r="I2191" s="2">
        <v>4</v>
      </c>
      <c r="P2191">
        <v>2</v>
      </c>
      <c r="Q2191" t="str">
        <f>CONCATENATE(C2191,E2191,G2191,I2191)</f>
        <v>34</v>
      </c>
    </row>
    <row r="2192" spans="1:17" x14ac:dyDescent="0.25">
      <c r="A2192">
        <v>2501</v>
      </c>
      <c r="F2192">
        <v>129.350911</v>
      </c>
      <c r="G2192" s="5">
        <v>3</v>
      </c>
      <c r="H2192">
        <v>129.77444600000001</v>
      </c>
      <c r="I2192" s="2">
        <v>4</v>
      </c>
      <c r="P2192">
        <v>2</v>
      </c>
      <c r="Q2192" t="str">
        <f>CONCATENATE(C2192,E2192,G2192,I2192)</f>
        <v>34</v>
      </c>
    </row>
    <row r="2193" spans="1:17" x14ac:dyDescent="0.25">
      <c r="A2193">
        <v>2502</v>
      </c>
      <c r="F2193">
        <v>129.351865</v>
      </c>
      <c r="G2193" s="5">
        <v>3</v>
      </c>
      <c r="H2193">
        <v>129.71464300000002</v>
      </c>
      <c r="I2193" s="2">
        <v>4</v>
      </c>
      <c r="P2193">
        <v>2</v>
      </c>
      <c r="Q2193" t="str">
        <f>CONCATENATE(C2193,E2193,G2193,I2193)</f>
        <v>34</v>
      </c>
    </row>
    <row r="2194" spans="1:17" x14ac:dyDescent="0.25">
      <c r="A2194">
        <v>2503</v>
      </c>
      <c r="F2194">
        <v>129.351865</v>
      </c>
      <c r="G2194" s="5">
        <v>3</v>
      </c>
      <c r="H2194">
        <v>129.71464300000002</v>
      </c>
      <c r="I2194" s="2">
        <v>4</v>
      </c>
      <c r="P2194">
        <v>2</v>
      </c>
      <c r="Q2194" t="str">
        <f>CONCATENATE(C2194,E2194,G2194,I2194)</f>
        <v>34</v>
      </c>
    </row>
    <row r="2195" spans="1:17" x14ac:dyDescent="0.25">
      <c r="A2195">
        <v>2504</v>
      </c>
      <c r="P2195">
        <v>0</v>
      </c>
      <c r="Q2195" t="str">
        <f>CONCATENATE(C2195,E2195,G2195,I2195)</f>
        <v/>
      </c>
    </row>
    <row r="2196" spans="1:17" x14ac:dyDescent="0.25">
      <c r="A2196">
        <v>2505</v>
      </c>
      <c r="P2196">
        <v>0</v>
      </c>
      <c r="Q2196" t="str">
        <f>CONCATENATE(C2196,E2196,G2196,I2196)</f>
        <v/>
      </c>
    </row>
    <row r="2197" spans="1:17" x14ac:dyDescent="0.25">
      <c r="A2197">
        <v>2506</v>
      </c>
      <c r="P2197">
        <v>0</v>
      </c>
      <c r="Q2197" t="str">
        <f>CONCATENATE(C2197,E2197,G2197,I2197)</f>
        <v/>
      </c>
    </row>
    <row r="2198" spans="1:17" x14ac:dyDescent="0.25">
      <c r="A2198">
        <v>2507</v>
      </c>
      <c r="P2198">
        <v>0</v>
      </c>
      <c r="Q2198" t="str">
        <f>CONCATENATE(C2198,E2198,G2198,I2198)</f>
        <v/>
      </c>
    </row>
    <row r="2199" spans="1:17" x14ac:dyDescent="0.25">
      <c r="A2199">
        <v>2508</v>
      </c>
      <c r="P2199">
        <v>0</v>
      </c>
      <c r="Q2199" t="str">
        <f>CONCATENATE(C2199,E2199,G2199,I2199)</f>
        <v/>
      </c>
    </row>
    <row r="2200" spans="1:17" x14ac:dyDescent="0.25">
      <c r="A2200">
        <v>2509</v>
      </c>
      <c r="D2200">
        <v>103.831616</v>
      </c>
      <c r="E2200" s="4">
        <v>2</v>
      </c>
      <c r="P2200">
        <v>1</v>
      </c>
      <c r="Q2200" t="str">
        <f>CONCATENATE(C2200,E2200,G2200,I2200)</f>
        <v>2</v>
      </c>
    </row>
    <row r="2201" spans="1:17" x14ac:dyDescent="0.25">
      <c r="A2201">
        <v>2510</v>
      </c>
      <c r="D2201">
        <v>103.80186900000001</v>
      </c>
      <c r="E2201" s="4">
        <v>2</v>
      </c>
      <c r="P2201">
        <v>1</v>
      </c>
      <c r="Q2201" t="str">
        <f>CONCATENATE(C2201,E2201,G2201,I2201)</f>
        <v>2</v>
      </c>
    </row>
    <row r="2202" spans="1:17" x14ac:dyDescent="0.25">
      <c r="A2202">
        <v>2511</v>
      </c>
      <c r="D2202">
        <v>103.917272</v>
      </c>
      <c r="E2202" s="4">
        <v>2</v>
      </c>
      <c r="P2202">
        <v>1</v>
      </c>
      <c r="Q2202" t="str">
        <f>CONCATENATE(C2202,E2202,G2202,I2202)</f>
        <v>2</v>
      </c>
    </row>
    <row r="2203" spans="1:17" x14ac:dyDescent="0.25">
      <c r="A2203">
        <v>2512</v>
      </c>
      <c r="B2203">
        <v>100.01530400000001</v>
      </c>
      <c r="C2203" s="3">
        <v>1</v>
      </c>
      <c r="D2203">
        <v>103.916516</v>
      </c>
      <c r="E2203" s="4">
        <v>2</v>
      </c>
      <c r="P2203">
        <v>2</v>
      </c>
      <c r="Q2203" t="str">
        <f>CONCATENATE(C2203,E2203,G2203,I2203)</f>
        <v>12</v>
      </c>
    </row>
    <row r="2204" spans="1:17" x14ac:dyDescent="0.25">
      <c r="A2204">
        <v>2513</v>
      </c>
      <c r="B2204">
        <v>99.992171000000013</v>
      </c>
      <c r="C2204" s="3">
        <v>1</v>
      </c>
      <c r="D2204">
        <v>103.92146400000001</v>
      </c>
      <c r="E2204" s="4">
        <v>2</v>
      </c>
      <c r="P2204">
        <v>2</v>
      </c>
      <c r="Q2204" t="str">
        <f>CONCATENATE(C2204,E2204,G2204,I2204)</f>
        <v>12</v>
      </c>
    </row>
    <row r="2205" spans="1:17" x14ac:dyDescent="0.25">
      <c r="A2205">
        <v>2514</v>
      </c>
      <c r="B2205">
        <v>99.998130000000003</v>
      </c>
      <c r="C2205" s="3">
        <v>1</v>
      </c>
      <c r="D2205">
        <v>103.826413</v>
      </c>
      <c r="E2205" s="4">
        <v>2</v>
      </c>
      <c r="P2205">
        <v>2</v>
      </c>
      <c r="Q2205" t="str">
        <f>CONCATENATE(C2205,E2205,G2205,I2205)</f>
        <v>12</v>
      </c>
    </row>
    <row r="2206" spans="1:17" x14ac:dyDescent="0.25">
      <c r="A2206">
        <v>2515</v>
      </c>
      <c r="B2206">
        <v>99.993484000000009</v>
      </c>
      <c r="C2206" s="3">
        <v>1</v>
      </c>
      <c r="D2206">
        <v>103.81848200000002</v>
      </c>
      <c r="E2206" s="4">
        <v>2</v>
      </c>
      <c r="P2206">
        <v>2</v>
      </c>
      <c r="Q2206" t="str">
        <f>CONCATENATE(C2206,E2206,G2206,I2206)</f>
        <v>12</v>
      </c>
    </row>
    <row r="2207" spans="1:17" x14ac:dyDescent="0.25">
      <c r="A2207">
        <v>2516</v>
      </c>
      <c r="B2207">
        <v>100.01328000000001</v>
      </c>
      <c r="C2207" s="3">
        <v>1</v>
      </c>
      <c r="D2207">
        <v>103.831616</v>
      </c>
      <c r="E2207" s="4">
        <v>2</v>
      </c>
      <c r="P2207">
        <v>2</v>
      </c>
      <c r="Q2207" t="str">
        <f>CONCATENATE(C2207,E2207,G2207,I2207)</f>
        <v>12</v>
      </c>
    </row>
    <row r="2208" spans="1:17" x14ac:dyDescent="0.25">
      <c r="A2208">
        <v>2517</v>
      </c>
      <c r="B2208">
        <v>99.991616000000008</v>
      </c>
      <c r="C2208" s="3">
        <v>1</v>
      </c>
      <c r="P2208">
        <v>1</v>
      </c>
      <c r="Q2208" t="str">
        <f>CONCATENATE(C2208,E2208,G2208,I2208)</f>
        <v>1</v>
      </c>
    </row>
    <row r="2209" spans="1:17" x14ac:dyDescent="0.25">
      <c r="A2209">
        <v>2518</v>
      </c>
      <c r="B2209">
        <v>100.01530400000001</v>
      </c>
      <c r="C2209" s="3">
        <v>1</v>
      </c>
      <c r="P2209">
        <v>1</v>
      </c>
      <c r="Q2209" t="str">
        <f>CONCATENATE(C2209,E2209,G2209,I2209)</f>
        <v>1</v>
      </c>
    </row>
    <row r="2210" spans="1:17" x14ac:dyDescent="0.25">
      <c r="A2210">
        <v>2519</v>
      </c>
      <c r="F2210">
        <v>99.64459500000001</v>
      </c>
      <c r="G2210" s="5">
        <v>3</v>
      </c>
      <c r="H2210">
        <v>99.967021000000003</v>
      </c>
      <c r="I2210" s="2">
        <v>4</v>
      </c>
      <c r="P2210">
        <v>2</v>
      </c>
      <c r="Q2210" t="str">
        <f>CONCATENATE(C2210,E2210,G2210,I2210)</f>
        <v>34</v>
      </c>
    </row>
    <row r="2211" spans="1:17" x14ac:dyDescent="0.25">
      <c r="A2211">
        <v>2520</v>
      </c>
      <c r="F2211">
        <v>99.574040000000011</v>
      </c>
      <c r="G2211" s="5">
        <v>3</v>
      </c>
      <c r="H2211">
        <v>99.918939000000009</v>
      </c>
      <c r="I2211" s="2">
        <v>4</v>
      </c>
      <c r="P2211">
        <v>2</v>
      </c>
      <c r="Q2211" t="str">
        <f>CONCATENATE(C2211,E2211,G2211,I2211)</f>
        <v>34</v>
      </c>
    </row>
    <row r="2212" spans="1:17" x14ac:dyDescent="0.25">
      <c r="A2212">
        <v>2521</v>
      </c>
      <c r="F2212">
        <v>99.608384000000001</v>
      </c>
      <c r="G2212" s="5">
        <v>3</v>
      </c>
      <c r="H2212">
        <v>99.946515000000005</v>
      </c>
      <c r="I2212" s="2">
        <v>4</v>
      </c>
      <c r="P2212">
        <v>2</v>
      </c>
      <c r="Q2212" t="str">
        <f>CONCATENATE(C2212,E2212,G2212,I2212)</f>
        <v>34</v>
      </c>
    </row>
    <row r="2213" spans="1:17" x14ac:dyDescent="0.25">
      <c r="A2213">
        <v>2522</v>
      </c>
      <c r="F2213">
        <v>99.613281999999998</v>
      </c>
      <c r="G2213" s="5">
        <v>3</v>
      </c>
      <c r="H2213">
        <v>99.979798000000002</v>
      </c>
      <c r="I2213" s="2">
        <v>4</v>
      </c>
      <c r="P2213">
        <v>2</v>
      </c>
      <c r="Q2213" t="str">
        <f>CONCATENATE(C2213,E2213,G2213,I2213)</f>
        <v>34</v>
      </c>
    </row>
    <row r="2214" spans="1:17" x14ac:dyDescent="0.25">
      <c r="A2214">
        <v>2523</v>
      </c>
      <c r="F2214">
        <v>99.583535000000012</v>
      </c>
      <c r="G2214" s="5">
        <v>3</v>
      </c>
      <c r="H2214">
        <v>99.950454000000008</v>
      </c>
      <c r="I2214" s="2">
        <v>4</v>
      </c>
      <c r="P2214">
        <v>2</v>
      </c>
      <c r="Q2214" t="str">
        <f>CONCATENATE(C2214,E2214,G2214,I2214)</f>
        <v>34</v>
      </c>
    </row>
    <row r="2215" spans="1:17" x14ac:dyDescent="0.25">
      <c r="A2215">
        <v>2524</v>
      </c>
      <c r="F2215">
        <v>99.56676800000001</v>
      </c>
      <c r="G2215" s="5">
        <v>3</v>
      </c>
      <c r="H2215">
        <v>99.974546000000004</v>
      </c>
      <c r="I2215" s="2">
        <v>4</v>
      </c>
      <c r="P2215">
        <v>2</v>
      </c>
      <c r="Q2215" t="str">
        <f>CONCATENATE(C2215,E2215,G2215,I2215)</f>
        <v>34</v>
      </c>
    </row>
    <row r="2216" spans="1:17" x14ac:dyDescent="0.25">
      <c r="A2216">
        <v>2525</v>
      </c>
      <c r="F2216">
        <v>99.563130000000001</v>
      </c>
      <c r="G2216" s="5">
        <v>3</v>
      </c>
      <c r="H2216">
        <v>99.963130000000007</v>
      </c>
      <c r="I2216" s="2">
        <v>4</v>
      </c>
      <c r="P2216">
        <v>2</v>
      </c>
      <c r="Q2216" t="str">
        <f>CONCATENATE(C2216,E2216,G2216,I2216)</f>
        <v>34</v>
      </c>
    </row>
    <row r="2217" spans="1:17" x14ac:dyDescent="0.25">
      <c r="A2217">
        <v>2526</v>
      </c>
      <c r="F2217">
        <v>99.544595000000015</v>
      </c>
      <c r="G2217" s="5">
        <v>3</v>
      </c>
      <c r="H2217">
        <v>99.967021000000003</v>
      </c>
      <c r="I2217" s="2">
        <v>4</v>
      </c>
      <c r="P2217">
        <v>2</v>
      </c>
      <c r="Q2217" t="str">
        <f>CONCATENATE(C2217,E2217,G2217,I2217)</f>
        <v>34</v>
      </c>
    </row>
    <row r="2218" spans="1:17" x14ac:dyDescent="0.25">
      <c r="A2218">
        <v>2527</v>
      </c>
      <c r="F2218">
        <v>99.64459500000001</v>
      </c>
      <c r="G2218" s="5">
        <v>3</v>
      </c>
      <c r="H2218">
        <v>99.967021000000003</v>
      </c>
      <c r="I2218" s="2">
        <v>4</v>
      </c>
      <c r="P2218">
        <v>2</v>
      </c>
      <c r="Q2218" t="str">
        <f>CONCATENATE(C2218,E2218,G2218,I2218)</f>
        <v>34</v>
      </c>
    </row>
    <row r="2219" spans="1:17" x14ac:dyDescent="0.25">
      <c r="A2219">
        <v>2528</v>
      </c>
      <c r="P2219">
        <v>0</v>
      </c>
      <c r="Q2219" t="str">
        <f>CONCATENATE(C2219,E2219,G2219,I2219)</f>
        <v/>
      </c>
    </row>
    <row r="2220" spans="1:17" x14ac:dyDescent="0.25">
      <c r="A2220">
        <v>2529</v>
      </c>
      <c r="P2220">
        <v>0</v>
      </c>
      <c r="Q2220" t="str">
        <f>CONCATENATE(C2220,E2220,G2220,I2220)</f>
        <v/>
      </c>
    </row>
    <row r="2221" spans="1:17" x14ac:dyDescent="0.25">
      <c r="A2221">
        <v>2530</v>
      </c>
      <c r="P2221">
        <v>0</v>
      </c>
      <c r="Q2221" t="str">
        <f>CONCATENATE(C2221,E2221,G2221,I2221)</f>
        <v/>
      </c>
    </row>
    <row r="2222" spans="1:17" x14ac:dyDescent="0.25">
      <c r="A2222">
        <v>2531</v>
      </c>
      <c r="P2222">
        <v>0</v>
      </c>
      <c r="Q2222" t="str">
        <f>CONCATENATE(C2222,E2222,G2222,I2222)</f>
        <v/>
      </c>
    </row>
    <row r="2223" spans="1:17" x14ac:dyDescent="0.25">
      <c r="A2223">
        <v>2532</v>
      </c>
      <c r="P2223">
        <v>0</v>
      </c>
      <c r="Q2223" t="str">
        <f>CONCATENATE(C2223,E2223,G2223,I2223)</f>
        <v/>
      </c>
    </row>
    <row r="2224" spans="1:17" x14ac:dyDescent="0.25">
      <c r="A2224">
        <v>2533</v>
      </c>
      <c r="D2224">
        <v>77.411768000000009</v>
      </c>
      <c r="E2224" s="4">
        <v>2</v>
      </c>
      <c r="P2224">
        <v>1</v>
      </c>
      <c r="Q2224" t="str">
        <f>CONCATENATE(C2224,E2224,G2224,I2224)</f>
        <v>2</v>
      </c>
    </row>
    <row r="2225" spans="1:17" x14ac:dyDescent="0.25">
      <c r="A2225">
        <v>2534</v>
      </c>
      <c r="D2225">
        <v>77.419544999999999</v>
      </c>
      <c r="E2225" s="4">
        <v>2</v>
      </c>
      <c r="P2225">
        <v>1</v>
      </c>
      <c r="Q2225" t="str">
        <f>CONCATENATE(C2225,E2225,G2225,I2225)</f>
        <v>2</v>
      </c>
    </row>
    <row r="2226" spans="1:17" x14ac:dyDescent="0.25">
      <c r="A2226">
        <v>2535</v>
      </c>
      <c r="D2226">
        <v>77.431111000000001</v>
      </c>
      <c r="E2226" s="4">
        <v>2</v>
      </c>
      <c r="P2226">
        <v>1</v>
      </c>
      <c r="Q2226" t="str">
        <f>CONCATENATE(C2226,E2226,G2226,I2226)</f>
        <v>2</v>
      </c>
    </row>
    <row r="2227" spans="1:17" x14ac:dyDescent="0.25">
      <c r="A2227">
        <v>2536</v>
      </c>
      <c r="B2227">
        <v>74.187424000000007</v>
      </c>
      <c r="C2227" s="3">
        <v>1</v>
      </c>
      <c r="D2227">
        <v>77.456868000000014</v>
      </c>
      <c r="E2227" s="4">
        <v>2</v>
      </c>
      <c r="P2227">
        <v>2</v>
      </c>
      <c r="Q2227" t="str">
        <f>CONCATENATE(C2227,E2227,G2227,I2227)</f>
        <v>12</v>
      </c>
    </row>
    <row r="2228" spans="1:17" x14ac:dyDescent="0.25">
      <c r="A2228">
        <v>2537</v>
      </c>
      <c r="B2228">
        <v>74.131060000000005</v>
      </c>
      <c r="C2228" s="3">
        <v>1</v>
      </c>
      <c r="D2228">
        <v>77.419191000000012</v>
      </c>
      <c r="E2228" s="4">
        <v>2</v>
      </c>
      <c r="P2228">
        <v>2</v>
      </c>
      <c r="Q2228" t="str">
        <f>CONCATENATE(C2228,E2228,G2228,I2228)</f>
        <v>12</v>
      </c>
    </row>
    <row r="2229" spans="1:17" x14ac:dyDescent="0.25">
      <c r="A2229">
        <v>2538</v>
      </c>
      <c r="B2229">
        <v>74.138333000000003</v>
      </c>
      <c r="C2229" s="3">
        <v>1</v>
      </c>
      <c r="D2229">
        <v>77.419596000000013</v>
      </c>
      <c r="E2229" s="4">
        <v>2</v>
      </c>
      <c r="P2229">
        <v>2</v>
      </c>
      <c r="Q2229" t="str">
        <f>CONCATENATE(C2229,E2229,G2229,I2229)</f>
        <v>12</v>
      </c>
    </row>
    <row r="2230" spans="1:17" x14ac:dyDescent="0.25">
      <c r="A2230">
        <v>2539</v>
      </c>
      <c r="B2230">
        <v>74.13545400000001</v>
      </c>
      <c r="C2230" s="3">
        <v>1</v>
      </c>
      <c r="D2230">
        <v>77.411768000000009</v>
      </c>
      <c r="E2230" s="4">
        <v>2</v>
      </c>
      <c r="P2230">
        <v>2</v>
      </c>
      <c r="Q2230" t="str">
        <f>CONCATENATE(C2230,E2230,G2230,I2230)</f>
        <v>12</v>
      </c>
    </row>
    <row r="2231" spans="1:17" x14ac:dyDescent="0.25">
      <c r="A2231">
        <v>2540</v>
      </c>
      <c r="B2231">
        <v>74.140252000000004</v>
      </c>
      <c r="C2231" s="3">
        <v>1</v>
      </c>
      <c r="P2231">
        <v>1</v>
      </c>
      <c r="Q2231" t="str">
        <f>CONCATENATE(C2231,E2231,G2231,I2231)</f>
        <v>1</v>
      </c>
    </row>
    <row r="2232" spans="1:17" x14ac:dyDescent="0.25">
      <c r="A2232">
        <v>2541</v>
      </c>
      <c r="B2232">
        <v>74.156212000000011</v>
      </c>
      <c r="C2232" s="3">
        <v>1</v>
      </c>
      <c r="P2232">
        <v>1</v>
      </c>
      <c r="Q2232" t="str">
        <f>CONCATENATE(C2232,E2232,G2232,I2232)</f>
        <v>1</v>
      </c>
    </row>
    <row r="2233" spans="1:17" x14ac:dyDescent="0.25">
      <c r="A2233">
        <v>2542</v>
      </c>
      <c r="B2233">
        <v>74.123737000000006</v>
      </c>
      <c r="C2233" s="3">
        <v>1</v>
      </c>
      <c r="P2233">
        <v>1</v>
      </c>
      <c r="Q2233" t="str">
        <f>CONCATENATE(C2233,E2233,G2233,I2233)</f>
        <v>1</v>
      </c>
    </row>
    <row r="2234" spans="1:17" x14ac:dyDescent="0.25">
      <c r="A2234">
        <v>2543</v>
      </c>
      <c r="B2234">
        <v>74.187424000000007</v>
      </c>
      <c r="C2234" s="3">
        <v>1</v>
      </c>
      <c r="P2234">
        <v>1</v>
      </c>
      <c r="Q2234" t="str">
        <f>CONCATENATE(C2234,E2234,G2234,I2234)</f>
        <v>1</v>
      </c>
    </row>
    <row r="2235" spans="1:17" x14ac:dyDescent="0.25">
      <c r="A2235">
        <v>2544</v>
      </c>
      <c r="F2235">
        <v>73.055960000000013</v>
      </c>
      <c r="G2235" s="5">
        <v>3</v>
      </c>
      <c r="H2235">
        <v>73.567525000000003</v>
      </c>
      <c r="I2235" s="2">
        <v>4</v>
      </c>
      <c r="P2235">
        <v>2</v>
      </c>
      <c r="Q2235" t="str">
        <f>CONCATENATE(C2235,E2235,G2235,I2235)</f>
        <v>34</v>
      </c>
    </row>
    <row r="2236" spans="1:17" x14ac:dyDescent="0.25">
      <c r="A2236">
        <v>2545</v>
      </c>
      <c r="F2236">
        <v>72.970101</v>
      </c>
      <c r="G2236" s="5">
        <v>3</v>
      </c>
      <c r="H2236">
        <v>73.524343000000002</v>
      </c>
      <c r="I2236" s="2">
        <v>4</v>
      </c>
      <c r="P2236">
        <v>2</v>
      </c>
      <c r="Q2236" t="str">
        <f>CONCATENATE(C2236,E2236,G2236,I2236)</f>
        <v>34</v>
      </c>
    </row>
    <row r="2237" spans="1:17" x14ac:dyDescent="0.25">
      <c r="A2237">
        <v>2546</v>
      </c>
      <c r="F2237">
        <v>72.946970000000007</v>
      </c>
      <c r="G2237" s="5">
        <v>3</v>
      </c>
      <c r="H2237">
        <v>73.543990000000008</v>
      </c>
      <c r="I2237" s="2">
        <v>4</v>
      </c>
      <c r="P2237">
        <v>2</v>
      </c>
      <c r="Q2237" t="str">
        <f>CONCATENATE(C2237,E2237,G2237,I2237)</f>
        <v>34</v>
      </c>
    </row>
    <row r="2238" spans="1:17" x14ac:dyDescent="0.25">
      <c r="A2238">
        <v>2547</v>
      </c>
      <c r="F2238">
        <v>72.953687000000002</v>
      </c>
      <c r="G2238" s="5">
        <v>3</v>
      </c>
      <c r="H2238">
        <v>73.535656000000003</v>
      </c>
      <c r="I2238" s="2">
        <v>4</v>
      </c>
      <c r="P2238">
        <v>2</v>
      </c>
      <c r="Q2238" t="str">
        <f>CONCATENATE(C2238,E2238,G2238,I2238)</f>
        <v>34</v>
      </c>
    </row>
    <row r="2239" spans="1:17" x14ac:dyDescent="0.25">
      <c r="A2239">
        <v>2548</v>
      </c>
      <c r="F2239">
        <v>72.958030000000008</v>
      </c>
      <c r="G2239" s="5">
        <v>3</v>
      </c>
      <c r="H2239">
        <v>73.543889000000007</v>
      </c>
      <c r="I2239" s="2">
        <v>4</v>
      </c>
      <c r="P2239">
        <v>2</v>
      </c>
      <c r="Q2239" t="str">
        <f>CONCATENATE(C2239,E2239,G2239,I2239)</f>
        <v>34</v>
      </c>
    </row>
    <row r="2240" spans="1:17" x14ac:dyDescent="0.25">
      <c r="A2240">
        <v>2549</v>
      </c>
      <c r="F2240">
        <v>72.967727000000011</v>
      </c>
      <c r="G2240" s="5">
        <v>3</v>
      </c>
      <c r="H2240">
        <v>73.590202000000005</v>
      </c>
      <c r="I2240" s="2">
        <v>4</v>
      </c>
      <c r="P2240">
        <v>2</v>
      </c>
      <c r="Q2240" t="str">
        <f>CONCATENATE(C2240,E2240,G2240,I2240)</f>
        <v>34</v>
      </c>
    </row>
    <row r="2241" spans="1:17" x14ac:dyDescent="0.25">
      <c r="A2241">
        <v>2550</v>
      </c>
      <c r="F2241">
        <v>72.960808000000014</v>
      </c>
      <c r="G2241" s="5">
        <v>3</v>
      </c>
      <c r="H2241">
        <v>73.570000000000007</v>
      </c>
      <c r="I2241" s="2">
        <v>4</v>
      </c>
      <c r="P2241">
        <v>2</v>
      </c>
      <c r="Q2241" t="str">
        <f>CONCATENATE(C2241,E2241,G2241,I2241)</f>
        <v>34</v>
      </c>
    </row>
    <row r="2242" spans="1:17" x14ac:dyDescent="0.25">
      <c r="A2242">
        <v>2551</v>
      </c>
      <c r="F2242">
        <v>72.994596000000001</v>
      </c>
      <c r="G2242" s="5">
        <v>3</v>
      </c>
      <c r="H2242">
        <v>73.526818000000006</v>
      </c>
      <c r="I2242" s="2">
        <v>4</v>
      </c>
      <c r="P2242">
        <v>2</v>
      </c>
      <c r="Q2242" t="str">
        <f>CONCATENATE(C2242,E2242,G2242,I2242)</f>
        <v>34</v>
      </c>
    </row>
    <row r="2243" spans="1:17" x14ac:dyDescent="0.25">
      <c r="A2243">
        <v>2552</v>
      </c>
      <c r="F2243">
        <v>72.970505000000003</v>
      </c>
      <c r="G2243" s="5">
        <v>3</v>
      </c>
      <c r="H2243">
        <v>73.567525000000003</v>
      </c>
      <c r="I2243" s="2">
        <v>4</v>
      </c>
      <c r="P2243">
        <v>2</v>
      </c>
      <c r="Q2243" t="str">
        <f>CONCATENATE(C2243,E2243,G2243,I2243)</f>
        <v>34</v>
      </c>
    </row>
    <row r="2244" spans="1:17" x14ac:dyDescent="0.25">
      <c r="A2244">
        <v>2553</v>
      </c>
      <c r="F2244">
        <v>73.055960000000013</v>
      </c>
      <c r="G2244" s="5">
        <v>3</v>
      </c>
      <c r="P2244">
        <v>1</v>
      </c>
      <c r="Q2244" t="str">
        <f>CONCATENATE(C2244,E2244,G2244,I2244)</f>
        <v>3</v>
      </c>
    </row>
    <row r="2245" spans="1:17" x14ac:dyDescent="0.25">
      <c r="A2245">
        <v>2554</v>
      </c>
      <c r="P2245">
        <v>0</v>
      </c>
      <c r="Q2245" t="str">
        <f>CONCATENATE(C2245,E2245,G2245,I2245)</f>
        <v/>
      </c>
    </row>
    <row r="2246" spans="1:17" x14ac:dyDescent="0.25">
      <c r="A2246">
        <v>2555</v>
      </c>
      <c r="D2246">
        <v>53.389560000000003</v>
      </c>
      <c r="E2246" s="4">
        <v>2</v>
      </c>
      <c r="P2246">
        <v>1</v>
      </c>
      <c r="Q2246" t="str">
        <f>CONCATENATE(C2246,E2246,G2246,I2246)</f>
        <v>2</v>
      </c>
    </row>
    <row r="2247" spans="1:17" x14ac:dyDescent="0.25">
      <c r="A2247">
        <v>2556</v>
      </c>
      <c r="D2247">
        <v>53.386958</v>
      </c>
      <c r="E2247" s="4">
        <v>2</v>
      </c>
      <c r="P2247">
        <v>1</v>
      </c>
      <c r="Q2247" t="str">
        <f>CONCATENATE(C2247,E2247,G2247,I2247)</f>
        <v>2</v>
      </c>
    </row>
    <row r="2248" spans="1:17" x14ac:dyDescent="0.25">
      <c r="A2248">
        <v>2557</v>
      </c>
      <c r="D2248">
        <v>53.421020000000006</v>
      </c>
      <c r="E2248" s="4">
        <v>2</v>
      </c>
      <c r="P2248">
        <v>1</v>
      </c>
      <c r="Q2248" t="str">
        <f>CONCATENATE(C2248,E2248,G2248,I2248)</f>
        <v>2</v>
      </c>
    </row>
    <row r="2249" spans="1:17" x14ac:dyDescent="0.25">
      <c r="A2249">
        <v>2558</v>
      </c>
      <c r="D2249">
        <v>53.419975000000001</v>
      </c>
      <c r="E2249" s="4">
        <v>2</v>
      </c>
      <c r="P2249">
        <v>1</v>
      </c>
      <c r="Q2249" t="str">
        <f>CONCATENATE(C2249,E2249,G2249,I2249)</f>
        <v>2</v>
      </c>
    </row>
    <row r="2250" spans="1:17" x14ac:dyDescent="0.25">
      <c r="A2250">
        <v>2559</v>
      </c>
      <c r="D2250">
        <v>53.416694</v>
      </c>
      <c r="E2250" s="4">
        <v>2</v>
      </c>
      <c r="P2250">
        <v>1</v>
      </c>
      <c r="Q2250" t="str">
        <f>CONCATENATE(C2250,E2250,G2250,I2250)</f>
        <v>2</v>
      </c>
    </row>
    <row r="2251" spans="1:17" x14ac:dyDescent="0.25">
      <c r="A2251">
        <v>2560</v>
      </c>
      <c r="B2251">
        <v>47.206614999999999</v>
      </c>
      <c r="C2251" s="3">
        <v>1</v>
      </c>
      <c r="D2251">
        <v>53.438259000000002</v>
      </c>
      <c r="E2251" s="4">
        <v>2</v>
      </c>
      <c r="P2251">
        <v>2</v>
      </c>
      <c r="Q2251" t="str">
        <f>CONCATENATE(C2251,E2251,G2251,I2251)</f>
        <v>12</v>
      </c>
    </row>
    <row r="2252" spans="1:17" x14ac:dyDescent="0.25">
      <c r="A2252">
        <v>2561</v>
      </c>
      <c r="B2252">
        <v>47.179481000000003</v>
      </c>
      <c r="C2252" s="3">
        <v>1</v>
      </c>
      <c r="D2252">
        <v>53.447524000000001</v>
      </c>
      <c r="E2252" s="4">
        <v>2</v>
      </c>
      <c r="P2252">
        <v>2</v>
      </c>
      <c r="Q2252" t="str">
        <f>CONCATENATE(C2252,E2252,G2252,I2252)</f>
        <v>12</v>
      </c>
    </row>
    <row r="2253" spans="1:17" x14ac:dyDescent="0.25">
      <c r="A2253">
        <v>2562</v>
      </c>
      <c r="B2253">
        <v>47.182815000000005</v>
      </c>
      <c r="C2253" s="3">
        <v>1</v>
      </c>
      <c r="D2253">
        <v>53.397319000000003</v>
      </c>
      <c r="E2253" s="4">
        <v>2</v>
      </c>
      <c r="P2253">
        <v>2</v>
      </c>
      <c r="Q2253" t="str">
        <f>CONCATENATE(C2253,E2253,G2253,I2253)</f>
        <v>12</v>
      </c>
    </row>
    <row r="2254" spans="1:17" x14ac:dyDescent="0.25">
      <c r="A2254">
        <v>2563</v>
      </c>
      <c r="B2254">
        <v>47.174484</v>
      </c>
      <c r="C2254" s="3">
        <v>1</v>
      </c>
      <c r="D2254">
        <v>53.389560000000003</v>
      </c>
      <c r="E2254" s="4">
        <v>2</v>
      </c>
      <c r="P2254">
        <v>2</v>
      </c>
      <c r="Q2254" t="str">
        <f>CONCATENATE(C2254,E2254,G2254,I2254)</f>
        <v>12</v>
      </c>
    </row>
    <row r="2255" spans="1:17" x14ac:dyDescent="0.25">
      <c r="A2255">
        <v>2564</v>
      </c>
      <c r="B2255">
        <v>47.193645000000004</v>
      </c>
      <c r="C2255" s="3">
        <v>1</v>
      </c>
      <c r="P2255">
        <v>1</v>
      </c>
      <c r="Q2255" t="str">
        <f>CONCATENATE(C2255,E2255,G2255,I2255)</f>
        <v>1</v>
      </c>
    </row>
    <row r="2256" spans="1:17" x14ac:dyDescent="0.25">
      <c r="A2256">
        <v>2565</v>
      </c>
      <c r="B2256">
        <v>47.214480999999999</v>
      </c>
      <c r="C2256" s="3">
        <v>1</v>
      </c>
      <c r="P2256">
        <v>1</v>
      </c>
      <c r="Q2256" t="str">
        <f>CONCATENATE(C2256,E2256,G2256,I2256)</f>
        <v>1</v>
      </c>
    </row>
    <row r="2257" spans="1:17" x14ac:dyDescent="0.25">
      <c r="A2257">
        <v>2566</v>
      </c>
      <c r="B2257">
        <v>47.180782000000001</v>
      </c>
      <c r="C2257" s="3">
        <v>1</v>
      </c>
      <c r="P2257">
        <v>1</v>
      </c>
      <c r="Q2257" t="str">
        <f>CONCATENATE(C2257,E2257,G2257,I2257)</f>
        <v>1</v>
      </c>
    </row>
    <row r="2258" spans="1:17" x14ac:dyDescent="0.25">
      <c r="A2258">
        <v>2567</v>
      </c>
      <c r="B2258">
        <v>47.27375</v>
      </c>
      <c r="C2258" s="3">
        <v>1</v>
      </c>
      <c r="H2258">
        <v>48.786318999999999</v>
      </c>
      <c r="I2258" s="2">
        <v>4</v>
      </c>
      <c r="P2258">
        <v>2</v>
      </c>
      <c r="Q2258" t="str">
        <f>CONCATENATE(C2258,E2258,G2258,I2258)</f>
        <v>14</v>
      </c>
    </row>
    <row r="2259" spans="1:17" x14ac:dyDescent="0.25">
      <c r="A2259">
        <v>2568</v>
      </c>
      <c r="B2259">
        <v>47.206614999999999</v>
      </c>
      <c r="C2259" s="3">
        <v>1</v>
      </c>
      <c r="H2259">
        <v>48.763248000000004</v>
      </c>
      <c r="I2259" s="2">
        <v>4</v>
      </c>
      <c r="P2259">
        <v>2</v>
      </c>
      <c r="Q2259" t="str">
        <f>CONCATENATE(C2259,E2259,G2259,I2259)</f>
        <v>14</v>
      </c>
    </row>
    <row r="2260" spans="1:17" x14ac:dyDescent="0.25">
      <c r="A2260">
        <v>2569</v>
      </c>
      <c r="F2260">
        <v>46.165943000000006</v>
      </c>
      <c r="G2260" s="5">
        <v>3</v>
      </c>
      <c r="H2260">
        <v>48.737624000000004</v>
      </c>
      <c r="I2260" s="2">
        <v>4</v>
      </c>
      <c r="P2260">
        <v>2</v>
      </c>
      <c r="Q2260" t="str">
        <f>CONCATENATE(C2260,E2260,G2260,I2260)</f>
        <v>34</v>
      </c>
    </row>
    <row r="2261" spans="1:17" x14ac:dyDescent="0.25">
      <c r="A2261">
        <v>2570</v>
      </c>
      <c r="F2261">
        <v>46.221149000000004</v>
      </c>
      <c r="G2261" s="5">
        <v>3</v>
      </c>
      <c r="H2261">
        <v>48.697054999999999</v>
      </c>
      <c r="I2261" s="2">
        <v>4</v>
      </c>
      <c r="P2261">
        <v>2</v>
      </c>
      <c r="Q2261" t="str">
        <f>CONCATENATE(C2261,E2261,G2261,I2261)</f>
        <v>34</v>
      </c>
    </row>
    <row r="2262" spans="1:17" x14ac:dyDescent="0.25">
      <c r="A2262">
        <v>2571</v>
      </c>
      <c r="F2262">
        <v>46.201930000000004</v>
      </c>
      <c r="G2262" s="5">
        <v>3</v>
      </c>
      <c r="H2262">
        <v>48.699919999999999</v>
      </c>
      <c r="I2262" s="2">
        <v>4</v>
      </c>
      <c r="P2262">
        <v>2</v>
      </c>
      <c r="Q2262" t="str">
        <f>CONCATENATE(C2262,E2262,G2262,I2262)</f>
        <v>34</v>
      </c>
    </row>
    <row r="2263" spans="1:17" x14ac:dyDescent="0.25">
      <c r="A2263">
        <v>2572</v>
      </c>
      <c r="F2263">
        <v>46.160217000000003</v>
      </c>
      <c r="G2263" s="5">
        <v>3</v>
      </c>
      <c r="H2263">
        <v>48.719657000000005</v>
      </c>
      <c r="I2263" s="2">
        <v>4</v>
      </c>
      <c r="P2263">
        <v>2</v>
      </c>
      <c r="Q2263" t="str">
        <f>CONCATENATE(C2263,E2263,G2263,I2263)</f>
        <v>34</v>
      </c>
    </row>
    <row r="2264" spans="1:17" x14ac:dyDescent="0.25">
      <c r="A2264">
        <v>2573</v>
      </c>
      <c r="F2264">
        <v>46.149955000000006</v>
      </c>
      <c r="G2264" s="5">
        <v>3</v>
      </c>
      <c r="H2264">
        <v>48.742103</v>
      </c>
      <c r="I2264" s="2">
        <v>4</v>
      </c>
      <c r="P2264">
        <v>2</v>
      </c>
      <c r="Q2264" t="str">
        <f>CONCATENATE(C2264,E2264,G2264,I2264)</f>
        <v>34</v>
      </c>
    </row>
    <row r="2265" spans="1:17" x14ac:dyDescent="0.25">
      <c r="A2265">
        <v>2574</v>
      </c>
      <c r="F2265">
        <v>46.124435000000005</v>
      </c>
      <c r="G2265" s="5">
        <v>3</v>
      </c>
      <c r="H2265">
        <v>48.785488000000001</v>
      </c>
      <c r="I2265" s="2">
        <v>4</v>
      </c>
      <c r="P2265">
        <v>2</v>
      </c>
      <c r="Q2265" t="str">
        <f>CONCATENATE(C2265,E2265,G2265,I2265)</f>
        <v>34</v>
      </c>
    </row>
    <row r="2266" spans="1:17" x14ac:dyDescent="0.25">
      <c r="A2266">
        <v>2575</v>
      </c>
      <c r="F2266">
        <v>46.141517</v>
      </c>
      <c r="G2266" s="5">
        <v>3</v>
      </c>
      <c r="H2266">
        <v>48.748564999999999</v>
      </c>
      <c r="I2266" s="2">
        <v>4</v>
      </c>
      <c r="P2266">
        <v>2</v>
      </c>
      <c r="Q2266" t="str">
        <f>CONCATENATE(C2266,E2266,G2266,I2266)</f>
        <v>34</v>
      </c>
    </row>
    <row r="2267" spans="1:17" x14ac:dyDescent="0.25">
      <c r="A2267">
        <v>2576</v>
      </c>
      <c r="F2267">
        <v>46.121623</v>
      </c>
      <c r="G2267" s="5">
        <v>3</v>
      </c>
      <c r="H2267">
        <v>48.800750000000001</v>
      </c>
      <c r="I2267" s="2">
        <v>4</v>
      </c>
      <c r="P2267">
        <v>2</v>
      </c>
      <c r="Q2267" t="str">
        <f>CONCATENATE(C2267,E2267,G2267,I2267)</f>
        <v>34</v>
      </c>
    </row>
    <row r="2268" spans="1:17" x14ac:dyDescent="0.25">
      <c r="A2268">
        <v>2577</v>
      </c>
      <c r="D2268">
        <v>30.221286000000006</v>
      </c>
      <c r="E2268" s="4">
        <v>2</v>
      </c>
      <c r="F2268">
        <v>46.119590000000002</v>
      </c>
      <c r="G2268" s="5">
        <v>3</v>
      </c>
      <c r="H2268">
        <v>48.786318999999999</v>
      </c>
      <c r="I2268" s="2">
        <v>4</v>
      </c>
      <c r="P2268">
        <v>3</v>
      </c>
      <c r="Q2268" t="str">
        <f>CONCATENATE(C2268,E2268,G2268,I2268)</f>
        <v>234</v>
      </c>
    </row>
    <row r="2269" spans="1:17" x14ac:dyDescent="0.25">
      <c r="A2269">
        <v>2578</v>
      </c>
      <c r="D2269">
        <v>30.195196000000003</v>
      </c>
      <c r="E2269" s="4">
        <v>2</v>
      </c>
      <c r="F2269">
        <v>46.175994000000003</v>
      </c>
      <c r="G2269" s="5">
        <v>3</v>
      </c>
      <c r="P2269">
        <v>2</v>
      </c>
      <c r="Q2269" t="str">
        <f>CONCATENATE(C2269,E2269,G2269,I2269)</f>
        <v>23</v>
      </c>
    </row>
    <row r="2270" spans="1:17" x14ac:dyDescent="0.25">
      <c r="A2270">
        <v>2579</v>
      </c>
      <c r="D2270">
        <v>30.180976000000001</v>
      </c>
      <c r="E2270" s="4">
        <v>2</v>
      </c>
      <c r="F2270">
        <v>46.161464000000002</v>
      </c>
      <c r="G2270" s="5">
        <v>3</v>
      </c>
      <c r="P2270">
        <v>2</v>
      </c>
      <c r="Q2270" t="str">
        <f>CONCATENATE(C2270,E2270,G2270,I2270)</f>
        <v>23</v>
      </c>
    </row>
    <row r="2271" spans="1:17" x14ac:dyDescent="0.25">
      <c r="A2271">
        <v>2580</v>
      </c>
      <c r="D2271">
        <v>30.209620999999999</v>
      </c>
      <c r="E2271" s="4">
        <v>2</v>
      </c>
      <c r="F2271">
        <v>46.062823999999999</v>
      </c>
      <c r="G2271" s="5">
        <v>3</v>
      </c>
      <c r="P2271">
        <v>2</v>
      </c>
      <c r="Q2271" t="str">
        <f>CONCATENATE(C2271,E2271,G2271,I2271)</f>
        <v>23</v>
      </c>
    </row>
    <row r="2272" spans="1:17" x14ac:dyDescent="0.25">
      <c r="A2272">
        <v>2581</v>
      </c>
      <c r="D2272">
        <v>30.185090000000002</v>
      </c>
      <c r="E2272" s="4">
        <v>2</v>
      </c>
      <c r="F2272">
        <v>46.165943000000006</v>
      </c>
      <c r="G2272" s="5">
        <v>3</v>
      </c>
      <c r="P2272">
        <v>2</v>
      </c>
      <c r="Q2272" t="str">
        <f>CONCATENATE(C2272,E2272,G2272,I2272)</f>
        <v>23</v>
      </c>
    </row>
    <row r="2273" spans="1:17" x14ac:dyDescent="0.25">
      <c r="A2273">
        <v>2582</v>
      </c>
      <c r="D2273">
        <v>30.239412000000002</v>
      </c>
      <c r="E2273" s="4">
        <v>2</v>
      </c>
      <c r="P2273">
        <v>1</v>
      </c>
      <c r="Q2273" t="str">
        <f>CONCATENATE(C2273,E2273,G2273,I2273)</f>
        <v>2</v>
      </c>
    </row>
    <row r="2274" spans="1:17" x14ac:dyDescent="0.25">
      <c r="A2274">
        <v>2583</v>
      </c>
      <c r="D2274">
        <v>30.250711000000003</v>
      </c>
      <c r="E2274" s="4">
        <v>2</v>
      </c>
      <c r="P2274">
        <v>1</v>
      </c>
      <c r="Q2274" t="str">
        <f>CONCATENATE(C2274,E2274,G2274,I2274)</f>
        <v>2</v>
      </c>
    </row>
    <row r="2275" spans="1:17" x14ac:dyDescent="0.25">
      <c r="A2275">
        <v>2584</v>
      </c>
      <c r="B2275">
        <v>25.122241000000002</v>
      </c>
      <c r="C2275" s="3">
        <v>1</v>
      </c>
      <c r="D2275">
        <v>30.212642000000002</v>
      </c>
      <c r="E2275" s="4">
        <v>2</v>
      </c>
      <c r="P2275">
        <v>2</v>
      </c>
      <c r="Q2275" t="str">
        <f>CONCATENATE(C2275,E2275,G2275,I2275)</f>
        <v>12</v>
      </c>
    </row>
    <row r="2276" spans="1:17" x14ac:dyDescent="0.25">
      <c r="A2276">
        <v>2585</v>
      </c>
      <c r="B2276">
        <v>25.066879</v>
      </c>
      <c r="C2276" s="3">
        <v>1</v>
      </c>
      <c r="D2276">
        <v>30.206547999999998</v>
      </c>
      <c r="E2276" s="4">
        <v>2</v>
      </c>
      <c r="P2276">
        <v>2</v>
      </c>
      <c r="Q2276" t="str">
        <f>CONCATENATE(C2276,E2276,G2276,I2276)</f>
        <v>12</v>
      </c>
    </row>
    <row r="2277" spans="1:17" x14ac:dyDescent="0.25">
      <c r="A2277">
        <v>2586</v>
      </c>
      <c r="B2277">
        <v>25.101303999999999</v>
      </c>
      <c r="C2277" s="3">
        <v>1</v>
      </c>
      <c r="D2277">
        <v>30.206547999999998</v>
      </c>
      <c r="E2277" s="4">
        <v>2</v>
      </c>
      <c r="P2277">
        <v>2</v>
      </c>
      <c r="Q2277" t="str">
        <f>CONCATENATE(C2277,E2277,G2277,I2277)</f>
        <v>12</v>
      </c>
    </row>
    <row r="2278" spans="1:17" x14ac:dyDescent="0.25">
      <c r="A2278">
        <v>2587</v>
      </c>
      <c r="B2278">
        <v>25.071618000000001</v>
      </c>
      <c r="C2278" s="3">
        <v>1</v>
      </c>
      <c r="D2278">
        <v>30.221547000000001</v>
      </c>
      <c r="E2278" s="4">
        <v>2</v>
      </c>
      <c r="P2278">
        <v>2</v>
      </c>
      <c r="Q2278" t="str">
        <f>CONCATENATE(C2278,E2278,G2278,I2278)</f>
        <v>12</v>
      </c>
    </row>
    <row r="2279" spans="1:17" x14ac:dyDescent="0.25">
      <c r="A2279">
        <v>2588</v>
      </c>
      <c r="B2279">
        <v>25.081827000000004</v>
      </c>
      <c r="C2279" s="3">
        <v>1</v>
      </c>
      <c r="D2279">
        <v>30.173684000000002</v>
      </c>
      <c r="E2279" s="4">
        <v>2</v>
      </c>
      <c r="P2279">
        <v>2</v>
      </c>
      <c r="Q2279" t="str">
        <f>CONCATENATE(C2279,E2279,G2279,I2279)</f>
        <v>12</v>
      </c>
    </row>
    <row r="2280" spans="1:17" x14ac:dyDescent="0.25">
      <c r="A2280">
        <v>2589</v>
      </c>
      <c r="B2280">
        <v>25.084951000000004</v>
      </c>
      <c r="C2280" s="3">
        <v>1</v>
      </c>
      <c r="D2280">
        <v>30.221286000000006</v>
      </c>
      <c r="E2280" s="4">
        <v>2</v>
      </c>
      <c r="P2280">
        <v>2</v>
      </c>
      <c r="Q2280" t="str">
        <f>CONCATENATE(C2280,E2280,G2280,I2280)</f>
        <v>12</v>
      </c>
    </row>
    <row r="2281" spans="1:17" x14ac:dyDescent="0.25">
      <c r="A2281">
        <v>2590</v>
      </c>
      <c r="B2281">
        <v>25.102294000000001</v>
      </c>
      <c r="C2281" s="3">
        <v>1</v>
      </c>
      <c r="P2281">
        <v>1</v>
      </c>
      <c r="Q2281" t="str">
        <f>CONCATENATE(C2281,E2281,G2281,I2281)</f>
        <v>1</v>
      </c>
    </row>
    <row r="2282" spans="1:17" x14ac:dyDescent="0.25">
      <c r="A2282">
        <v>2591</v>
      </c>
      <c r="B2282">
        <v>25.098750000000003</v>
      </c>
      <c r="C2282" s="3">
        <v>1</v>
      </c>
      <c r="P2282">
        <v>1</v>
      </c>
      <c r="Q2282" t="str">
        <f>CONCATENATE(C2282,E2282,G2282,I2282)</f>
        <v>1</v>
      </c>
    </row>
    <row r="2283" spans="1:17" x14ac:dyDescent="0.25">
      <c r="A2283">
        <v>2592</v>
      </c>
      <c r="B2283">
        <v>25.095472000000001</v>
      </c>
      <c r="C2283" s="3">
        <v>1</v>
      </c>
      <c r="H2283">
        <v>29.029944999999998</v>
      </c>
      <c r="I2283" s="2">
        <v>4</v>
      </c>
      <c r="P2283">
        <v>2</v>
      </c>
      <c r="Q2283" t="str">
        <f>CONCATENATE(C2283,E2283,G2283,I2283)</f>
        <v>14</v>
      </c>
    </row>
    <row r="2284" spans="1:17" x14ac:dyDescent="0.25">
      <c r="A2284">
        <v>2593</v>
      </c>
      <c r="B2284">
        <v>25.098388</v>
      </c>
      <c r="C2284" s="3">
        <v>1</v>
      </c>
      <c r="H2284">
        <v>28.963439000000001</v>
      </c>
      <c r="I2284" s="2">
        <v>4</v>
      </c>
      <c r="P2284">
        <v>2</v>
      </c>
      <c r="Q2284" t="str">
        <f>CONCATENATE(C2284,E2284,G2284,I2284)</f>
        <v>14</v>
      </c>
    </row>
    <row r="2285" spans="1:17" x14ac:dyDescent="0.25">
      <c r="A2285">
        <v>2594</v>
      </c>
      <c r="B2285">
        <v>25.100574000000002</v>
      </c>
      <c r="C2285" s="3">
        <v>1</v>
      </c>
      <c r="H2285">
        <v>28.950574000000003</v>
      </c>
      <c r="I2285" s="2">
        <v>4</v>
      </c>
      <c r="P2285">
        <v>2</v>
      </c>
      <c r="Q2285" t="str">
        <f>CONCATENATE(C2285,E2285,G2285,I2285)</f>
        <v>14</v>
      </c>
    </row>
    <row r="2286" spans="1:17" x14ac:dyDescent="0.25">
      <c r="A2286">
        <v>2595</v>
      </c>
      <c r="B2286">
        <v>25.089793999999998</v>
      </c>
      <c r="C2286" s="3">
        <v>1</v>
      </c>
      <c r="H2286">
        <v>28.939117000000003</v>
      </c>
      <c r="I2286" s="2">
        <v>4</v>
      </c>
      <c r="P2286">
        <v>2</v>
      </c>
      <c r="Q2286" t="str">
        <f>CONCATENATE(C2286,E2286,G2286,I2286)</f>
        <v>14</v>
      </c>
    </row>
    <row r="2287" spans="1:17" x14ac:dyDescent="0.25">
      <c r="A2287">
        <v>2596</v>
      </c>
      <c r="B2287">
        <v>25.122241000000002</v>
      </c>
      <c r="C2287" s="3">
        <v>1</v>
      </c>
      <c r="H2287">
        <v>28.941980000000001</v>
      </c>
      <c r="I2287" s="2">
        <v>4</v>
      </c>
      <c r="P2287">
        <v>2</v>
      </c>
      <c r="Q2287" t="str">
        <f>CONCATENATE(C2287,E2287,G2287,I2287)</f>
        <v>14</v>
      </c>
    </row>
    <row r="2288" spans="1:17" x14ac:dyDescent="0.25">
      <c r="A2288">
        <v>2597</v>
      </c>
      <c r="F2288">
        <v>25.360925000000002</v>
      </c>
      <c r="G2288" s="5">
        <v>3</v>
      </c>
      <c r="H2288">
        <v>28.975053000000003</v>
      </c>
      <c r="I2288" s="2">
        <v>4</v>
      </c>
      <c r="P2288">
        <v>2</v>
      </c>
      <c r="Q2288" t="str">
        <f>CONCATENATE(C2288,E2288,G2288,I2288)</f>
        <v>34</v>
      </c>
    </row>
    <row r="2289" spans="1:17" x14ac:dyDescent="0.25">
      <c r="A2289">
        <v>2598</v>
      </c>
      <c r="F2289">
        <v>25.360925000000002</v>
      </c>
      <c r="G2289" s="5">
        <v>3</v>
      </c>
      <c r="H2289">
        <v>29.029944999999998</v>
      </c>
      <c r="I2289" s="2">
        <v>4</v>
      </c>
      <c r="J2289">
        <v>38.197054999999999</v>
      </c>
      <c r="K2289" t="s">
        <v>22</v>
      </c>
      <c r="Q2289" t="str">
        <f>CONCATENATE(C2289,E2289,G2289,I2289)</f>
        <v>34</v>
      </c>
    </row>
    <row r="2290" spans="1:17" x14ac:dyDescent="0.25">
      <c r="A2290">
        <v>2630</v>
      </c>
      <c r="Q2290" t="str">
        <f>CONCATENATE(C2290,E2290,G2290,I2290)</f>
        <v/>
      </c>
    </row>
    <row r="2291" spans="1:17" x14ac:dyDescent="0.25">
      <c r="A2291">
        <v>2631</v>
      </c>
      <c r="Q2291" t="str">
        <f>CONCATENATE(C2291,E2291,G2291,I2291)</f>
        <v/>
      </c>
    </row>
    <row r="2292" spans="1:17" x14ac:dyDescent="0.25">
      <c r="A2292">
        <v>2632</v>
      </c>
      <c r="J2292">
        <v>236.010775</v>
      </c>
      <c r="K2292" t="s">
        <v>22</v>
      </c>
      <c r="Q2292" t="str">
        <f>CONCATENATE(C2292,E2292,G2292,I2292)</f>
        <v/>
      </c>
    </row>
    <row r="2293" spans="1:17" x14ac:dyDescent="0.25">
      <c r="A2293">
        <v>2633</v>
      </c>
      <c r="D2293">
        <v>225.663814</v>
      </c>
      <c r="E2293" s="4">
        <v>2</v>
      </c>
      <c r="P2293">
        <v>1</v>
      </c>
      <c r="Q2293" t="str">
        <f>CONCATENATE(C2293,E2293,G2293,I2293)</f>
        <v>2</v>
      </c>
    </row>
    <row r="2294" spans="1:17" x14ac:dyDescent="0.25">
      <c r="A2294">
        <v>2634</v>
      </c>
      <c r="D2294">
        <v>225.587166</v>
      </c>
      <c r="E2294" s="4">
        <v>2</v>
      </c>
      <c r="P2294">
        <v>1</v>
      </c>
      <c r="Q2294" t="str">
        <f>CONCATENATE(C2294,E2294,G2294,I2294)</f>
        <v>2</v>
      </c>
    </row>
    <row r="2295" spans="1:17" x14ac:dyDescent="0.25">
      <c r="A2295">
        <v>2635</v>
      </c>
      <c r="D2295">
        <v>225.62701100000001</v>
      </c>
      <c r="E2295" s="4">
        <v>2</v>
      </c>
      <c r="P2295">
        <v>1</v>
      </c>
      <c r="Q2295" t="str">
        <f>CONCATENATE(C2295,E2295,G2295,I2295)</f>
        <v>2</v>
      </c>
    </row>
    <row r="2296" spans="1:17" x14ac:dyDescent="0.25">
      <c r="A2296">
        <v>2636</v>
      </c>
      <c r="D2296">
        <v>225.66799</v>
      </c>
      <c r="E2296" s="4">
        <v>2</v>
      </c>
      <c r="P2296">
        <v>1</v>
      </c>
      <c r="Q2296" t="str">
        <f>CONCATENATE(C2296,E2296,G2296,I2296)</f>
        <v>2</v>
      </c>
    </row>
    <row r="2297" spans="1:17" x14ac:dyDescent="0.25">
      <c r="A2297">
        <v>2637</v>
      </c>
      <c r="D2297">
        <v>225.67835099999999</v>
      </c>
      <c r="E2297" s="4">
        <v>2</v>
      </c>
      <c r="P2297">
        <v>1</v>
      </c>
      <c r="Q2297" t="str">
        <f>CONCATENATE(C2297,E2297,G2297,I2297)</f>
        <v>2</v>
      </c>
    </row>
    <row r="2298" spans="1:17" x14ac:dyDescent="0.25">
      <c r="A2298">
        <v>2638</v>
      </c>
      <c r="D2298">
        <v>225.71654699999999</v>
      </c>
      <c r="E2298" s="4">
        <v>2</v>
      </c>
      <c r="P2298">
        <v>1</v>
      </c>
      <c r="Q2298" t="str">
        <f>CONCATENATE(C2298,E2298,G2298,I2298)</f>
        <v>2</v>
      </c>
    </row>
    <row r="2299" spans="1:17" x14ac:dyDescent="0.25">
      <c r="A2299">
        <v>2639</v>
      </c>
      <c r="D2299">
        <v>225.676547</v>
      </c>
      <c r="E2299" s="4">
        <v>2</v>
      </c>
      <c r="P2299">
        <v>1</v>
      </c>
      <c r="Q2299" t="str">
        <f>CONCATENATE(C2299,E2299,G2299,I2299)</f>
        <v>2</v>
      </c>
    </row>
    <row r="2300" spans="1:17" x14ac:dyDescent="0.25">
      <c r="A2300">
        <v>2640</v>
      </c>
      <c r="B2300">
        <v>219.51061899999999</v>
      </c>
      <c r="C2300" s="3">
        <v>1</v>
      </c>
      <c r="D2300">
        <v>225.62654799999999</v>
      </c>
      <c r="E2300" s="4">
        <v>2</v>
      </c>
      <c r="P2300">
        <v>2</v>
      </c>
      <c r="Q2300" t="str">
        <f>CONCATENATE(C2300,E2300,G2300,I2300)</f>
        <v>12</v>
      </c>
    </row>
    <row r="2301" spans="1:17" x14ac:dyDescent="0.25">
      <c r="A2301">
        <v>2641</v>
      </c>
      <c r="B2301">
        <v>219.48866100000001</v>
      </c>
      <c r="C2301" s="3">
        <v>1</v>
      </c>
      <c r="D2301">
        <v>225.663814</v>
      </c>
      <c r="E2301" s="4">
        <v>2</v>
      </c>
      <c r="P2301">
        <v>2</v>
      </c>
      <c r="Q2301" t="str">
        <f>CONCATENATE(C2301,E2301,G2301,I2301)</f>
        <v>12</v>
      </c>
    </row>
    <row r="2302" spans="1:17" x14ac:dyDescent="0.25">
      <c r="A2302">
        <v>2642</v>
      </c>
      <c r="B2302">
        <v>219.49134100000001</v>
      </c>
      <c r="C2302" s="3">
        <v>1</v>
      </c>
      <c r="P2302">
        <v>1</v>
      </c>
      <c r="Q2302" t="str">
        <f>CONCATENATE(C2302,E2302,G2302,I2302)</f>
        <v>1</v>
      </c>
    </row>
    <row r="2303" spans="1:17" x14ac:dyDescent="0.25">
      <c r="A2303">
        <v>2643</v>
      </c>
      <c r="B2303">
        <v>219.46407299999998</v>
      </c>
      <c r="C2303" s="3">
        <v>1</v>
      </c>
      <c r="P2303">
        <v>1</v>
      </c>
      <c r="Q2303" t="str">
        <f>CONCATENATE(C2303,E2303,G2303,I2303)</f>
        <v>1</v>
      </c>
    </row>
    <row r="2304" spans="1:17" x14ac:dyDescent="0.25">
      <c r="A2304">
        <v>2644</v>
      </c>
      <c r="B2304">
        <v>219.541032</v>
      </c>
      <c r="C2304" s="3">
        <v>1</v>
      </c>
      <c r="P2304">
        <v>1</v>
      </c>
      <c r="Q2304" t="str">
        <f>CONCATENATE(C2304,E2304,G2304,I2304)</f>
        <v>1</v>
      </c>
    </row>
    <row r="2305" spans="1:17" x14ac:dyDescent="0.25">
      <c r="A2305">
        <v>2645</v>
      </c>
      <c r="B2305">
        <v>219.52773300000001</v>
      </c>
      <c r="C2305" s="3">
        <v>1</v>
      </c>
      <c r="P2305">
        <v>1</v>
      </c>
      <c r="Q2305" t="str">
        <f>CONCATENATE(C2305,E2305,G2305,I2305)</f>
        <v>1</v>
      </c>
    </row>
    <row r="2306" spans="1:17" x14ac:dyDescent="0.25">
      <c r="A2306">
        <v>2646</v>
      </c>
      <c r="B2306">
        <v>219.54938200000001</v>
      </c>
      <c r="C2306" s="3">
        <v>1</v>
      </c>
      <c r="H2306">
        <v>221.94531000000001</v>
      </c>
      <c r="I2306" s="2">
        <v>4</v>
      </c>
      <c r="P2306">
        <v>2</v>
      </c>
      <c r="Q2306" t="str">
        <f>CONCATENATE(C2306,E2306,G2306,I2306)</f>
        <v>14</v>
      </c>
    </row>
    <row r="2307" spans="1:17" x14ac:dyDescent="0.25">
      <c r="A2307">
        <v>2647</v>
      </c>
      <c r="B2307">
        <v>219.51061899999999</v>
      </c>
      <c r="C2307" s="3">
        <v>1</v>
      </c>
      <c r="H2307">
        <v>221.93123800000001</v>
      </c>
      <c r="I2307" s="2">
        <v>4</v>
      </c>
      <c r="P2307">
        <v>2</v>
      </c>
      <c r="Q2307" t="str">
        <f>CONCATENATE(C2307,E2307,G2307,I2307)</f>
        <v>14</v>
      </c>
    </row>
    <row r="2308" spans="1:17" x14ac:dyDescent="0.25">
      <c r="A2308">
        <v>2648</v>
      </c>
      <c r="H2308">
        <v>221.97500099999999</v>
      </c>
      <c r="I2308" s="2">
        <v>4</v>
      </c>
      <c r="P2308">
        <v>1</v>
      </c>
      <c r="Q2308" t="str">
        <f>CONCATENATE(C2308,E2308,G2308,I2308)</f>
        <v>4</v>
      </c>
    </row>
    <row r="2309" spans="1:17" x14ac:dyDescent="0.25">
      <c r="A2309">
        <v>2649</v>
      </c>
      <c r="F2309">
        <v>219.02103099999999</v>
      </c>
      <c r="G2309" s="5">
        <v>3</v>
      </c>
      <c r="H2309">
        <v>222.008351</v>
      </c>
      <c r="I2309" s="2">
        <v>4</v>
      </c>
      <c r="P2309">
        <v>2</v>
      </c>
      <c r="Q2309" t="str">
        <f>CONCATENATE(C2309,E2309,G2309,I2309)</f>
        <v>34</v>
      </c>
    </row>
    <row r="2310" spans="1:17" x14ac:dyDescent="0.25">
      <c r="A2310">
        <v>2650</v>
      </c>
      <c r="F2310">
        <v>219.08015499999999</v>
      </c>
      <c r="G2310" s="5">
        <v>3</v>
      </c>
      <c r="H2310">
        <v>221.969898</v>
      </c>
      <c r="I2310" s="2">
        <v>4</v>
      </c>
      <c r="P2310">
        <v>2</v>
      </c>
      <c r="Q2310" t="str">
        <f>CONCATENATE(C2310,E2310,G2310,I2310)</f>
        <v>34</v>
      </c>
    </row>
    <row r="2311" spans="1:17" x14ac:dyDescent="0.25">
      <c r="A2311">
        <v>2651</v>
      </c>
      <c r="F2311">
        <v>219.08943400000001</v>
      </c>
      <c r="G2311" s="5">
        <v>3</v>
      </c>
      <c r="H2311">
        <v>221.976237</v>
      </c>
      <c r="I2311" s="2">
        <v>4</v>
      </c>
      <c r="P2311">
        <v>2</v>
      </c>
      <c r="Q2311" t="str">
        <f>CONCATENATE(C2311,E2311,G2311,I2311)</f>
        <v>34</v>
      </c>
    </row>
    <row r="2312" spans="1:17" x14ac:dyDescent="0.25">
      <c r="A2312">
        <v>2652</v>
      </c>
      <c r="F2312">
        <v>218.97865999999999</v>
      </c>
      <c r="G2312" s="5">
        <v>3</v>
      </c>
      <c r="H2312">
        <v>222.007578</v>
      </c>
      <c r="I2312" s="2">
        <v>4</v>
      </c>
      <c r="P2312">
        <v>2</v>
      </c>
      <c r="Q2312" t="str">
        <f>CONCATENATE(C2312,E2312,G2312,I2312)</f>
        <v>34</v>
      </c>
    </row>
    <row r="2313" spans="1:17" x14ac:dyDescent="0.25">
      <c r="A2313">
        <v>2653</v>
      </c>
      <c r="F2313">
        <v>219.01170099999999</v>
      </c>
      <c r="G2313" s="5">
        <v>3</v>
      </c>
      <c r="H2313">
        <v>221.94531000000001</v>
      </c>
      <c r="I2313" s="2">
        <v>4</v>
      </c>
      <c r="P2313">
        <v>2</v>
      </c>
      <c r="Q2313" t="str">
        <f>CONCATENATE(C2313,E2313,G2313,I2313)</f>
        <v>34</v>
      </c>
    </row>
    <row r="2314" spans="1:17" x14ac:dyDescent="0.25">
      <c r="A2314">
        <v>2654</v>
      </c>
      <c r="F2314">
        <v>219.04319699999999</v>
      </c>
      <c r="G2314" s="5">
        <v>3</v>
      </c>
      <c r="H2314">
        <v>221.94531000000001</v>
      </c>
      <c r="I2314" s="2">
        <v>4</v>
      </c>
      <c r="P2314">
        <v>2</v>
      </c>
      <c r="Q2314" t="str">
        <f>CONCATENATE(C2314,E2314,G2314,I2314)</f>
        <v>34</v>
      </c>
    </row>
    <row r="2315" spans="1:17" x14ac:dyDescent="0.25">
      <c r="A2315">
        <v>2655</v>
      </c>
      <c r="F2315">
        <v>219.02103099999999</v>
      </c>
      <c r="G2315" s="5">
        <v>3</v>
      </c>
      <c r="P2315">
        <v>1</v>
      </c>
      <c r="Q2315" t="str">
        <f>CONCATENATE(C2315,E2315,G2315,I2315)</f>
        <v>3</v>
      </c>
    </row>
    <row r="2316" spans="1:17" x14ac:dyDescent="0.25">
      <c r="A2316">
        <v>2656</v>
      </c>
      <c r="F2316">
        <v>219.02103099999999</v>
      </c>
      <c r="G2316" s="5">
        <v>3</v>
      </c>
      <c r="P2316">
        <v>1</v>
      </c>
      <c r="Q2316" t="str">
        <f>CONCATENATE(C2316,E2316,G2316,I2316)</f>
        <v>3</v>
      </c>
    </row>
    <row r="2317" spans="1:17" x14ac:dyDescent="0.25">
      <c r="A2317">
        <v>2657</v>
      </c>
      <c r="P2317">
        <v>0</v>
      </c>
      <c r="Q2317" t="str">
        <f>CONCATENATE(C2317,E2317,G2317,I2317)</f>
        <v/>
      </c>
    </row>
    <row r="2318" spans="1:17" x14ac:dyDescent="0.25">
      <c r="A2318">
        <v>2658</v>
      </c>
      <c r="D2318">
        <v>200.64022299999999</v>
      </c>
      <c r="E2318" s="4">
        <v>2</v>
      </c>
      <c r="P2318">
        <v>1</v>
      </c>
      <c r="Q2318" t="str">
        <f>CONCATENATE(C2318,E2318,G2318,I2318)</f>
        <v>2</v>
      </c>
    </row>
    <row r="2319" spans="1:17" x14ac:dyDescent="0.25">
      <c r="A2319">
        <v>2659</v>
      </c>
      <c r="D2319">
        <v>200.55794800000001</v>
      </c>
      <c r="E2319" s="4">
        <v>2</v>
      </c>
      <c r="P2319">
        <v>1</v>
      </c>
      <c r="Q2319" t="str">
        <f>CONCATENATE(C2319,E2319,G2319,I2319)</f>
        <v>2</v>
      </c>
    </row>
    <row r="2320" spans="1:17" x14ac:dyDescent="0.25">
      <c r="A2320">
        <v>2660</v>
      </c>
      <c r="D2320">
        <v>200.63793000000001</v>
      </c>
      <c r="E2320" s="4">
        <v>2</v>
      </c>
      <c r="P2320">
        <v>1</v>
      </c>
      <c r="Q2320" t="str">
        <f>CONCATENATE(C2320,E2320,G2320,I2320)</f>
        <v>2</v>
      </c>
    </row>
    <row r="2321" spans="1:17" x14ac:dyDescent="0.25">
      <c r="A2321">
        <v>2661</v>
      </c>
      <c r="D2321">
        <v>200.651038</v>
      </c>
      <c r="E2321" s="4">
        <v>2</v>
      </c>
      <c r="P2321">
        <v>1</v>
      </c>
      <c r="Q2321" t="str">
        <f>CONCATENATE(C2321,E2321,G2321,I2321)</f>
        <v>2</v>
      </c>
    </row>
    <row r="2322" spans="1:17" x14ac:dyDescent="0.25">
      <c r="A2322">
        <v>2662</v>
      </c>
      <c r="D2322">
        <v>200.68439699999999</v>
      </c>
      <c r="E2322" s="4">
        <v>2</v>
      </c>
      <c r="P2322">
        <v>1</v>
      </c>
      <c r="Q2322" t="str">
        <f>CONCATENATE(C2322,E2322,G2322,I2322)</f>
        <v>2</v>
      </c>
    </row>
    <row r="2323" spans="1:17" x14ac:dyDescent="0.25">
      <c r="A2323">
        <v>2663</v>
      </c>
      <c r="D2323">
        <v>200.69362899999999</v>
      </c>
      <c r="E2323" s="4">
        <v>2</v>
      </c>
      <c r="P2323">
        <v>1</v>
      </c>
      <c r="Q2323" t="str">
        <f>CONCATENATE(C2323,E2323,G2323,I2323)</f>
        <v>2</v>
      </c>
    </row>
    <row r="2324" spans="1:17" x14ac:dyDescent="0.25">
      <c r="A2324">
        <v>2664</v>
      </c>
      <c r="B2324">
        <v>194.44534100000001</v>
      </c>
      <c r="C2324" s="3">
        <v>1</v>
      </c>
      <c r="D2324">
        <v>200.63956300000001</v>
      </c>
      <c r="E2324" s="4">
        <v>2</v>
      </c>
      <c r="P2324">
        <v>2</v>
      </c>
      <c r="Q2324" t="str">
        <f>CONCATENATE(C2324,E2324,G2324,I2324)</f>
        <v>12</v>
      </c>
    </row>
    <row r="2325" spans="1:17" x14ac:dyDescent="0.25">
      <c r="A2325">
        <v>2665</v>
      </c>
      <c r="B2325">
        <v>194.49298300000001</v>
      </c>
      <c r="C2325" s="3">
        <v>1</v>
      </c>
      <c r="D2325">
        <v>200.64022299999999</v>
      </c>
      <c r="E2325" s="4">
        <v>2</v>
      </c>
      <c r="P2325">
        <v>2</v>
      </c>
      <c r="Q2325" t="str">
        <f>CONCATENATE(C2325,E2325,G2325,I2325)</f>
        <v>12</v>
      </c>
    </row>
    <row r="2326" spans="1:17" x14ac:dyDescent="0.25">
      <c r="A2326">
        <v>2666</v>
      </c>
      <c r="B2326">
        <v>194.45906300000001</v>
      </c>
      <c r="C2326" s="3">
        <v>1</v>
      </c>
      <c r="P2326">
        <v>1</v>
      </c>
      <c r="Q2326" t="str">
        <f>CONCATENATE(C2326,E2326,G2326,I2326)</f>
        <v>1</v>
      </c>
    </row>
    <row r="2327" spans="1:17" x14ac:dyDescent="0.25">
      <c r="A2327">
        <v>2667</v>
      </c>
      <c r="B2327">
        <v>194.41968</v>
      </c>
      <c r="C2327" s="3">
        <v>1</v>
      </c>
      <c r="P2327">
        <v>1</v>
      </c>
      <c r="Q2327" t="str">
        <f>CONCATENATE(C2327,E2327,G2327,I2327)</f>
        <v>1</v>
      </c>
    </row>
    <row r="2328" spans="1:17" x14ac:dyDescent="0.25">
      <c r="A2328">
        <v>2668</v>
      </c>
      <c r="B2328">
        <v>194.44498300000001</v>
      </c>
      <c r="C2328" s="3">
        <v>1</v>
      </c>
      <c r="P2328">
        <v>1</v>
      </c>
      <c r="Q2328" t="str">
        <f>CONCATENATE(C2328,E2328,G2328,I2328)</f>
        <v>1</v>
      </c>
    </row>
    <row r="2329" spans="1:17" x14ac:dyDescent="0.25">
      <c r="A2329">
        <v>2669</v>
      </c>
      <c r="B2329">
        <v>194.44534100000001</v>
      </c>
      <c r="C2329" s="3">
        <v>1</v>
      </c>
      <c r="H2329">
        <v>195.919577</v>
      </c>
      <c r="I2329" s="2">
        <v>4</v>
      </c>
      <c r="P2329">
        <v>2</v>
      </c>
      <c r="Q2329" t="str">
        <f>CONCATENATE(C2329,E2329,G2329,I2329)</f>
        <v>14</v>
      </c>
    </row>
    <row r="2330" spans="1:17" x14ac:dyDescent="0.25">
      <c r="A2330">
        <v>2670</v>
      </c>
      <c r="F2330">
        <v>194.34551500000001</v>
      </c>
      <c r="G2330" s="5">
        <v>3</v>
      </c>
      <c r="H2330">
        <v>195.919577</v>
      </c>
      <c r="I2330" s="2">
        <v>4</v>
      </c>
      <c r="P2330">
        <v>2</v>
      </c>
      <c r="Q2330" t="str">
        <f>CONCATENATE(C2330,E2330,G2330,I2330)</f>
        <v>34</v>
      </c>
    </row>
    <row r="2331" spans="1:17" x14ac:dyDescent="0.25">
      <c r="A2331">
        <v>2671</v>
      </c>
      <c r="F2331">
        <v>194.40856400000001</v>
      </c>
      <c r="G2331" s="5">
        <v>3</v>
      </c>
      <c r="H2331">
        <v>195.87432699999999</v>
      </c>
      <c r="I2331" s="2">
        <v>4</v>
      </c>
      <c r="P2331">
        <v>2</v>
      </c>
      <c r="Q2331" t="str">
        <f>CONCATENATE(C2331,E2331,G2331,I2331)</f>
        <v>34</v>
      </c>
    </row>
    <row r="2332" spans="1:17" x14ac:dyDescent="0.25">
      <c r="A2332">
        <v>2672</v>
      </c>
      <c r="F2332">
        <v>194.422438</v>
      </c>
      <c r="G2332" s="5">
        <v>3</v>
      </c>
      <c r="H2332">
        <v>195.832144</v>
      </c>
      <c r="I2332" s="2">
        <v>4</v>
      </c>
      <c r="P2332">
        <v>2</v>
      </c>
      <c r="Q2332" t="str">
        <f>CONCATENATE(C2332,E2332,G2332,I2332)</f>
        <v>34</v>
      </c>
    </row>
    <row r="2333" spans="1:17" x14ac:dyDescent="0.25">
      <c r="A2333">
        <v>2673</v>
      </c>
      <c r="F2333">
        <v>194.425139</v>
      </c>
      <c r="G2333" s="5">
        <v>3</v>
      </c>
      <c r="H2333">
        <v>195.757262</v>
      </c>
      <c r="I2333" s="2">
        <v>4</v>
      </c>
      <c r="P2333">
        <v>2</v>
      </c>
      <c r="Q2333" t="str">
        <f>CONCATENATE(C2333,E2333,G2333,I2333)</f>
        <v>34</v>
      </c>
    </row>
    <row r="2334" spans="1:17" x14ac:dyDescent="0.25">
      <c r="A2334">
        <v>2674</v>
      </c>
      <c r="F2334">
        <v>194.33551600000001</v>
      </c>
      <c r="G2334" s="5">
        <v>3</v>
      </c>
      <c r="H2334">
        <v>195.78393800000001</v>
      </c>
      <c r="I2334" s="2">
        <v>4</v>
      </c>
      <c r="P2334">
        <v>2</v>
      </c>
      <c r="Q2334" t="str">
        <f>CONCATENATE(C2334,E2334,G2334,I2334)</f>
        <v>34</v>
      </c>
    </row>
    <row r="2335" spans="1:17" x14ac:dyDescent="0.25">
      <c r="A2335">
        <v>2675</v>
      </c>
      <c r="F2335">
        <v>194.317206</v>
      </c>
      <c r="G2335" s="5">
        <v>3</v>
      </c>
      <c r="H2335">
        <v>195.91768500000001</v>
      </c>
      <c r="I2335" s="2">
        <v>4</v>
      </c>
      <c r="P2335">
        <v>2</v>
      </c>
      <c r="Q2335" t="str">
        <f>CONCATENATE(C2335,E2335,G2335,I2335)</f>
        <v>34</v>
      </c>
    </row>
    <row r="2336" spans="1:17" x14ac:dyDescent="0.25">
      <c r="A2336">
        <v>2676</v>
      </c>
      <c r="F2336">
        <v>194.35536000000002</v>
      </c>
      <c r="G2336" s="5">
        <v>3</v>
      </c>
      <c r="H2336">
        <v>195.919577</v>
      </c>
      <c r="I2336" s="2">
        <v>4</v>
      </c>
      <c r="P2336">
        <v>2</v>
      </c>
      <c r="Q2336" t="str">
        <f>CONCATENATE(C2336,E2336,G2336,I2336)</f>
        <v>34</v>
      </c>
    </row>
    <row r="2337" spans="1:17" x14ac:dyDescent="0.25">
      <c r="A2337">
        <v>2677</v>
      </c>
      <c r="F2337">
        <v>194.34551500000001</v>
      </c>
      <c r="G2337" s="5">
        <v>3</v>
      </c>
      <c r="H2337">
        <v>195.919577</v>
      </c>
      <c r="I2337" s="2">
        <v>4</v>
      </c>
      <c r="P2337">
        <v>2</v>
      </c>
      <c r="Q2337" t="str">
        <f>CONCATENATE(C2337,E2337,G2337,I2337)</f>
        <v>34</v>
      </c>
    </row>
    <row r="2338" spans="1:17" x14ac:dyDescent="0.25">
      <c r="A2338">
        <v>2678</v>
      </c>
      <c r="P2338">
        <v>0</v>
      </c>
      <c r="Q2338" t="str">
        <f>CONCATENATE(C2338,E2338,G2338,I2338)</f>
        <v/>
      </c>
    </row>
    <row r="2339" spans="1:17" x14ac:dyDescent="0.25">
      <c r="A2339">
        <v>2679</v>
      </c>
      <c r="P2339">
        <v>0</v>
      </c>
      <c r="Q2339" t="str">
        <f>CONCATENATE(C2339,E2339,G2339,I2339)</f>
        <v/>
      </c>
    </row>
    <row r="2340" spans="1:17" x14ac:dyDescent="0.25">
      <c r="A2340">
        <v>2680</v>
      </c>
      <c r="P2340">
        <v>0</v>
      </c>
      <c r="Q2340" t="str">
        <f>CONCATENATE(C2340,E2340,G2340,I2340)</f>
        <v/>
      </c>
    </row>
    <row r="2341" spans="1:17" x14ac:dyDescent="0.25">
      <c r="A2341">
        <v>2681</v>
      </c>
      <c r="D2341">
        <v>171.227675</v>
      </c>
      <c r="E2341" s="4">
        <v>2</v>
      </c>
      <c r="P2341">
        <v>1</v>
      </c>
      <c r="Q2341" t="str">
        <f>CONCATENATE(C2341,E2341,G2341,I2341)</f>
        <v>2</v>
      </c>
    </row>
    <row r="2342" spans="1:17" x14ac:dyDescent="0.25">
      <c r="A2342">
        <v>2682</v>
      </c>
      <c r="D2342">
        <v>171.15743500000002</v>
      </c>
      <c r="E2342" s="4">
        <v>2</v>
      </c>
      <c r="P2342">
        <v>1</v>
      </c>
      <c r="Q2342" t="str">
        <f>CONCATENATE(C2342,E2342,G2342,I2342)</f>
        <v>2</v>
      </c>
    </row>
    <row r="2343" spans="1:17" x14ac:dyDescent="0.25">
      <c r="A2343">
        <v>2683</v>
      </c>
      <c r="D2343">
        <v>171.25414900000001</v>
      </c>
      <c r="E2343" s="4">
        <v>2</v>
      </c>
      <c r="P2343">
        <v>1</v>
      </c>
      <c r="Q2343" t="str">
        <f>CONCATENATE(C2343,E2343,G2343,I2343)</f>
        <v>2</v>
      </c>
    </row>
    <row r="2344" spans="1:17" x14ac:dyDescent="0.25">
      <c r="A2344">
        <v>2684</v>
      </c>
      <c r="D2344">
        <v>171.241499</v>
      </c>
      <c r="E2344" s="4">
        <v>2</v>
      </c>
      <c r="P2344">
        <v>1</v>
      </c>
      <c r="Q2344" t="str">
        <f>CONCATENATE(C2344,E2344,G2344,I2344)</f>
        <v>2</v>
      </c>
    </row>
    <row r="2345" spans="1:17" x14ac:dyDescent="0.25">
      <c r="A2345">
        <v>2685</v>
      </c>
      <c r="D2345">
        <v>171.279909</v>
      </c>
      <c r="E2345" s="4">
        <v>2</v>
      </c>
      <c r="P2345">
        <v>1</v>
      </c>
      <c r="Q2345" t="str">
        <f>CONCATENATE(C2345,E2345,G2345,I2345)</f>
        <v>2</v>
      </c>
    </row>
    <row r="2346" spans="1:17" x14ac:dyDescent="0.25">
      <c r="A2346">
        <v>2686</v>
      </c>
      <c r="D2346">
        <v>171.211657</v>
      </c>
      <c r="E2346" s="4">
        <v>2</v>
      </c>
      <c r="P2346">
        <v>1</v>
      </c>
      <c r="Q2346" t="str">
        <f>CONCATENATE(C2346,E2346,G2346,I2346)</f>
        <v>2</v>
      </c>
    </row>
    <row r="2347" spans="1:17" x14ac:dyDescent="0.25">
      <c r="A2347">
        <v>2687</v>
      </c>
      <c r="B2347">
        <v>165.21851800000002</v>
      </c>
      <c r="C2347" s="3">
        <v>1</v>
      </c>
      <c r="D2347">
        <v>171.227675</v>
      </c>
      <c r="E2347" s="4">
        <v>2</v>
      </c>
      <c r="P2347">
        <v>2</v>
      </c>
      <c r="Q2347" t="str">
        <f>CONCATENATE(C2347,E2347,G2347,I2347)</f>
        <v>12</v>
      </c>
    </row>
    <row r="2348" spans="1:17" x14ac:dyDescent="0.25">
      <c r="A2348">
        <v>2688</v>
      </c>
      <c r="B2348">
        <v>165.20444000000001</v>
      </c>
      <c r="C2348" s="3">
        <v>1</v>
      </c>
      <c r="D2348">
        <v>171.227675</v>
      </c>
      <c r="E2348" s="4">
        <v>2</v>
      </c>
      <c r="P2348">
        <v>2</v>
      </c>
      <c r="Q2348" t="str">
        <f>CONCATENATE(C2348,E2348,G2348,I2348)</f>
        <v>12</v>
      </c>
    </row>
    <row r="2349" spans="1:17" x14ac:dyDescent="0.25">
      <c r="A2349">
        <v>2689</v>
      </c>
      <c r="B2349">
        <v>165.186688</v>
      </c>
      <c r="C2349" s="3">
        <v>1</v>
      </c>
      <c r="P2349">
        <v>1</v>
      </c>
      <c r="Q2349" t="str">
        <f>CONCATENATE(C2349,E2349,G2349,I2349)</f>
        <v>1</v>
      </c>
    </row>
    <row r="2350" spans="1:17" x14ac:dyDescent="0.25">
      <c r="A2350">
        <v>2690</v>
      </c>
      <c r="B2350">
        <v>165.19643100000002</v>
      </c>
      <c r="C2350" s="3">
        <v>1</v>
      </c>
      <c r="P2350">
        <v>1</v>
      </c>
      <c r="Q2350" t="str">
        <f>CONCATENATE(C2350,E2350,G2350,I2350)</f>
        <v>1</v>
      </c>
    </row>
    <row r="2351" spans="1:17" x14ac:dyDescent="0.25">
      <c r="A2351">
        <v>2691</v>
      </c>
      <c r="B2351">
        <v>165.21851800000002</v>
      </c>
      <c r="C2351" s="3">
        <v>1</v>
      </c>
      <c r="P2351">
        <v>1</v>
      </c>
      <c r="Q2351" t="str">
        <f>CONCATENATE(C2351,E2351,G2351,I2351)</f>
        <v>1</v>
      </c>
    </row>
    <row r="2352" spans="1:17" x14ac:dyDescent="0.25">
      <c r="A2352">
        <v>2692</v>
      </c>
      <c r="B2352">
        <v>165.21851800000002</v>
      </c>
      <c r="C2352" s="3">
        <v>1</v>
      </c>
      <c r="H2352">
        <v>165.29992900000002</v>
      </c>
      <c r="I2352" s="2">
        <v>4</v>
      </c>
      <c r="P2352">
        <v>2</v>
      </c>
      <c r="Q2352" t="str">
        <f>CONCATENATE(C2352,E2352,G2352,I2352)</f>
        <v>14</v>
      </c>
    </row>
    <row r="2353" spans="1:17" x14ac:dyDescent="0.25">
      <c r="A2353">
        <v>2693</v>
      </c>
      <c r="F2353">
        <v>164.33849600000002</v>
      </c>
      <c r="G2353" s="5">
        <v>3</v>
      </c>
      <c r="H2353">
        <v>165.2353</v>
      </c>
      <c r="I2353" s="2">
        <v>4</v>
      </c>
      <c r="P2353">
        <v>2</v>
      </c>
      <c r="Q2353" t="str">
        <f>CONCATENATE(C2353,E2353,G2353,I2353)</f>
        <v>34</v>
      </c>
    </row>
    <row r="2354" spans="1:17" x14ac:dyDescent="0.25">
      <c r="A2354">
        <v>2694</v>
      </c>
      <c r="F2354">
        <v>164.357268</v>
      </c>
      <c r="G2354" s="5">
        <v>3</v>
      </c>
      <c r="H2354">
        <v>165.270546</v>
      </c>
      <c r="I2354" s="2">
        <v>4</v>
      </c>
      <c r="P2354">
        <v>2</v>
      </c>
      <c r="Q2354" t="str">
        <f>CONCATENATE(C2354,E2354,G2354,I2354)</f>
        <v>34</v>
      </c>
    </row>
    <row r="2355" spans="1:17" x14ac:dyDescent="0.25">
      <c r="A2355">
        <v>2695</v>
      </c>
      <c r="F2355">
        <v>164.360636</v>
      </c>
      <c r="G2355" s="5">
        <v>3</v>
      </c>
      <c r="H2355">
        <v>165.303246</v>
      </c>
      <c r="I2355" s="2">
        <v>4</v>
      </c>
      <c r="P2355">
        <v>2</v>
      </c>
      <c r="Q2355" t="str">
        <f>CONCATENATE(C2355,E2355,G2355,I2355)</f>
        <v>34</v>
      </c>
    </row>
    <row r="2356" spans="1:17" x14ac:dyDescent="0.25">
      <c r="A2356">
        <v>2696</v>
      </c>
      <c r="F2356">
        <v>164.316765</v>
      </c>
      <c r="G2356" s="5">
        <v>3</v>
      </c>
      <c r="H2356">
        <v>165.318241</v>
      </c>
      <c r="I2356" s="2">
        <v>4</v>
      </c>
      <c r="P2356">
        <v>2</v>
      </c>
      <c r="Q2356" t="str">
        <f>CONCATENATE(C2356,E2356,G2356,I2356)</f>
        <v>34</v>
      </c>
    </row>
    <row r="2357" spans="1:17" x14ac:dyDescent="0.25">
      <c r="A2357">
        <v>2697</v>
      </c>
      <c r="F2357">
        <v>164.312941</v>
      </c>
      <c r="G2357" s="5">
        <v>3</v>
      </c>
      <c r="H2357">
        <v>165.312376</v>
      </c>
      <c r="I2357" s="2">
        <v>4</v>
      </c>
      <c r="P2357">
        <v>2</v>
      </c>
      <c r="Q2357" t="str">
        <f>CONCATENATE(C2357,E2357,G2357,I2357)</f>
        <v>34</v>
      </c>
    </row>
    <row r="2358" spans="1:17" x14ac:dyDescent="0.25">
      <c r="A2358">
        <v>2698</v>
      </c>
      <c r="F2358">
        <v>164.343546</v>
      </c>
      <c r="G2358" s="5">
        <v>3</v>
      </c>
      <c r="H2358">
        <v>165.26335599999999</v>
      </c>
      <c r="I2358" s="2">
        <v>4</v>
      </c>
      <c r="P2358">
        <v>2</v>
      </c>
      <c r="Q2358" t="str">
        <f>CONCATENATE(C2358,E2358,G2358,I2358)</f>
        <v>34</v>
      </c>
    </row>
    <row r="2359" spans="1:17" x14ac:dyDescent="0.25">
      <c r="A2359">
        <v>2699</v>
      </c>
      <c r="F2359">
        <v>164.28034600000001</v>
      </c>
      <c r="G2359" s="5">
        <v>3</v>
      </c>
      <c r="H2359">
        <v>165.240858</v>
      </c>
      <c r="I2359" s="2">
        <v>4</v>
      </c>
      <c r="P2359">
        <v>2</v>
      </c>
      <c r="Q2359" t="str">
        <f>CONCATENATE(C2359,E2359,G2359,I2359)</f>
        <v>34</v>
      </c>
    </row>
    <row r="2360" spans="1:17" x14ac:dyDescent="0.25">
      <c r="A2360">
        <v>2700</v>
      </c>
      <c r="F2360">
        <v>164.33849600000002</v>
      </c>
      <c r="G2360" s="5">
        <v>3</v>
      </c>
      <c r="H2360">
        <v>165.29992900000002</v>
      </c>
      <c r="I2360" s="2">
        <v>4</v>
      </c>
      <c r="P2360">
        <v>2</v>
      </c>
      <c r="Q2360" t="str">
        <f>CONCATENATE(C2360,E2360,G2360,I2360)</f>
        <v>34</v>
      </c>
    </row>
    <row r="2361" spans="1:17" x14ac:dyDescent="0.25">
      <c r="A2361">
        <v>2701</v>
      </c>
      <c r="P2361">
        <v>0</v>
      </c>
      <c r="Q2361" t="str">
        <f>CONCATENATE(C2361,E2361,G2361,I2361)</f>
        <v/>
      </c>
    </row>
    <row r="2362" spans="1:17" x14ac:dyDescent="0.25">
      <c r="A2362">
        <v>2702</v>
      </c>
      <c r="P2362">
        <v>0</v>
      </c>
      <c r="Q2362" t="str">
        <f>CONCATENATE(C2362,E2362,G2362,I2362)</f>
        <v/>
      </c>
    </row>
    <row r="2363" spans="1:17" x14ac:dyDescent="0.25">
      <c r="A2363">
        <v>2703</v>
      </c>
      <c r="P2363">
        <v>0</v>
      </c>
      <c r="Q2363" t="str">
        <f>CONCATENATE(C2363,E2363,G2363,I2363)</f>
        <v/>
      </c>
    </row>
    <row r="2364" spans="1:17" x14ac:dyDescent="0.25">
      <c r="A2364">
        <v>2704</v>
      </c>
      <c r="D2364">
        <v>135.096307</v>
      </c>
      <c r="E2364" s="4">
        <v>2</v>
      </c>
      <c r="P2364">
        <v>1</v>
      </c>
      <c r="Q2364" t="str">
        <f>CONCATENATE(C2364,E2364,G2364,I2364)</f>
        <v>2</v>
      </c>
    </row>
    <row r="2365" spans="1:17" x14ac:dyDescent="0.25">
      <c r="A2365">
        <v>2705</v>
      </c>
      <c r="D2365">
        <v>134.99575900000002</v>
      </c>
      <c r="E2365" s="4">
        <v>2</v>
      </c>
      <c r="P2365">
        <v>1</v>
      </c>
      <c r="Q2365" t="str">
        <f>CONCATENATE(C2365,E2365,G2365,I2365)</f>
        <v>2</v>
      </c>
    </row>
    <row r="2366" spans="1:17" x14ac:dyDescent="0.25">
      <c r="A2366">
        <v>2706</v>
      </c>
      <c r="D2366">
        <v>135.03878900000001</v>
      </c>
      <c r="E2366" s="4">
        <v>2</v>
      </c>
      <c r="P2366">
        <v>1</v>
      </c>
      <c r="Q2366" t="str">
        <f>CONCATENATE(C2366,E2366,G2366,I2366)</f>
        <v>2</v>
      </c>
    </row>
    <row r="2367" spans="1:17" x14ac:dyDescent="0.25">
      <c r="A2367">
        <v>2707</v>
      </c>
      <c r="D2367">
        <v>135.08091100000001</v>
      </c>
      <c r="E2367" s="4">
        <v>2</v>
      </c>
      <c r="P2367">
        <v>1</v>
      </c>
      <c r="Q2367" t="str">
        <f>CONCATENATE(C2367,E2367,G2367,I2367)</f>
        <v>2</v>
      </c>
    </row>
    <row r="2368" spans="1:17" x14ac:dyDescent="0.25">
      <c r="A2368">
        <v>2708</v>
      </c>
      <c r="B2368">
        <v>130.48969700000001</v>
      </c>
      <c r="C2368" s="3">
        <v>1</v>
      </c>
      <c r="D2368">
        <v>135.10989499999999</v>
      </c>
      <c r="E2368" s="4">
        <v>2</v>
      </c>
      <c r="P2368">
        <v>2</v>
      </c>
      <c r="Q2368" t="str">
        <f>CONCATENATE(C2368,E2368,G2368,I2368)</f>
        <v>12</v>
      </c>
    </row>
    <row r="2369" spans="1:17" x14ac:dyDescent="0.25">
      <c r="A2369">
        <v>2709</v>
      </c>
      <c r="B2369">
        <v>130.480603</v>
      </c>
      <c r="C2369" s="3">
        <v>1</v>
      </c>
      <c r="D2369">
        <v>135.11656300000001</v>
      </c>
      <c r="E2369" s="4">
        <v>2</v>
      </c>
      <c r="P2369">
        <v>2</v>
      </c>
      <c r="Q2369" t="str">
        <f>CONCATENATE(C2369,E2369,G2369,I2369)</f>
        <v>12</v>
      </c>
    </row>
    <row r="2370" spans="1:17" x14ac:dyDescent="0.25">
      <c r="A2370">
        <v>2710</v>
      </c>
      <c r="B2370">
        <v>130.54797500000001</v>
      </c>
      <c r="C2370" s="3">
        <v>1</v>
      </c>
      <c r="D2370">
        <v>135.096307</v>
      </c>
      <c r="E2370" s="4">
        <v>2</v>
      </c>
      <c r="P2370">
        <v>2</v>
      </c>
      <c r="Q2370" t="str">
        <f>CONCATENATE(C2370,E2370,G2370,I2370)</f>
        <v>12</v>
      </c>
    </row>
    <row r="2371" spans="1:17" x14ac:dyDescent="0.25">
      <c r="A2371">
        <v>2711</v>
      </c>
      <c r="B2371">
        <v>130.567071</v>
      </c>
      <c r="C2371" s="3">
        <v>1</v>
      </c>
      <c r="D2371">
        <v>135.096307</v>
      </c>
      <c r="E2371" s="4">
        <v>2</v>
      </c>
      <c r="P2371">
        <v>2</v>
      </c>
      <c r="Q2371" t="str">
        <f>CONCATENATE(C2371,E2371,G2371,I2371)</f>
        <v>12</v>
      </c>
    </row>
    <row r="2372" spans="1:17" x14ac:dyDescent="0.25">
      <c r="A2372">
        <v>2712</v>
      </c>
      <c r="B2372">
        <v>130.57904200000002</v>
      </c>
      <c r="C2372" s="3">
        <v>1</v>
      </c>
      <c r="P2372">
        <v>1</v>
      </c>
      <c r="Q2372" t="str">
        <f>CONCATENATE(C2372,E2372,G2372,I2372)</f>
        <v>1</v>
      </c>
    </row>
    <row r="2373" spans="1:17" x14ac:dyDescent="0.25">
      <c r="A2373">
        <v>2713</v>
      </c>
      <c r="B2373">
        <v>130.60010199999999</v>
      </c>
      <c r="C2373" s="3">
        <v>1</v>
      </c>
      <c r="P2373">
        <v>1</v>
      </c>
      <c r="Q2373" t="str">
        <f>CONCATENATE(C2373,E2373,G2373,I2373)</f>
        <v>1</v>
      </c>
    </row>
    <row r="2374" spans="1:17" x14ac:dyDescent="0.25">
      <c r="A2374">
        <v>2714</v>
      </c>
      <c r="B2374">
        <v>130.48969700000001</v>
      </c>
      <c r="C2374" s="3">
        <v>1</v>
      </c>
      <c r="P2374">
        <v>1</v>
      </c>
      <c r="Q2374" t="str">
        <f>CONCATENATE(C2374,E2374,G2374,I2374)</f>
        <v>1</v>
      </c>
    </row>
    <row r="2375" spans="1:17" x14ac:dyDescent="0.25">
      <c r="A2375">
        <v>2715</v>
      </c>
      <c r="H2375">
        <v>130.08929499999999</v>
      </c>
      <c r="I2375" s="2">
        <v>4</v>
      </c>
      <c r="P2375">
        <v>1</v>
      </c>
      <c r="Q2375" t="str">
        <f>CONCATENATE(C2375,E2375,G2375,I2375)</f>
        <v>4</v>
      </c>
    </row>
    <row r="2376" spans="1:17" x14ac:dyDescent="0.25">
      <c r="A2376">
        <v>2716</v>
      </c>
      <c r="F2376">
        <v>128.981618</v>
      </c>
      <c r="G2376" s="5">
        <v>3</v>
      </c>
      <c r="H2376">
        <v>130.01080400000001</v>
      </c>
      <c r="I2376" s="2">
        <v>4</v>
      </c>
      <c r="P2376">
        <v>2</v>
      </c>
      <c r="Q2376" t="str">
        <f>CONCATENATE(C2376,E2376,G2376,I2376)</f>
        <v>34</v>
      </c>
    </row>
    <row r="2377" spans="1:17" x14ac:dyDescent="0.25">
      <c r="A2377">
        <v>2717</v>
      </c>
      <c r="F2377">
        <v>129.018788</v>
      </c>
      <c r="G2377" s="5">
        <v>3</v>
      </c>
      <c r="H2377">
        <v>130.04697100000001</v>
      </c>
      <c r="I2377" s="2">
        <v>4</v>
      </c>
      <c r="P2377">
        <v>2</v>
      </c>
      <c r="Q2377" t="str">
        <f>CONCATENATE(C2377,E2377,G2377,I2377)</f>
        <v>34</v>
      </c>
    </row>
    <row r="2378" spans="1:17" x14ac:dyDescent="0.25">
      <c r="A2378">
        <v>2718</v>
      </c>
      <c r="F2378">
        <v>129.03191900000002</v>
      </c>
      <c r="G2378" s="5">
        <v>3</v>
      </c>
      <c r="H2378">
        <v>130.10883799999999</v>
      </c>
      <c r="I2378" s="2">
        <v>4</v>
      </c>
      <c r="P2378">
        <v>2</v>
      </c>
      <c r="Q2378" t="str">
        <f>CONCATENATE(C2378,E2378,G2378,I2378)</f>
        <v>34</v>
      </c>
    </row>
    <row r="2379" spans="1:17" x14ac:dyDescent="0.25">
      <c r="A2379">
        <v>2719</v>
      </c>
      <c r="F2379">
        <v>129.029798</v>
      </c>
      <c r="G2379" s="5">
        <v>3</v>
      </c>
      <c r="H2379">
        <v>130.11030700000001</v>
      </c>
      <c r="I2379" s="2">
        <v>4</v>
      </c>
      <c r="P2379">
        <v>2</v>
      </c>
      <c r="Q2379" t="str">
        <f>CONCATENATE(C2379,E2379,G2379,I2379)</f>
        <v>34</v>
      </c>
    </row>
    <row r="2380" spans="1:17" x14ac:dyDescent="0.25">
      <c r="A2380">
        <v>2720</v>
      </c>
      <c r="F2380">
        <v>129.06176500000001</v>
      </c>
      <c r="G2380" s="5">
        <v>3</v>
      </c>
      <c r="H2380">
        <v>130.133634</v>
      </c>
      <c r="I2380" s="2">
        <v>4</v>
      </c>
      <c r="P2380">
        <v>2</v>
      </c>
      <c r="Q2380" t="str">
        <f>CONCATENATE(C2380,E2380,G2380,I2380)</f>
        <v>34</v>
      </c>
    </row>
    <row r="2381" spans="1:17" x14ac:dyDescent="0.25">
      <c r="A2381">
        <v>2721</v>
      </c>
      <c r="F2381">
        <v>129.07929300000001</v>
      </c>
      <c r="G2381" s="5">
        <v>3</v>
      </c>
      <c r="H2381">
        <v>130.08515299999999</v>
      </c>
      <c r="I2381" s="2">
        <v>4</v>
      </c>
      <c r="P2381">
        <v>2</v>
      </c>
      <c r="Q2381" t="str">
        <f>CONCATENATE(C2381,E2381,G2381,I2381)</f>
        <v>34</v>
      </c>
    </row>
    <row r="2382" spans="1:17" x14ac:dyDescent="0.25">
      <c r="A2382">
        <v>2722</v>
      </c>
      <c r="F2382">
        <v>129.055554</v>
      </c>
      <c r="G2382" s="5">
        <v>3</v>
      </c>
      <c r="H2382">
        <v>130.08929499999999</v>
      </c>
      <c r="I2382" s="2">
        <v>4</v>
      </c>
      <c r="P2382">
        <v>2</v>
      </c>
      <c r="Q2382" t="str">
        <f>CONCATENATE(C2382,E2382,G2382,I2382)</f>
        <v>34</v>
      </c>
    </row>
    <row r="2383" spans="1:17" x14ac:dyDescent="0.25">
      <c r="A2383">
        <v>2723</v>
      </c>
      <c r="F2383">
        <v>128.981618</v>
      </c>
      <c r="G2383" s="5">
        <v>3</v>
      </c>
      <c r="H2383">
        <v>130.08929499999999</v>
      </c>
      <c r="I2383" s="2">
        <v>4</v>
      </c>
      <c r="P2383">
        <v>2</v>
      </c>
      <c r="Q2383" t="str">
        <f>CONCATENATE(C2383,E2383,G2383,I2383)</f>
        <v>34</v>
      </c>
    </row>
    <row r="2384" spans="1:17" x14ac:dyDescent="0.25">
      <c r="A2384">
        <v>2724</v>
      </c>
      <c r="P2384">
        <v>0</v>
      </c>
      <c r="Q2384" t="str">
        <f>CONCATENATE(C2384,E2384,G2384,I2384)</f>
        <v/>
      </c>
    </row>
    <row r="2385" spans="1:17" x14ac:dyDescent="0.25">
      <c r="A2385">
        <v>2725</v>
      </c>
      <c r="P2385">
        <v>0</v>
      </c>
      <c r="Q2385" t="str">
        <f>CONCATENATE(C2385,E2385,G2385,I2385)</f>
        <v/>
      </c>
    </row>
    <row r="2386" spans="1:17" x14ac:dyDescent="0.25">
      <c r="A2386">
        <v>2726</v>
      </c>
      <c r="P2386">
        <v>0</v>
      </c>
      <c r="Q2386" t="str">
        <f>CONCATENATE(C2386,E2386,G2386,I2386)</f>
        <v/>
      </c>
    </row>
    <row r="2387" spans="1:17" x14ac:dyDescent="0.25">
      <c r="A2387">
        <v>2727</v>
      </c>
      <c r="D2387">
        <v>105.79742100000001</v>
      </c>
      <c r="E2387" s="4">
        <v>2</v>
      </c>
      <c r="P2387">
        <v>1</v>
      </c>
      <c r="Q2387" t="str">
        <f>CONCATENATE(C2387,E2387,G2387,I2387)</f>
        <v>2</v>
      </c>
    </row>
    <row r="2388" spans="1:17" x14ac:dyDescent="0.25">
      <c r="A2388">
        <v>2728</v>
      </c>
      <c r="D2388">
        <v>105.80055300000001</v>
      </c>
      <c r="E2388" s="4">
        <v>2</v>
      </c>
      <c r="P2388">
        <v>1</v>
      </c>
      <c r="Q2388" t="str">
        <f>CONCATENATE(C2388,E2388,G2388,I2388)</f>
        <v>2</v>
      </c>
    </row>
    <row r="2389" spans="1:17" x14ac:dyDescent="0.25">
      <c r="A2389">
        <v>2729</v>
      </c>
      <c r="D2389">
        <v>105.800805</v>
      </c>
      <c r="E2389" s="4">
        <v>2</v>
      </c>
      <c r="P2389">
        <v>1</v>
      </c>
      <c r="Q2389" t="str">
        <f>CONCATENATE(C2389,E2389,G2389,I2389)</f>
        <v>2</v>
      </c>
    </row>
    <row r="2390" spans="1:17" x14ac:dyDescent="0.25">
      <c r="A2390">
        <v>2730</v>
      </c>
      <c r="D2390">
        <v>105.869901</v>
      </c>
      <c r="E2390" s="4">
        <v>2</v>
      </c>
      <c r="P2390">
        <v>1</v>
      </c>
      <c r="Q2390" t="str">
        <f>CONCATENATE(C2390,E2390,G2390,I2390)</f>
        <v>2</v>
      </c>
    </row>
    <row r="2391" spans="1:17" x14ac:dyDescent="0.25">
      <c r="A2391">
        <v>2731</v>
      </c>
      <c r="B2391">
        <v>99.887525000000011</v>
      </c>
      <c r="C2391" s="3">
        <v>1</v>
      </c>
      <c r="D2391">
        <v>105.86040200000001</v>
      </c>
      <c r="E2391" s="4">
        <v>2</v>
      </c>
      <c r="P2391">
        <v>2</v>
      </c>
      <c r="Q2391" t="str">
        <f>CONCATENATE(C2391,E2391,G2391,I2391)</f>
        <v>12</v>
      </c>
    </row>
    <row r="2392" spans="1:17" x14ac:dyDescent="0.25">
      <c r="A2392">
        <v>2732</v>
      </c>
      <c r="B2392">
        <v>99.886060000000015</v>
      </c>
      <c r="C2392" s="3">
        <v>1</v>
      </c>
      <c r="D2392">
        <v>105.84883600000001</v>
      </c>
      <c r="E2392" s="4">
        <v>2</v>
      </c>
      <c r="P2392">
        <v>2</v>
      </c>
      <c r="Q2392" t="str">
        <f>CONCATENATE(C2392,E2392,G2392,I2392)</f>
        <v>12</v>
      </c>
    </row>
    <row r="2393" spans="1:17" x14ac:dyDescent="0.25">
      <c r="A2393">
        <v>2733</v>
      </c>
      <c r="B2393">
        <v>99.880607000000012</v>
      </c>
      <c r="C2393" s="3">
        <v>1</v>
      </c>
      <c r="D2393">
        <v>105.79202000000001</v>
      </c>
      <c r="E2393" s="4">
        <v>2</v>
      </c>
      <c r="P2393">
        <v>2</v>
      </c>
      <c r="Q2393" t="str">
        <f>CONCATENATE(C2393,E2393,G2393,I2393)</f>
        <v>12</v>
      </c>
    </row>
    <row r="2394" spans="1:17" x14ac:dyDescent="0.25">
      <c r="A2394">
        <v>2734</v>
      </c>
      <c r="B2394">
        <v>99.888486</v>
      </c>
      <c r="C2394" s="3">
        <v>1</v>
      </c>
      <c r="D2394">
        <v>105.79742100000001</v>
      </c>
      <c r="E2394" s="4">
        <v>2</v>
      </c>
      <c r="P2394">
        <v>2</v>
      </c>
      <c r="Q2394" t="str">
        <f>CONCATENATE(C2394,E2394,G2394,I2394)</f>
        <v>12</v>
      </c>
    </row>
    <row r="2395" spans="1:17" x14ac:dyDescent="0.25">
      <c r="A2395">
        <v>2735</v>
      </c>
      <c r="B2395">
        <v>99.89838300000001</v>
      </c>
      <c r="C2395" s="3">
        <v>1</v>
      </c>
      <c r="P2395">
        <v>1</v>
      </c>
      <c r="Q2395" t="str">
        <f>CONCATENATE(C2395,E2395,G2395,I2395)</f>
        <v>1</v>
      </c>
    </row>
    <row r="2396" spans="1:17" x14ac:dyDescent="0.25">
      <c r="A2396">
        <v>2736</v>
      </c>
      <c r="B2396">
        <v>99.869645000000006</v>
      </c>
      <c r="C2396" s="3">
        <v>1</v>
      </c>
      <c r="P2396">
        <v>1</v>
      </c>
      <c r="Q2396" t="str">
        <f>CONCATENATE(C2396,E2396,G2396,I2396)</f>
        <v>1</v>
      </c>
    </row>
    <row r="2397" spans="1:17" x14ac:dyDescent="0.25">
      <c r="A2397">
        <v>2737</v>
      </c>
      <c r="B2397">
        <v>99.887525000000011</v>
      </c>
      <c r="C2397" s="3">
        <v>1</v>
      </c>
      <c r="P2397">
        <v>1</v>
      </c>
      <c r="Q2397" t="str">
        <f>CONCATENATE(C2397,E2397,G2397,I2397)</f>
        <v>1</v>
      </c>
    </row>
    <row r="2398" spans="1:17" x14ac:dyDescent="0.25">
      <c r="A2398">
        <v>2738</v>
      </c>
      <c r="B2398">
        <v>99.887525000000011</v>
      </c>
      <c r="C2398" s="3">
        <v>1</v>
      </c>
      <c r="P2398">
        <v>1</v>
      </c>
      <c r="Q2398" t="str">
        <f>CONCATENATE(C2398,E2398,G2398,I2398)</f>
        <v>1</v>
      </c>
    </row>
    <row r="2399" spans="1:17" x14ac:dyDescent="0.25">
      <c r="A2399">
        <v>2739</v>
      </c>
      <c r="H2399">
        <v>99.215758000000008</v>
      </c>
      <c r="I2399" s="2">
        <v>4</v>
      </c>
      <c r="P2399">
        <v>1</v>
      </c>
      <c r="Q2399" t="str">
        <f>CONCATENATE(C2399,E2399,G2399,I2399)</f>
        <v>4</v>
      </c>
    </row>
    <row r="2400" spans="1:17" x14ac:dyDescent="0.25">
      <c r="A2400">
        <v>2740</v>
      </c>
      <c r="F2400">
        <v>97.808688000000004</v>
      </c>
      <c r="G2400" s="5">
        <v>3</v>
      </c>
      <c r="H2400">
        <v>99.158736000000005</v>
      </c>
      <c r="I2400" s="2">
        <v>4</v>
      </c>
      <c r="P2400">
        <v>2</v>
      </c>
      <c r="Q2400" t="str">
        <f>CONCATENATE(C2400,E2400,G2400,I2400)</f>
        <v>34</v>
      </c>
    </row>
    <row r="2401" spans="1:17" x14ac:dyDescent="0.25">
      <c r="A2401">
        <v>2741</v>
      </c>
      <c r="F2401">
        <v>97.839242000000013</v>
      </c>
      <c r="G2401" s="5">
        <v>3</v>
      </c>
      <c r="H2401">
        <v>99.180354000000008</v>
      </c>
      <c r="I2401" s="2">
        <v>4</v>
      </c>
      <c r="P2401">
        <v>2</v>
      </c>
      <c r="Q2401" t="str">
        <f>CONCATENATE(C2401,E2401,G2401,I2401)</f>
        <v>34</v>
      </c>
    </row>
    <row r="2402" spans="1:17" x14ac:dyDescent="0.25">
      <c r="A2402">
        <v>2742</v>
      </c>
      <c r="F2402">
        <v>97.844695000000002</v>
      </c>
      <c r="G2402" s="5">
        <v>3</v>
      </c>
      <c r="H2402">
        <v>99.220452000000009</v>
      </c>
      <c r="I2402" s="2">
        <v>4</v>
      </c>
      <c r="P2402">
        <v>2</v>
      </c>
      <c r="Q2402" t="str">
        <f>CONCATENATE(C2402,E2402,G2402,I2402)</f>
        <v>34</v>
      </c>
    </row>
    <row r="2403" spans="1:17" x14ac:dyDescent="0.25">
      <c r="A2403">
        <v>2743</v>
      </c>
      <c r="F2403">
        <v>97.844344000000007</v>
      </c>
      <c r="G2403" s="5">
        <v>3</v>
      </c>
      <c r="H2403">
        <v>99.233029000000002</v>
      </c>
      <c r="I2403" s="2">
        <v>4</v>
      </c>
      <c r="P2403">
        <v>2</v>
      </c>
      <c r="Q2403" t="str">
        <f>CONCATENATE(C2403,E2403,G2403,I2403)</f>
        <v>34</v>
      </c>
    </row>
    <row r="2404" spans="1:17" x14ac:dyDescent="0.25">
      <c r="A2404">
        <v>2744</v>
      </c>
      <c r="F2404">
        <v>97.813182000000012</v>
      </c>
      <c r="G2404" s="5">
        <v>3</v>
      </c>
      <c r="H2404">
        <v>99.226516000000004</v>
      </c>
      <c r="I2404" s="2">
        <v>4</v>
      </c>
      <c r="P2404">
        <v>2</v>
      </c>
      <c r="Q2404" t="str">
        <f>CONCATENATE(C2404,E2404,G2404,I2404)</f>
        <v>34</v>
      </c>
    </row>
    <row r="2405" spans="1:17" x14ac:dyDescent="0.25">
      <c r="A2405">
        <v>2745</v>
      </c>
      <c r="F2405">
        <v>97.815454000000003</v>
      </c>
      <c r="G2405" s="5">
        <v>3</v>
      </c>
      <c r="H2405">
        <v>99.217727000000011</v>
      </c>
      <c r="I2405" s="2">
        <v>4</v>
      </c>
      <c r="P2405">
        <v>2</v>
      </c>
      <c r="Q2405" t="str">
        <f>CONCATENATE(C2405,E2405,G2405,I2405)</f>
        <v>34</v>
      </c>
    </row>
    <row r="2406" spans="1:17" x14ac:dyDescent="0.25">
      <c r="A2406">
        <v>2746</v>
      </c>
      <c r="F2406">
        <v>97.798533000000006</v>
      </c>
      <c r="G2406" s="5">
        <v>3</v>
      </c>
      <c r="H2406">
        <v>99.215758000000008</v>
      </c>
      <c r="I2406" s="2">
        <v>4</v>
      </c>
      <c r="P2406">
        <v>2</v>
      </c>
      <c r="Q2406" t="str">
        <f>CONCATENATE(C2406,E2406,G2406,I2406)</f>
        <v>34</v>
      </c>
    </row>
    <row r="2407" spans="1:17" x14ac:dyDescent="0.25">
      <c r="A2407">
        <v>2747</v>
      </c>
      <c r="F2407">
        <v>97.808688000000004</v>
      </c>
      <c r="G2407" s="5">
        <v>3</v>
      </c>
      <c r="H2407">
        <v>99.215758000000008</v>
      </c>
      <c r="I2407" s="2">
        <v>4</v>
      </c>
      <c r="P2407">
        <v>2</v>
      </c>
      <c r="Q2407" t="str">
        <f>CONCATENATE(C2407,E2407,G2407,I2407)</f>
        <v>34</v>
      </c>
    </row>
    <row r="2408" spans="1:17" x14ac:dyDescent="0.25">
      <c r="A2408">
        <v>2748</v>
      </c>
      <c r="P2408">
        <v>0</v>
      </c>
      <c r="Q2408" t="str">
        <f>CONCATENATE(C2408,E2408,G2408,I2408)</f>
        <v/>
      </c>
    </row>
    <row r="2409" spans="1:17" x14ac:dyDescent="0.25">
      <c r="A2409">
        <v>2749</v>
      </c>
      <c r="D2409">
        <v>79.415656000000013</v>
      </c>
      <c r="E2409" s="4">
        <v>2</v>
      </c>
      <c r="P2409">
        <v>1</v>
      </c>
      <c r="Q2409" t="str">
        <f>CONCATENATE(C2409,E2409,G2409,I2409)</f>
        <v>2</v>
      </c>
    </row>
    <row r="2410" spans="1:17" x14ac:dyDescent="0.25">
      <c r="A2410">
        <v>2750</v>
      </c>
      <c r="D2410">
        <v>79.387525000000011</v>
      </c>
      <c r="E2410" s="4">
        <v>2</v>
      </c>
      <c r="P2410">
        <v>1</v>
      </c>
      <c r="Q2410" t="str">
        <f>CONCATENATE(C2410,E2410,G2410,I2410)</f>
        <v>2</v>
      </c>
    </row>
    <row r="2411" spans="1:17" x14ac:dyDescent="0.25">
      <c r="A2411">
        <v>2751</v>
      </c>
      <c r="D2411">
        <v>79.363636000000014</v>
      </c>
      <c r="E2411" s="4">
        <v>2</v>
      </c>
      <c r="P2411">
        <v>1</v>
      </c>
      <c r="Q2411" t="str">
        <f>CONCATENATE(C2411,E2411,G2411,I2411)</f>
        <v>2</v>
      </c>
    </row>
    <row r="2412" spans="1:17" x14ac:dyDescent="0.25">
      <c r="A2412">
        <v>2752</v>
      </c>
      <c r="D2412">
        <v>79.377323000000004</v>
      </c>
      <c r="E2412" s="4">
        <v>2</v>
      </c>
      <c r="P2412">
        <v>1</v>
      </c>
      <c r="Q2412" t="str">
        <f>CONCATENATE(C2412,E2412,G2412,I2412)</f>
        <v>2</v>
      </c>
    </row>
    <row r="2413" spans="1:17" x14ac:dyDescent="0.25">
      <c r="A2413">
        <v>2753</v>
      </c>
      <c r="D2413">
        <v>79.380100000000013</v>
      </c>
      <c r="E2413" s="4">
        <v>2</v>
      </c>
      <c r="P2413">
        <v>1</v>
      </c>
      <c r="Q2413" t="str">
        <f>CONCATENATE(C2413,E2413,G2413,I2413)</f>
        <v>2</v>
      </c>
    </row>
    <row r="2414" spans="1:17" x14ac:dyDescent="0.25">
      <c r="A2414">
        <v>2754</v>
      </c>
      <c r="D2414">
        <v>79.408636000000001</v>
      </c>
      <c r="E2414" s="4">
        <v>2</v>
      </c>
      <c r="P2414">
        <v>1</v>
      </c>
      <c r="Q2414" t="str">
        <f>CONCATENATE(C2414,E2414,G2414,I2414)</f>
        <v>2</v>
      </c>
    </row>
    <row r="2415" spans="1:17" x14ac:dyDescent="0.25">
      <c r="A2415">
        <v>2755</v>
      </c>
      <c r="D2415">
        <v>79.383939000000012</v>
      </c>
      <c r="E2415" s="4">
        <v>2</v>
      </c>
      <c r="P2415">
        <v>1</v>
      </c>
      <c r="Q2415" t="str">
        <f>CONCATENATE(C2415,E2415,G2415,I2415)</f>
        <v>2</v>
      </c>
    </row>
    <row r="2416" spans="1:17" x14ac:dyDescent="0.25">
      <c r="A2416">
        <v>2756</v>
      </c>
      <c r="B2416">
        <v>74.066262000000009</v>
      </c>
      <c r="C2416" s="3">
        <v>1</v>
      </c>
      <c r="D2416">
        <v>79.348282000000012</v>
      </c>
      <c r="E2416" s="4">
        <v>2</v>
      </c>
      <c r="P2416">
        <v>2</v>
      </c>
      <c r="Q2416" t="str">
        <f>CONCATENATE(C2416,E2416,G2416,I2416)</f>
        <v>12</v>
      </c>
    </row>
    <row r="2417" spans="1:17" x14ac:dyDescent="0.25">
      <c r="A2417">
        <v>2757</v>
      </c>
      <c r="B2417">
        <v>74.04979800000001</v>
      </c>
      <c r="C2417" s="3">
        <v>1</v>
      </c>
      <c r="D2417">
        <v>79.415656000000013</v>
      </c>
      <c r="E2417" s="4">
        <v>2</v>
      </c>
      <c r="P2417">
        <v>2</v>
      </c>
      <c r="Q2417" t="str">
        <f>CONCATENATE(C2417,E2417,G2417,I2417)</f>
        <v>12</v>
      </c>
    </row>
    <row r="2418" spans="1:17" x14ac:dyDescent="0.25">
      <c r="A2418">
        <v>2758</v>
      </c>
      <c r="B2418">
        <v>74.063838000000004</v>
      </c>
      <c r="C2418" s="3">
        <v>1</v>
      </c>
      <c r="P2418">
        <v>1</v>
      </c>
      <c r="Q2418" t="str">
        <f>CONCATENATE(C2418,E2418,G2418,I2418)</f>
        <v>1</v>
      </c>
    </row>
    <row r="2419" spans="1:17" x14ac:dyDescent="0.25">
      <c r="A2419">
        <v>2759</v>
      </c>
      <c r="B2419">
        <v>74.040101000000007</v>
      </c>
      <c r="C2419" s="3">
        <v>1</v>
      </c>
      <c r="P2419">
        <v>1</v>
      </c>
      <c r="Q2419" t="str">
        <f>CONCATENATE(C2419,E2419,G2419,I2419)</f>
        <v>1</v>
      </c>
    </row>
    <row r="2420" spans="1:17" x14ac:dyDescent="0.25">
      <c r="A2420">
        <v>2760</v>
      </c>
      <c r="B2420">
        <v>74.043283000000002</v>
      </c>
      <c r="C2420" s="3">
        <v>1</v>
      </c>
      <c r="P2420">
        <v>1</v>
      </c>
      <c r="Q2420" t="str">
        <f>CONCATENATE(C2420,E2420,G2420,I2420)</f>
        <v>1</v>
      </c>
    </row>
    <row r="2421" spans="1:17" x14ac:dyDescent="0.25">
      <c r="A2421">
        <v>2761</v>
      </c>
      <c r="B2421">
        <v>74.022626000000002</v>
      </c>
      <c r="C2421" s="3">
        <v>1</v>
      </c>
      <c r="P2421">
        <v>1</v>
      </c>
      <c r="Q2421" t="str">
        <f>CONCATENATE(C2421,E2421,G2421,I2421)</f>
        <v>1</v>
      </c>
    </row>
    <row r="2422" spans="1:17" x14ac:dyDescent="0.25">
      <c r="A2422">
        <v>2762</v>
      </c>
      <c r="B2422">
        <v>74.066262000000009</v>
      </c>
      <c r="C2422" s="3">
        <v>1</v>
      </c>
      <c r="P2422">
        <v>1</v>
      </c>
      <c r="Q2422" t="str">
        <f>CONCATENATE(C2422,E2422,G2422,I2422)</f>
        <v>1</v>
      </c>
    </row>
    <row r="2423" spans="1:17" x14ac:dyDescent="0.25">
      <c r="A2423">
        <v>2763</v>
      </c>
      <c r="B2423">
        <v>74.066262000000009</v>
      </c>
      <c r="C2423" s="3">
        <v>1</v>
      </c>
      <c r="H2423">
        <v>74.529091000000008</v>
      </c>
      <c r="I2423" s="2">
        <v>4</v>
      </c>
      <c r="P2423">
        <v>2</v>
      </c>
      <c r="Q2423" t="str">
        <f>CONCATENATE(C2423,E2423,G2423,I2423)</f>
        <v>14</v>
      </c>
    </row>
    <row r="2424" spans="1:17" x14ac:dyDescent="0.25">
      <c r="A2424">
        <v>2764</v>
      </c>
      <c r="F2424">
        <v>73.17464600000001</v>
      </c>
      <c r="G2424" s="5">
        <v>3</v>
      </c>
      <c r="H2424">
        <v>74.38166600000001</v>
      </c>
      <c r="I2424" s="2">
        <v>4</v>
      </c>
      <c r="P2424">
        <v>2</v>
      </c>
      <c r="Q2424" t="str">
        <f>CONCATENATE(C2424,E2424,G2424,I2424)</f>
        <v>34</v>
      </c>
    </row>
    <row r="2425" spans="1:17" x14ac:dyDescent="0.25">
      <c r="A2425">
        <v>2765</v>
      </c>
      <c r="F2425">
        <v>73.224697000000006</v>
      </c>
      <c r="G2425" s="5">
        <v>3</v>
      </c>
      <c r="H2425">
        <v>74.421061000000009</v>
      </c>
      <c r="I2425" s="2">
        <v>4</v>
      </c>
      <c r="P2425">
        <v>2</v>
      </c>
      <c r="Q2425" t="str">
        <f>CONCATENATE(C2425,E2425,G2425,I2425)</f>
        <v>34</v>
      </c>
    </row>
    <row r="2426" spans="1:17" x14ac:dyDescent="0.25">
      <c r="A2426">
        <v>2766</v>
      </c>
      <c r="F2426">
        <v>73.249798000000013</v>
      </c>
      <c r="G2426" s="5">
        <v>3</v>
      </c>
      <c r="H2426">
        <v>74.438838000000004</v>
      </c>
      <c r="I2426" s="2">
        <v>4</v>
      </c>
      <c r="P2426">
        <v>2</v>
      </c>
      <c r="Q2426" t="str">
        <f>CONCATENATE(C2426,E2426,G2426,I2426)</f>
        <v>34</v>
      </c>
    </row>
    <row r="2427" spans="1:17" x14ac:dyDescent="0.25">
      <c r="A2427">
        <v>2767</v>
      </c>
      <c r="F2427">
        <v>73.254343000000006</v>
      </c>
      <c r="G2427" s="5">
        <v>3</v>
      </c>
      <c r="H2427">
        <v>74.465404000000007</v>
      </c>
      <c r="I2427" s="2">
        <v>4</v>
      </c>
      <c r="P2427">
        <v>2</v>
      </c>
      <c r="Q2427" t="str">
        <f>CONCATENATE(C2427,E2427,G2427,I2427)</f>
        <v>34</v>
      </c>
    </row>
    <row r="2428" spans="1:17" x14ac:dyDescent="0.25">
      <c r="A2428">
        <v>2768</v>
      </c>
      <c r="F2428">
        <v>73.260000000000005</v>
      </c>
      <c r="G2428" s="5">
        <v>3</v>
      </c>
      <c r="H2428">
        <v>74.466515000000001</v>
      </c>
      <c r="I2428" s="2">
        <v>4</v>
      </c>
      <c r="P2428">
        <v>2</v>
      </c>
      <c r="Q2428" t="str">
        <f>CONCATENATE(C2428,E2428,G2428,I2428)</f>
        <v>34</v>
      </c>
    </row>
    <row r="2429" spans="1:17" x14ac:dyDescent="0.25">
      <c r="A2429">
        <v>2769</v>
      </c>
      <c r="F2429">
        <v>73.202121000000005</v>
      </c>
      <c r="G2429" s="5">
        <v>3</v>
      </c>
      <c r="H2429">
        <v>74.466616000000002</v>
      </c>
      <c r="I2429" s="2">
        <v>4</v>
      </c>
      <c r="P2429">
        <v>2</v>
      </c>
      <c r="Q2429" t="str">
        <f>CONCATENATE(C2429,E2429,G2429,I2429)</f>
        <v>34</v>
      </c>
    </row>
    <row r="2430" spans="1:17" x14ac:dyDescent="0.25">
      <c r="A2430">
        <v>2770</v>
      </c>
      <c r="F2430">
        <v>73.187273000000005</v>
      </c>
      <c r="G2430" s="5">
        <v>3</v>
      </c>
      <c r="H2430">
        <v>74.475758000000013</v>
      </c>
      <c r="I2430" s="2">
        <v>4</v>
      </c>
      <c r="P2430">
        <v>2</v>
      </c>
      <c r="Q2430" t="str">
        <f>CONCATENATE(C2430,E2430,G2430,I2430)</f>
        <v>34</v>
      </c>
    </row>
    <row r="2431" spans="1:17" x14ac:dyDescent="0.25">
      <c r="A2431">
        <v>2771</v>
      </c>
      <c r="F2431">
        <v>73.269697000000008</v>
      </c>
      <c r="G2431" s="5">
        <v>3</v>
      </c>
      <c r="H2431">
        <v>74.529091000000008</v>
      </c>
      <c r="I2431" s="2">
        <v>4</v>
      </c>
      <c r="P2431">
        <v>2</v>
      </c>
      <c r="Q2431" t="str">
        <f>CONCATENATE(C2431,E2431,G2431,I2431)</f>
        <v>34</v>
      </c>
    </row>
    <row r="2432" spans="1:17" x14ac:dyDescent="0.25">
      <c r="A2432">
        <v>2772</v>
      </c>
      <c r="F2432">
        <v>73.17464600000001</v>
      </c>
      <c r="G2432" s="5">
        <v>3</v>
      </c>
      <c r="P2432">
        <v>1</v>
      </c>
      <c r="Q2432" t="str">
        <f>CONCATENATE(C2432,E2432,G2432,I2432)</f>
        <v>3</v>
      </c>
    </row>
    <row r="2433" spans="1:17" x14ac:dyDescent="0.25">
      <c r="A2433">
        <v>2773</v>
      </c>
      <c r="P2433">
        <v>0</v>
      </c>
      <c r="Q2433" t="str">
        <f>CONCATENATE(C2433,E2433,G2433,I2433)</f>
        <v/>
      </c>
    </row>
    <row r="2434" spans="1:17" x14ac:dyDescent="0.25">
      <c r="A2434">
        <v>2774</v>
      </c>
      <c r="D2434">
        <v>53.584811999999999</v>
      </c>
      <c r="E2434" s="4">
        <v>2</v>
      </c>
      <c r="P2434">
        <v>1</v>
      </c>
      <c r="Q2434" t="str">
        <f>CONCATENATE(C2434,E2434,G2434,I2434)</f>
        <v>2</v>
      </c>
    </row>
    <row r="2435" spans="1:17" x14ac:dyDescent="0.25">
      <c r="A2435">
        <v>2775</v>
      </c>
      <c r="D2435">
        <v>53.560489000000004</v>
      </c>
      <c r="E2435" s="4">
        <v>2</v>
      </c>
      <c r="P2435">
        <v>1</v>
      </c>
      <c r="Q2435" t="str">
        <f>CONCATENATE(C2435,E2435,G2435,I2435)</f>
        <v>2</v>
      </c>
    </row>
    <row r="2436" spans="1:17" x14ac:dyDescent="0.25">
      <c r="A2436">
        <v>2776</v>
      </c>
      <c r="D2436">
        <v>53.646266000000004</v>
      </c>
      <c r="E2436" s="4">
        <v>2</v>
      </c>
      <c r="P2436">
        <v>1</v>
      </c>
      <c r="Q2436" t="str">
        <f>CONCATENATE(C2436,E2436,G2436,I2436)</f>
        <v>2</v>
      </c>
    </row>
    <row r="2437" spans="1:17" x14ac:dyDescent="0.25">
      <c r="A2437">
        <v>2777</v>
      </c>
      <c r="D2437">
        <v>53.610278000000001</v>
      </c>
      <c r="E2437" s="4">
        <v>2</v>
      </c>
      <c r="P2437">
        <v>1</v>
      </c>
      <c r="Q2437" t="str">
        <f>CONCATENATE(C2437,E2437,G2437,I2437)</f>
        <v>2</v>
      </c>
    </row>
    <row r="2438" spans="1:17" x14ac:dyDescent="0.25">
      <c r="A2438">
        <v>2778</v>
      </c>
      <c r="D2438">
        <v>53.591739000000004</v>
      </c>
      <c r="E2438" s="4">
        <v>2</v>
      </c>
      <c r="P2438">
        <v>1</v>
      </c>
      <c r="Q2438" t="str">
        <f>CONCATENATE(C2438,E2438,G2438,I2438)</f>
        <v>2</v>
      </c>
    </row>
    <row r="2439" spans="1:17" x14ac:dyDescent="0.25">
      <c r="A2439">
        <v>2779</v>
      </c>
      <c r="D2439">
        <v>53.604133000000004</v>
      </c>
      <c r="E2439" s="4">
        <v>2</v>
      </c>
      <c r="P2439">
        <v>1</v>
      </c>
      <c r="Q2439" t="str">
        <f>CONCATENATE(C2439,E2439,G2439,I2439)</f>
        <v>2</v>
      </c>
    </row>
    <row r="2440" spans="1:17" x14ac:dyDescent="0.25">
      <c r="A2440">
        <v>2780</v>
      </c>
      <c r="D2440">
        <v>53.628818000000003</v>
      </c>
      <c r="E2440" s="4">
        <v>2</v>
      </c>
      <c r="P2440">
        <v>1</v>
      </c>
      <c r="Q2440" t="str">
        <f>CONCATENATE(C2440,E2440,G2440,I2440)</f>
        <v>2</v>
      </c>
    </row>
    <row r="2441" spans="1:17" x14ac:dyDescent="0.25">
      <c r="A2441">
        <v>2781</v>
      </c>
      <c r="B2441">
        <v>46.192920000000001</v>
      </c>
      <c r="C2441" s="3">
        <v>1</v>
      </c>
      <c r="D2441">
        <v>53.584811999999999</v>
      </c>
      <c r="E2441" s="4">
        <v>2</v>
      </c>
      <c r="P2441">
        <v>2</v>
      </c>
      <c r="Q2441" t="str">
        <f>CONCATENATE(C2441,E2441,G2441,I2441)</f>
        <v>12</v>
      </c>
    </row>
    <row r="2442" spans="1:17" x14ac:dyDescent="0.25">
      <c r="A2442">
        <v>2782</v>
      </c>
      <c r="B2442">
        <v>46.211459000000005</v>
      </c>
      <c r="C2442" s="3">
        <v>1</v>
      </c>
      <c r="D2442">
        <v>53.584811999999999</v>
      </c>
      <c r="E2442" s="4">
        <v>2</v>
      </c>
      <c r="P2442">
        <v>2</v>
      </c>
      <c r="Q2442" t="str">
        <f>CONCATENATE(C2442,E2442,G2442,I2442)</f>
        <v>12</v>
      </c>
    </row>
    <row r="2443" spans="1:17" x14ac:dyDescent="0.25">
      <c r="A2443">
        <v>2783</v>
      </c>
      <c r="B2443">
        <v>46.185787000000005</v>
      </c>
      <c r="C2443" s="3">
        <v>1</v>
      </c>
      <c r="P2443">
        <v>1</v>
      </c>
      <c r="Q2443" t="str">
        <f>CONCATENATE(C2443,E2443,G2443,I2443)</f>
        <v>1</v>
      </c>
    </row>
    <row r="2444" spans="1:17" x14ac:dyDescent="0.25">
      <c r="A2444">
        <v>2784</v>
      </c>
      <c r="B2444">
        <v>46.220523</v>
      </c>
      <c r="C2444" s="3">
        <v>1</v>
      </c>
      <c r="P2444">
        <v>1</v>
      </c>
      <c r="Q2444" t="str">
        <f>CONCATENATE(C2444,E2444,G2444,I2444)</f>
        <v>1</v>
      </c>
    </row>
    <row r="2445" spans="1:17" x14ac:dyDescent="0.25">
      <c r="A2445">
        <v>2785</v>
      </c>
      <c r="B2445">
        <v>46.202453000000006</v>
      </c>
      <c r="C2445" s="3">
        <v>1</v>
      </c>
      <c r="P2445">
        <v>1</v>
      </c>
      <c r="Q2445" t="str">
        <f>CONCATENATE(C2445,E2445,G2445,I2445)</f>
        <v>1</v>
      </c>
    </row>
    <row r="2446" spans="1:17" x14ac:dyDescent="0.25">
      <c r="A2446">
        <v>2786</v>
      </c>
      <c r="B2446">
        <v>46.261928000000005</v>
      </c>
      <c r="C2446" s="3">
        <v>1</v>
      </c>
      <c r="P2446">
        <v>1</v>
      </c>
      <c r="Q2446" t="str">
        <f>CONCATENATE(C2446,E2446,G2446,I2446)</f>
        <v>1</v>
      </c>
    </row>
    <row r="2447" spans="1:17" x14ac:dyDescent="0.25">
      <c r="A2447">
        <v>2787</v>
      </c>
      <c r="B2447">
        <v>46.167087000000002</v>
      </c>
      <c r="C2447" s="3">
        <v>1</v>
      </c>
      <c r="H2447">
        <v>47.865901000000001</v>
      </c>
      <c r="I2447" s="2">
        <v>4</v>
      </c>
      <c r="P2447">
        <v>2</v>
      </c>
      <c r="Q2447" t="str">
        <f>CONCATENATE(C2447,E2447,G2447,I2447)</f>
        <v>14</v>
      </c>
    </row>
    <row r="2448" spans="1:17" x14ac:dyDescent="0.25">
      <c r="A2448">
        <v>2788</v>
      </c>
      <c r="B2448">
        <v>46.192920000000001</v>
      </c>
      <c r="C2448" s="3">
        <v>1</v>
      </c>
      <c r="H2448">
        <v>47.752834</v>
      </c>
      <c r="I2448" s="2">
        <v>4</v>
      </c>
      <c r="P2448">
        <v>2</v>
      </c>
      <c r="Q2448" t="str">
        <f>CONCATENATE(C2448,E2448,G2448,I2448)</f>
        <v>14</v>
      </c>
    </row>
    <row r="2449" spans="1:17" x14ac:dyDescent="0.25">
      <c r="A2449">
        <v>2789</v>
      </c>
      <c r="H2449">
        <v>47.798614000000001</v>
      </c>
      <c r="I2449" s="2">
        <v>4</v>
      </c>
      <c r="P2449">
        <v>1</v>
      </c>
      <c r="Q2449" t="str">
        <f>CONCATENATE(C2449,E2449,G2449,I2449)</f>
        <v>4</v>
      </c>
    </row>
    <row r="2450" spans="1:17" x14ac:dyDescent="0.25">
      <c r="A2450">
        <v>2790</v>
      </c>
      <c r="H2450">
        <v>47.8245</v>
      </c>
      <c r="I2450" s="2">
        <v>4</v>
      </c>
      <c r="P2450">
        <v>1</v>
      </c>
      <c r="Q2450" t="str">
        <f>CONCATENATE(C2450,E2450,G2450,I2450)</f>
        <v>4</v>
      </c>
    </row>
    <row r="2451" spans="1:17" x14ac:dyDescent="0.25">
      <c r="A2451">
        <v>2791</v>
      </c>
      <c r="F2451">
        <v>44.071941000000002</v>
      </c>
      <c r="G2451" s="5">
        <v>3</v>
      </c>
      <c r="H2451">
        <v>47.838874000000004</v>
      </c>
      <c r="I2451" s="2">
        <v>4</v>
      </c>
      <c r="P2451">
        <v>2</v>
      </c>
      <c r="Q2451" t="str">
        <f>CONCATENATE(C2451,E2451,G2451,I2451)</f>
        <v>34</v>
      </c>
    </row>
    <row r="2452" spans="1:17" x14ac:dyDescent="0.25">
      <c r="A2452">
        <v>2792</v>
      </c>
      <c r="F2452">
        <v>44.103553000000005</v>
      </c>
      <c r="G2452" s="5">
        <v>3</v>
      </c>
      <c r="H2452">
        <v>47.835334000000003</v>
      </c>
      <c r="I2452" s="2">
        <v>4</v>
      </c>
      <c r="P2452">
        <v>2</v>
      </c>
      <c r="Q2452" t="str">
        <f>CONCATENATE(C2452,E2452,G2452,I2452)</f>
        <v>34</v>
      </c>
    </row>
    <row r="2453" spans="1:17" x14ac:dyDescent="0.25">
      <c r="A2453">
        <v>2793</v>
      </c>
      <c r="F2453">
        <v>44.130897000000004</v>
      </c>
      <c r="G2453" s="5">
        <v>3</v>
      </c>
      <c r="H2453">
        <v>47.811064999999999</v>
      </c>
      <c r="I2453" s="2">
        <v>4</v>
      </c>
      <c r="P2453">
        <v>2</v>
      </c>
      <c r="Q2453" t="str">
        <f>CONCATENATE(C2453,E2453,G2453,I2453)</f>
        <v>34</v>
      </c>
    </row>
    <row r="2454" spans="1:17" x14ac:dyDescent="0.25">
      <c r="A2454">
        <v>2794</v>
      </c>
      <c r="F2454">
        <v>44.156677000000002</v>
      </c>
      <c r="G2454" s="5">
        <v>3</v>
      </c>
      <c r="H2454">
        <v>47.789291000000006</v>
      </c>
      <c r="I2454" s="2">
        <v>4</v>
      </c>
      <c r="P2454">
        <v>2</v>
      </c>
      <c r="Q2454" t="str">
        <f>CONCATENATE(C2454,E2454,G2454,I2454)</f>
        <v>34</v>
      </c>
    </row>
    <row r="2455" spans="1:17" x14ac:dyDescent="0.25">
      <c r="A2455">
        <v>2795</v>
      </c>
      <c r="F2455">
        <v>44.189021000000004</v>
      </c>
      <c r="G2455" s="5">
        <v>3</v>
      </c>
      <c r="H2455">
        <v>47.792262000000001</v>
      </c>
      <c r="I2455" s="2">
        <v>4</v>
      </c>
      <c r="P2455">
        <v>2</v>
      </c>
      <c r="Q2455" t="str">
        <f>CONCATENATE(C2455,E2455,G2455,I2455)</f>
        <v>34</v>
      </c>
    </row>
    <row r="2456" spans="1:17" x14ac:dyDescent="0.25">
      <c r="A2456">
        <v>2796</v>
      </c>
      <c r="D2456">
        <v>29.494712000000007</v>
      </c>
      <c r="E2456" s="4">
        <v>2</v>
      </c>
      <c r="F2456">
        <v>44.141780000000004</v>
      </c>
      <c r="G2456" s="5">
        <v>3</v>
      </c>
      <c r="H2456">
        <v>47.880905000000006</v>
      </c>
      <c r="I2456" s="2">
        <v>4</v>
      </c>
      <c r="P2456">
        <v>3</v>
      </c>
      <c r="Q2456" t="str">
        <f>CONCATENATE(C2456,E2456,G2456,I2456)</f>
        <v>234</v>
      </c>
    </row>
    <row r="2457" spans="1:17" x14ac:dyDescent="0.25">
      <c r="A2457">
        <v>2797</v>
      </c>
      <c r="D2457">
        <v>29.403831000000004</v>
      </c>
      <c r="E2457" s="4">
        <v>2</v>
      </c>
      <c r="F2457">
        <v>44.136054000000001</v>
      </c>
      <c r="G2457" s="5">
        <v>3</v>
      </c>
      <c r="H2457">
        <v>47.865901000000001</v>
      </c>
      <c r="I2457" s="2">
        <v>4</v>
      </c>
      <c r="P2457">
        <v>3</v>
      </c>
      <c r="Q2457" t="str">
        <f>CONCATENATE(C2457,E2457,G2457,I2457)</f>
        <v>234</v>
      </c>
    </row>
    <row r="2458" spans="1:17" x14ac:dyDescent="0.25">
      <c r="A2458">
        <v>2798</v>
      </c>
      <c r="D2458">
        <v>29.416904000000002</v>
      </c>
      <c r="E2458" s="4">
        <v>2</v>
      </c>
      <c r="F2458">
        <v>44.115741</v>
      </c>
      <c r="G2458" s="5">
        <v>3</v>
      </c>
      <c r="H2458">
        <v>47.865901000000001</v>
      </c>
      <c r="I2458" s="2">
        <v>4</v>
      </c>
      <c r="P2458">
        <v>3</v>
      </c>
      <c r="Q2458" t="str">
        <f>CONCATENATE(C2458,E2458,G2458,I2458)</f>
        <v>234</v>
      </c>
    </row>
    <row r="2459" spans="1:17" x14ac:dyDescent="0.25">
      <c r="A2459">
        <v>2799</v>
      </c>
      <c r="D2459">
        <v>29.447526000000003</v>
      </c>
      <c r="E2459" s="4">
        <v>2</v>
      </c>
      <c r="F2459">
        <v>44.065223000000003</v>
      </c>
      <c r="G2459" s="5">
        <v>3</v>
      </c>
      <c r="P2459">
        <v>2</v>
      </c>
      <c r="Q2459" t="str">
        <f>CONCATENATE(C2459,E2459,G2459,I2459)</f>
        <v>23</v>
      </c>
    </row>
    <row r="2460" spans="1:17" x14ac:dyDescent="0.25">
      <c r="A2460">
        <v>2800</v>
      </c>
      <c r="D2460">
        <v>29.509399000000002</v>
      </c>
      <c r="E2460" s="4">
        <v>2</v>
      </c>
      <c r="F2460">
        <v>44.126468000000003</v>
      </c>
      <c r="G2460" s="5">
        <v>3</v>
      </c>
      <c r="P2460">
        <v>2</v>
      </c>
      <c r="Q2460" t="str">
        <f>CONCATENATE(C2460,E2460,G2460,I2460)</f>
        <v>23</v>
      </c>
    </row>
    <row r="2461" spans="1:17" x14ac:dyDescent="0.25">
      <c r="A2461">
        <v>2801</v>
      </c>
      <c r="D2461">
        <v>29.448411000000007</v>
      </c>
      <c r="E2461" s="4">
        <v>2</v>
      </c>
      <c r="F2461">
        <v>44.084022000000004</v>
      </c>
      <c r="G2461" s="5">
        <v>3</v>
      </c>
      <c r="P2461">
        <v>2</v>
      </c>
      <c r="Q2461" t="str">
        <f>CONCATENATE(C2461,E2461,G2461,I2461)</f>
        <v>23</v>
      </c>
    </row>
    <row r="2462" spans="1:17" x14ac:dyDescent="0.25">
      <c r="A2462">
        <v>2802</v>
      </c>
      <c r="D2462">
        <v>29.539865000000006</v>
      </c>
      <c r="E2462" s="4">
        <v>2</v>
      </c>
      <c r="F2462">
        <v>44.071941000000002</v>
      </c>
      <c r="G2462" s="5">
        <v>3</v>
      </c>
      <c r="P2462">
        <v>2</v>
      </c>
      <c r="Q2462" t="str">
        <f>CONCATENATE(C2462,E2462,G2462,I2462)</f>
        <v>23</v>
      </c>
    </row>
    <row r="2463" spans="1:17" x14ac:dyDescent="0.25">
      <c r="A2463">
        <v>2803</v>
      </c>
      <c r="D2463">
        <v>29.584342000000007</v>
      </c>
      <c r="E2463" s="4">
        <v>2</v>
      </c>
      <c r="P2463">
        <v>1</v>
      </c>
      <c r="Q2463" t="str">
        <f>CONCATENATE(C2463,E2463,G2463,I2463)</f>
        <v>2</v>
      </c>
    </row>
    <row r="2464" spans="1:17" x14ac:dyDescent="0.25">
      <c r="A2464">
        <v>2804</v>
      </c>
      <c r="D2464">
        <v>29.568876000000003</v>
      </c>
      <c r="E2464" s="4">
        <v>2</v>
      </c>
      <c r="P2464">
        <v>1</v>
      </c>
      <c r="Q2464" t="str">
        <f>CONCATENATE(C2464,E2464,G2464,I2464)</f>
        <v>2</v>
      </c>
    </row>
    <row r="2465" spans="1:17" x14ac:dyDescent="0.25">
      <c r="A2465">
        <v>2805</v>
      </c>
      <c r="B2465">
        <v>23.406812000000002</v>
      </c>
      <c r="C2465" s="3">
        <v>1</v>
      </c>
      <c r="D2465">
        <v>29.538823000000001</v>
      </c>
      <c r="E2465" s="4">
        <v>2</v>
      </c>
      <c r="P2465">
        <v>2</v>
      </c>
      <c r="Q2465" t="str">
        <f>CONCATENATE(C2465,E2465,G2465,I2465)</f>
        <v>12</v>
      </c>
    </row>
    <row r="2466" spans="1:17" x14ac:dyDescent="0.25">
      <c r="A2466">
        <v>2806</v>
      </c>
      <c r="B2466">
        <v>23.406812000000002</v>
      </c>
      <c r="C2466" s="3">
        <v>1</v>
      </c>
      <c r="D2466">
        <v>29.515596000000002</v>
      </c>
      <c r="E2466" s="4">
        <v>2</v>
      </c>
      <c r="P2466">
        <v>2</v>
      </c>
      <c r="Q2466" t="str">
        <f>CONCATENATE(C2466,E2466,G2466,I2466)</f>
        <v>12</v>
      </c>
    </row>
    <row r="2467" spans="1:17" x14ac:dyDescent="0.25">
      <c r="A2467">
        <v>2807</v>
      </c>
      <c r="B2467">
        <v>23.383533</v>
      </c>
      <c r="C2467" s="3">
        <v>1</v>
      </c>
      <c r="D2467">
        <v>29.485855999999998</v>
      </c>
      <c r="E2467" s="4">
        <v>2</v>
      </c>
      <c r="P2467">
        <v>2</v>
      </c>
      <c r="Q2467" t="str">
        <f>CONCATENATE(C2467,E2467,G2467,I2467)</f>
        <v>12</v>
      </c>
    </row>
    <row r="2468" spans="1:17" x14ac:dyDescent="0.25">
      <c r="A2468">
        <v>2808</v>
      </c>
      <c r="B2468">
        <v>23.399312000000002</v>
      </c>
      <c r="C2468" s="3">
        <v>1</v>
      </c>
      <c r="D2468">
        <v>29.495649</v>
      </c>
      <c r="E2468" s="4">
        <v>2</v>
      </c>
      <c r="P2468">
        <v>2</v>
      </c>
      <c r="Q2468" t="str">
        <f>CONCATENATE(C2468,E2468,G2468,I2468)</f>
        <v>12</v>
      </c>
    </row>
    <row r="2469" spans="1:17" x14ac:dyDescent="0.25">
      <c r="A2469">
        <v>2809</v>
      </c>
      <c r="B2469">
        <v>23.365200999999999</v>
      </c>
      <c r="C2469" s="3">
        <v>1</v>
      </c>
      <c r="D2469">
        <v>29.494712000000007</v>
      </c>
      <c r="E2469" s="4">
        <v>2</v>
      </c>
      <c r="P2469">
        <v>2</v>
      </c>
      <c r="Q2469" t="str">
        <f>CONCATENATE(C2469,E2469,G2469,I2469)</f>
        <v>12</v>
      </c>
    </row>
    <row r="2470" spans="1:17" x14ac:dyDescent="0.25">
      <c r="A2470">
        <v>2810</v>
      </c>
      <c r="B2470">
        <v>23.393272000000003</v>
      </c>
      <c r="C2470" s="3">
        <v>1</v>
      </c>
      <c r="P2470">
        <v>1</v>
      </c>
      <c r="Q2470" t="str">
        <f>CONCATENATE(C2470,E2470,G2470,I2470)</f>
        <v>1</v>
      </c>
    </row>
    <row r="2471" spans="1:17" x14ac:dyDescent="0.25">
      <c r="A2471">
        <v>2811</v>
      </c>
      <c r="B2471">
        <v>23.399053000000002</v>
      </c>
      <c r="C2471" s="3">
        <v>1</v>
      </c>
      <c r="P2471">
        <v>1</v>
      </c>
      <c r="Q2471" t="str">
        <f>CONCATENATE(C2471,E2471,G2471,I2471)</f>
        <v>1</v>
      </c>
    </row>
    <row r="2472" spans="1:17" x14ac:dyDescent="0.25">
      <c r="A2472">
        <v>2812</v>
      </c>
      <c r="B2472">
        <v>23.413791000000003</v>
      </c>
      <c r="C2472" s="3">
        <v>1</v>
      </c>
      <c r="H2472">
        <v>28.096975</v>
      </c>
      <c r="I2472" s="2">
        <v>4</v>
      </c>
      <c r="P2472">
        <v>2</v>
      </c>
      <c r="Q2472" t="str">
        <f>CONCATENATE(C2472,E2472,G2472,I2472)</f>
        <v>14</v>
      </c>
    </row>
    <row r="2473" spans="1:17" x14ac:dyDescent="0.25">
      <c r="A2473">
        <v>2813</v>
      </c>
      <c r="B2473">
        <v>23.404989</v>
      </c>
      <c r="C2473" s="3">
        <v>1</v>
      </c>
      <c r="H2473">
        <v>28.095880000000001</v>
      </c>
      <c r="I2473" s="2">
        <v>4</v>
      </c>
      <c r="P2473">
        <v>2</v>
      </c>
      <c r="Q2473" t="str">
        <f>CONCATENATE(C2473,E2473,G2473,I2473)</f>
        <v>14</v>
      </c>
    </row>
    <row r="2474" spans="1:17" x14ac:dyDescent="0.25">
      <c r="A2474">
        <v>2814</v>
      </c>
      <c r="B2474">
        <v>23.395719</v>
      </c>
      <c r="C2474" s="3">
        <v>1</v>
      </c>
      <c r="H2474">
        <v>28.049841999999998</v>
      </c>
      <c r="I2474" s="2">
        <v>4</v>
      </c>
      <c r="P2474">
        <v>2</v>
      </c>
      <c r="Q2474" t="str">
        <f>CONCATENATE(C2474,E2474,G2474,I2474)</f>
        <v>14</v>
      </c>
    </row>
    <row r="2475" spans="1:17" x14ac:dyDescent="0.25">
      <c r="A2475">
        <v>2815</v>
      </c>
      <c r="B2475">
        <v>23.385041999999999</v>
      </c>
      <c r="C2475" s="3">
        <v>1</v>
      </c>
      <c r="H2475">
        <v>28.074685000000002</v>
      </c>
      <c r="I2475" s="2">
        <v>4</v>
      </c>
      <c r="P2475">
        <v>2</v>
      </c>
      <c r="Q2475" t="str">
        <f>CONCATENATE(C2475,E2475,G2475,I2475)</f>
        <v>14</v>
      </c>
    </row>
    <row r="2476" spans="1:17" x14ac:dyDescent="0.25">
      <c r="A2476">
        <v>2816</v>
      </c>
      <c r="B2476">
        <v>23.370511</v>
      </c>
      <c r="C2476" s="3">
        <v>1</v>
      </c>
      <c r="H2476">
        <v>28.049841999999998</v>
      </c>
      <c r="I2476" s="2">
        <v>4</v>
      </c>
      <c r="P2476">
        <v>2</v>
      </c>
      <c r="Q2476" t="str">
        <f>CONCATENATE(C2476,E2476,G2476,I2476)</f>
        <v>14</v>
      </c>
    </row>
    <row r="2477" spans="1:17" x14ac:dyDescent="0.25">
      <c r="A2477">
        <v>2817</v>
      </c>
      <c r="B2477">
        <v>23.406812000000002</v>
      </c>
      <c r="C2477" s="3">
        <v>1</v>
      </c>
      <c r="F2477">
        <v>24.084327000000002</v>
      </c>
      <c r="G2477" s="5">
        <v>3</v>
      </c>
      <c r="H2477">
        <v>28.040937</v>
      </c>
      <c r="I2477" s="2">
        <v>4</v>
      </c>
      <c r="P2477">
        <v>3</v>
      </c>
      <c r="Q2477" t="str">
        <f>CONCATENATE(C2477,E2477,G2477,I2477)</f>
        <v>134</v>
      </c>
    </row>
    <row r="2478" spans="1:17" x14ac:dyDescent="0.25">
      <c r="A2478">
        <v>2818</v>
      </c>
      <c r="B2478">
        <v>23.406812000000002</v>
      </c>
      <c r="C2478" s="3">
        <v>1</v>
      </c>
      <c r="F2478">
        <v>24.084327000000002</v>
      </c>
      <c r="G2478" s="5">
        <v>3</v>
      </c>
      <c r="H2478">
        <v>28.031092999999998</v>
      </c>
      <c r="I2478" s="2">
        <v>4</v>
      </c>
      <c r="P2478">
        <v>3</v>
      </c>
      <c r="Q2478" t="str">
        <f>CONCATENATE(C2478,E2478,G2478,I2478)</f>
        <v>134</v>
      </c>
    </row>
    <row r="2479" spans="1:17" x14ac:dyDescent="0.25">
      <c r="A2479">
        <v>2819</v>
      </c>
      <c r="F2479">
        <v>24.084327000000002</v>
      </c>
      <c r="G2479" s="5">
        <v>3</v>
      </c>
      <c r="H2479">
        <v>28.069684000000002</v>
      </c>
      <c r="I2479" s="2">
        <v>4</v>
      </c>
      <c r="P2479">
        <v>2</v>
      </c>
      <c r="Q2479" t="str">
        <f>CONCATENATE(C2479,E2479,G2479,I2479)</f>
        <v>34</v>
      </c>
    </row>
    <row r="2480" spans="1:17" x14ac:dyDescent="0.25">
      <c r="A2480">
        <v>2820</v>
      </c>
      <c r="F2480">
        <v>24.084327000000002</v>
      </c>
      <c r="G2480" s="5">
        <v>3</v>
      </c>
      <c r="H2480">
        <v>28.096975</v>
      </c>
      <c r="I2480" s="2">
        <v>4</v>
      </c>
      <c r="J2480">
        <v>38.066593000000005</v>
      </c>
      <c r="K2480" t="s">
        <v>22</v>
      </c>
      <c r="Q2480" t="str">
        <f>CONCATENATE(C2480,E2480,G2480,I2480)</f>
        <v>34</v>
      </c>
    </row>
    <row r="2481" spans="1:17" x14ac:dyDescent="0.25">
      <c r="A2481">
        <v>2849</v>
      </c>
      <c r="Q2481" t="str">
        <f>CONCATENATE(C2481,E2481,G2481,I2481)</f>
        <v/>
      </c>
    </row>
    <row r="2482" spans="1:17" x14ac:dyDescent="0.25">
      <c r="A2482">
        <v>2850</v>
      </c>
      <c r="Q2482" t="str">
        <f>CONCATENATE(C2482,E2482,G2482,I2482)</f>
        <v/>
      </c>
    </row>
    <row r="2483" spans="1:17" x14ac:dyDescent="0.25">
      <c r="A2483">
        <v>2851</v>
      </c>
      <c r="J2483">
        <v>28.727563000000011</v>
      </c>
      <c r="K2483" t="s">
        <v>22</v>
      </c>
      <c r="Q2483" t="str">
        <f>CONCATENATE(C2483,E2483,G2483,I2483)</f>
        <v/>
      </c>
    </row>
    <row r="2484" spans="1:17" x14ac:dyDescent="0.25">
      <c r="A2484">
        <v>2852</v>
      </c>
      <c r="B2484">
        <v>51.311675000000015</v>
      </c>
      <c r="C2484" s="3">
        <v>1</v>
      </c>
      <c r="H2484">
        <v>39.001762000000014</v>
      </c>
      <c r="I2484" s="2">
        <v>4</v>
      </c>
      <c r="P2484">
        <v>2</v>
      </c>
      <c r="Q2484" t="str">
        <f>CONCATENATE(C2484,E2484,G2484,I2484)</f>
        <v>14</v>
      </c>
    </row>
    <row r="2485" spans="1:17" x14ac:dyDescent="0.25">
      <c r="A2485">
        <v>2853</v>
      </c>
      <c r="B2485">
        <v>51.42481200000001</v>
      </c>
      <c r="C2485" s="3">
        <v>1</v>
      </c>
      <c r="H2485">
        <v>38.852283000000014</v>
      </c>
      <c r="I2485" s="2">
        <v>4</v>
      </c>
      <c r="P2485">
        <v>2</v>
      </c>
      <c r="Q2485" t="str">
        <f>CONCATENATE(C2485,E2485,G2485,I2485)</f>
        <v>14</v>
      </c>
    </row>
    <row r="2486" spans="1:17" x14ac:dyDescent="0.25">
      <c r="A2486">
        <v>2854</v>
      </c>
      <c r="B2486">
        <v>51.36914800000001</v>
      </c>
      <c r="C2486" s="3">
        <v>1</v>
      </c>
      <c r="H2486">
        <v>38.869655000000009</v>
      </c>
      <c r="I2486" s="2">
        <v>4</v>
      </c>
      <c r="P2486">
        <v>2</v>
      </c>
      <c r="Q2486" t="str">
        <f>CONCATENATE(C2486,E2486,G2486,I2486)</f>
        <v>14</v>
      </c>
    </row>
    <row r="2487" spans="1:17" x14ac:dyDescent="0.25">
      <c r="A2487">
        <v>2855</v>
      </c>
      <c r="B2487">
        <v>51.354453000000014</v>
      </c>
      <c r="C2487" s="3">
        <v>1</v>
      </c>
      <c r="H2487">
        <v>38.875068000000013</v>
      </c>
      <c r="I2487" s="2">
        <v>4</v>
      </c>
      <c r="P2487">
        <v>2</v>
      </c>
      <c r="Q2487" t="str">
        <f>CONCATENATE(C2487,E2487,G2487,I2487)</f>
        <v>14</v>
      </c>
    </row>
    <row r="2488" spans="1:17" x14ac:dyDescent="0.25">
      <c r="A2488">
        <v>2856</v>
      </c>
      <c r="B2488">
        <v>51.352344000000009</v>
      </c>
      <c r="C2488" s="3">
        <v>1</v>
      </c>
      <c r="H2488">
        <v>38.89455000000001</v>
      </c>
      <c r="I2488" s="2">
        <v>4</v>
      </c>
      <c r="P2488">
        <v>2</v>
      </c>
      <c r="Q2488" t="str">
        <f>CONCATENATE(C2488,E2488,G2488,I2488)</f>
        <v>14</v>
      </c>
    </row>
    <row r="2489" spans="1:17" x14ac:dyDescent="0.25">
      <c r="A2489">
        <v>2857</v>
      </c>
      <c r="B2489">
        <v>51.356826000000012</v>
      </c>
      <c r="C2489" s="3">
        <v>1</v>
      </c>
      <c r="H2489">
        <v>38.890941000000012</v>
      </c>
      <c r="I2489" s="2">
        <v>4</v>
      </c>
      <c r="P2489">
        <v>2</v>
      </c>
      <c r="Q2489" t="str">
        <f>CONCATENATE(C2489,E2489,G2489,I2489)</f>
        <v>14</v>
      </c>
    </row>
    <row r="2490" spans="1:17" x14ac:dyDescent="0.25">
      <c r="A2490">
        <v>2858</v>
      </c>
      <c r="B2490">
        <v>51.406722000000009</v>
      </c>
      <c r="C2490" s="3">
        <v>1</v>
      </c>
      <c r="H2490">
        <v>38.880687000000009</v>
      </c>
      <c r="I2490" s="2">
        <v>4</v>
      </c>
      <c r="P2490">
        <v>2</v>
      </c>
      <c r="Q2490" t="str">
        <f>CONCATENATE(C2490,E2490,G2490,I2490)</f>
        <v>14</v>
      </c>
    </row>
    <row r="2491" spans="1:17" x14ac:dyDescent="0.25">
      <c r="A2491">
        <v>2859</v>
      </c>
      <c r="B2491">
        <v>51.417697000000011</v>
      </c>
      <c r="C2491" s="3">
        <v>1</v>
      </c>
      <c r="H2491">
        <v>38.93331100000001</v>
      </c>
      <c r="I2491" s="2">
        <v>4</v>
      </c>
      <c r="P2491">
        <v>2</v>
      </c>
      <c r="Q2491" t="str">
        <f>CONCATENATE(C2491,E2491,G2491,I2491)</f>
        <v>14</v>
      </c>
    </row>
    <row r="2492" spans="1:17" x14ac:dyDescent="0.25">
      <c r="A2492">
        <v>2860</v>
      </c>
      <c r="B2492">
        <v>51.390487000000014</v>
      </c>
      <c r="C2492" s="3">
        <v>1</v>
      </c>
      <c r="H2492">
        <v>38.997226000000012</v>
      </c>
      <c r="I2492" s="2">
        <v>4</v>
      </c>
      <c r="P2492">
        <v>2</v>
      </c>
      <c r="Q2492" t="str">
        <f>CONCATENATE(C2492,E2492,G2492,I2492)</f>
        <v>14</v>
      </c>
    </row>
    <row r="2493" spans="1:17" x14ac:dyDescent="0.25">
      <c r="A2493">
        <v>2861</v>
      </c>
      <c r="B2493">
        <v>51.41135700000001</v>
      </c>
      <c r="C2493" s="3">
        <v>1</v>
      </c>
      <c r="H2493">
        <v>38.971042000000011</v>
      </c>
      <c r="I2493" s="2">
        <v>4</v>
      </c>
      <c r="P2493">
        <v>2</v>
      </c>
      <c r="Q2493" t="str">
        <f>CONCATENATE(C2493,E2493,G2493,I2493)</f>
        <v>14</v>
      </c>
    </row>
    <row r="2494" spans="1:17" x14ac:dyDescent="0.25">
      <c r="A2494">
        <v>2862</v>
      </c>
      <c r="B2494">
        <v>51.425224000000014</v>
      </c>
      <c r="C2494" s="3">
        <v>1</v>
      </c>
      <c r="H2494">
        <v>39.001762000000014</v>
      </c>
      <c r="I2494" s="2">
        <v>4</v>
      </c>
      <c r="P2494">
        <v>2</v>
      </c>
      <c r="Q2494" t="str">
        <f>CONCATENATE(C2494,E2494,G2494,I2494)</f>
        <v>14</v>
      </c>
    </row>
    <row r="2495" spans="1:17" x14ac:dyDescent="0.25">
      <c r="A2495">
        <v>2863</v>
      </c>
      <c r="B2495">
        <v>51.412338000000013</v>
      </c>
      <c r="C2495" s="3">
        <v>1</v>
      </c>
      <c r="P2495">
        <v>1</v>
      </c>
      <c r="Q2495" t="str">
        <f>CONCATENATE(C2495,E2495,G2495,I2495)</f>
        <v>1</v>
      </c>
    </row>
    <row r="2496" spans="1:17" x14ac:dyDescent="0.25">
      <c r="A2496">
        <v>2864</v>
      </c>
      <c r="B2496">
        <v>51.311675000000015</v>
      </c>
      <c r="C2496" s="3">
        <v>1</v>
      </c>
      <c r="P2496">
        <v>1</v>
      </c>
      <c r="Q2496" t="str">
        <f>CONCATENATE(C2496,E2496,G2496,I2496)</f>
        <v>1</v>
      </c>
    </row>
    <row r="2497" spans="1:17" x14ac:dyDescent="0.25">
      <c r="A2497">
        <v>2865</v>
      </c>
      <c r="P2497">
        <v>0</v>
      </c>
      <c r="Q2497" t="str">
        <f>CONCATENATE(C2497,E2497,G2497,I2497)</f>
        <v/>
      </c>
    </row>
    <row r="2498" spans="1:17" x14ac:dyDescent="0.25">
      <c r="A2498">
        <v>2866</v>
      </c>
      <c r="P2498">
        <v>0</v>
      </c>
      <c r="Q2498" t="str">
        <f>CONCATENATE(C2498,E2498,G2498,I2498)</f>
        <v/>
      </c>
    </row>
    <row r="2499" spans="1:17" x14ac:dyDescent="0.25">
      <c r="A2499">
        <v>2867</v>
      </c>
      <c r="F2499">
        <v>51.990093000000009</v>
      </c>
      <c r="G2499" s="5">
        <v>3</v>
      </c>
      <c r="P2499">
        <v>1</v>
      </c>
      <c r="Q2499" t="str">
        <f>CONCATENATE(C2499,E2499,G2499,I2499)</f>
        <v>3</v>
      </c>
    </row>
    <row r="2500" spans="1:17" x14ac:dyDescent="0.25">
      <c r="A2500">
        <v>2868</v>
      </c>
      <c r="D2500">
        <v>63.568652000000014</v>
      </c>
      <c r="E2500" s="4">
        <v>2</v>
      </c>
      <c r="F2500">
        <v>52.035194000000011</v>
      </c>
      <c r="G2500" s="5">
        <v>3</v>
      </c>
      <c r="P2500">
        <v>2</v>
      </c>
      <c r="Q2500" t="str">
        <f>CONCATENATE(C2500,E2500,G2500,I2500)</f>
        <v>23</v>
      </c>
    </row>
    <row r="2501" spans="1:17" x14ac:dyDescent="0.25">
      <c r="A2501">
        <v>2869</v>
      </c>
      <c r="D2501">
        <v>63.616020000000013</v>
      </c>
      <c r="E2501" s="4">
        <v>2</v>
      </c>
      <c r="F2501">
        <v>52.043956000000016</v>
      </c>
      <c r="G2501" s="5">
        <v>3</v>
      </c>
      <c r="P2501">
        <v>2</v>
      </c>
      <c r="Q2501" t="str">
        <f>CONCATENATE(C2501,E2501,G2501,I2501)</f>
        <v>23</v>
      </c>
    </row>
    <row r="2502" spans="1:17" x14ac:dyDescent="0.25">
      <c r="A2502">
        <v>2870</v>
      </c>
      <c r="D2502">
        <v>63.588649000000011</v>
      </c>
      <c r="E2502" s="4">
        <v>2</v>
      </c>
      <c r="F2502">
        <v>51.984321000000016</v>
      </c>
      <c r="G2502" s="5">
        <v>3</v>
      </c>
      <c r="P2502">
        <v>2</v>
      </c>
      <c r="Q2502" t="str">
        <f>CONCATENATE(C2502,E2502,G2502,I2502)</f>
        <v>23</v>
      </c>
    </row>
    <row r="2503" spans="1:17" x14ac:dyDescent="0.25">
      <c r="A2503">
        <v>2871</v>
      </c>
      <c r="D2503">
        <v>63.617725000000014</v>
      </c>
      <c r="E2503" s="4">
        <v>2</v>
      </c>
      <c r="F2503">
        <v>51.993854000000013</v>
      </c>
      <c r="G2503" s="5">
        <v>3</v>
      </c>
      <c r="P2503">
        <v>2</v>
      </c>
      <c r="Q2503" t="str">
        <f>CONCATENATE(C2503,E2503,G2503,I2503)</f>
        <v>23</v>
      </c>
    </row>
    <row r="2504" spans="1:17" x14ac:dyDescent="0.25">
      <c r="A2504">
        <v>2872</v>
      </c>
      <c r="D2504">
        <v>63.618442000000009</v>
      </c>
      <c r="E2504" s="4">
        <v>2</v>
      </c>
      <c r="F2504">
        <v>52.093334000000013</v>
      </c>
      <c r="G2504" s="5">
        <v>3</v>
      </c>
      <c r="P2504">
        <v>2</v>
      </c>
      <c r="Q2504" t="str">
        <f>CONCATENATE(C2504,E2504,G2504,I2504)</f>
        <v>23</v>
      </c>
    </row>
    <row r="2505" spans="1:17" x14ac:dyDescent="0.25">
      <c r="A2505">
        <v>2873</v>
      </c>
      <c r="D2505">
        <v>63.61297900000001</v>
      </c>
      <c r="E2505" s="4">
        <v>2</v>
      </c>
      <c r="F2505">
        <v>52.131580000000014</v>
      </c>
      <c r="G2505" s="5">
        <v>3</v>
      </c>
      <c r="P2505">
        <v>2</v>
      </c>
      <c r="Q2505" t="str">
        <f>CONCATENATE(C2505,E2505,G2505,I2505)</f>
        <v>23</v>
      </c>
    </row>
    <row r="2506" spans="1:17" x14ac:dyDescent="0.25">
      <c r="A2506">
        <v>2874</v>
      </c>
      <c r="D2506">
        <v>63.606227000000011</v>
      </c>
      <c r="E2506" s="4">
        <v>2</v>
      </c>
      <c r="F2506">
        <v>52.131732000000014</v>
      </c>
      <c r="G2506" s="5">
        <v>3</v>
      </c>
      <c r="P2506">
        <v>2</v>
      </c>
      <c r="Q2506" t="str">
        <f>CONCATENATE(C2506,E2506,G2506,I2506)</f>
        <v>23</v>
      </c>
    </row>
    <row r="2507" spans="1:17" x14ac:dyDescent="0.25">
      <c r="A2507">
        <v>2875</v>
      </c>
      <c r="D2507">
        <v>63.601592000000011</v>
      </c>
      <c r="E2507" s="4">
        <v>2</v>
      </c>
      <c r="F2507">
        <v>52.116012000000012</v>
      </c>
      <c r="G2507" s="5">
        <v>3</v>
      </c>
      <c r="P2507">
        <v>2</v>
      </c>
      <c r="Q2507" t="str">
        <f>CONCATENATE(C2507,E2507,G2507,I2507)</f>
        <v>23</v>
      </c>
    </row>
    <row r="2508" spans="1:17" x14ac:dyDescent="0.25">
      <c r="A2508">
        <v>2876</v>
      </c>
      <c r="D2508">
        <v>63.621227000000012</v>
      </c>
      <c r="E2508" s="4">
        <v>2</v>
      </c>
      <c r="F2508">
        <v>52.162147000000012</v>
      </c>
      <c r="G2508" s="5">
        <v>3</v>
      </c>
      <c r="P2508">
        <v>2</v>
      </c>
      <c r="Q2508" t="str">
        <f>CONCATENATE(C2508,E2508,G2508,I2508)</f>
        <v>23</v>
      </c>
    </row>
    <row r="2509" spans="1:17" x14ac:dyDescent="0.25">
      <c r="A2509">
        <v>2877</v>
      </c>
      <c r="D2509">
        <v>63.568652000000014</v>
      </c>
      <c r="E2509" s="4">
        <v>2</v>
      </c>
      <c r="F2509">
        <v>51.990093000000009</v>
      </c>
      <c r="G2509" s="5">
        <v>3</v>
      </c>
      <c r="P2509">
        <v>2</v>
      </c>
      <c r="Q2509" t="str">
        <f>CONCATENATE(C2509,E2509,G2509,I2509)</f>
        <v>23</v>
      </c>
    </row>
    <row r="2510" spans="1:17" x14ac:dyDescent="0.25">
      <c r="A2510">
        <v>2878</v>
      </c>
      <c r="P2510">
        <v>0</v>
      </c>
      <c r="Q2510" t="str">
        <f>CONCATENATE(C2510,E2510,G2510,I2510)</f>
        <v/>
      </c>
    </row>
    <row r="2511" spans="1:17" x14ac:dyDescent="0.25">
      <c r="A2511">
        <v>2879</v>
      </c>
      <c r="B2511">
        <v>74.627704000000008</v>
      </c>
      <c r="C2511" s="3">
        <v>1</v>
      </c>
      <c r="P2511">
        <v>1</v>
      </c>
      <c r="Q2511" t="str">
        <f>CONCATENATE(C2511,E2511,G2511,I2511)</f>
        <v>1</v>
      </c>
    </row>
    <row r="2512" spans="1:17" x14ac:dyDescent="0.25">
      <c r="A2512">
        <v>2880</v>
      </c>
      <c r="B2512">
        <v>74.535765000000012</v>
      </c>
      <c r="C2512" s="3">
        <v>1</v>
      </c>
      <c r="P2512">
        <v>1</v>
      </c>
      <c r="Q2512" t="str">
        <f>CONCATENATE(C2512,E2512,G2512,I2512)</f>
        <v>1</v>
      </c>
    </row>
    <row r="2513" spans="1:17" x14ac:dyDescent="0.25">
      <c r="A2513">
        <v>2881</v>
      </c>
      <c r="B2513">
        <v>74.535663</v>
      </c>
      <c r="C2513" s="3">
        <v>1</v>
      </c>
      <c r="P2513">
        <v>1</v>
      </c>
      <c r="Q2513" t="str">
        <f>CONCATENATE(C2513,E2513,G2513,I2513)</f>
        <v>1</v>
      </c>
    </row>
    <row r="2514" spans="1:17" x14ac:dyDescent="0.25">
      <c r="A2514">
        <v>2882</v>
      </c>
      <c r="B2514">
        <v>74.502143000000004</v>
      </c>
      <c r="C2514" s="3">
        <v>1</v>
      </c>
      <c r="P2514">
        <v>1</v>
      </c>
      <c r="Q2514" t="str">
        <f>CONCATENATE(C2514,E2514,G2514,I2514)</f>
        <v>1</v>
      </c>
    </row>
    <row r="2515" spans="1:17" x14ac:dyDescent="0.25">
      <c r="A2515">
        <v>2883</v>
      </c>
      <c r="B2515">
        <v>74.522908000000001</v>
      </c>
      <c r="C2515" s="3">
        <v>1</v>
      </c>
      <c r="H2515">
        <v>65.925849000000014</v>
      </c>
      <c r="I2515" s="2">
        <v>4</v>
      </c>
      <c r="P2515">
        <v>2</v>
      </c>
      <c r="Q2515" t="str">
        <f>CONCATENATE(C2515,E2515,G2515,I2515)</f>
        <v>14</v>
      </c>
    </row>
    <row r="2516" spans="1:17" x14ac:dyDescent="0.25">
      <c r="A2516">
        <v>2884</v>
      </c>
      <c r="B2516">
        <v>74.491122000000004</v>
      </c>
      <c r="C2516" s="3">
        <v>1</v>
      </c>
      <c r="H2516">
        <v>65.890281000000016</v>
      </c>
      <c r="I2516" s="2">
        <v>4</v>
      </c>
      <c r="P2516">
        <v>2</v>
      </c>
      <c r="Q2516" t="str">
        <f>CONCATENATE(C2516,E2516,G2516,I2516)</f>
        <v>14</v>
      </c>
    </row>
    <row r="2517" spans="1:17" x14ac:dyDescent="0.25">
      <c r="A2517">
        <v>2885</v>
      </c>
      <c r="B2517">
        <v>74.47255100000001</v>
      </c>
      <c r="C2517" s="3">
        <v>1</v>
      </c>
      <c r="H2517">
        <v>65.833942000000008</v>
      </c>
      <c r="I2517" s="2">
        <v>4</v>
      </c>
      <c r="P2517">
        <v>2</v>
      </c>
      <c r="Q2517" t="str">
        <f>CONCATENATE(C2517,E2517,G2517,I2517)</f>
        <v>14</v>
      </c>
    </row>
    <row r="2518" spans="1:17" x14ac:dyDescent="0.25">
      <c r="A2518">
        <v>2886</v>
      </c>
      <c r="B2518">
        <v>74.43382600000001</v>
      </c>
      <c r="C2518" s="3">
        <v>1</v>
      </c>
      <c r="H2518">
        <v>65.85585300000001</v>
      </c>
      <c r="I2518" s="2">
        <v>4</v>
      </c>
      <c r="P2518">
        <v>2</v>
      </c>
      <c r="Q2518" t="str">
        <f>CONCATENATE(C2518,E2518,G2518,I2518)</f>
        <v>14</v>
      </c>
    </row>
    <row r="2519" spans="1:17" x14ac:dyDescent="0.25">
      <c r="A2519">
        <v>2887</v>
      </c>
      <c r="B2519">
        <v>74.412908000000002</v>
      </c>
      <c r="C2519" s="3">
        <v>1</v>
      </c>
      <c r="H2519">
        <v>65.877654000000007</v>
      </c>
      <c r="I2519" s="2">
        <v>4</v>
      </c>
      <c r="P2519">
        <v>2</v>
      </c>
      <c r="Q2519" t="str">
        <f>CONCATENATE(C2519,E2519,G2519,I2519)</f>
        <v>14</v>
      </c>
    </row>
    <row r="2520" spans="1:17" x14ac:dyDescent="0.25">
      <c r="A2520">
        <v>2888</v>
      </c>
      <c r="B2520">
        <v>74.476734000000008</v>
      </c>
      <c r="C2520" s="3">
        <v>1</v>
      </c>
      <c r="H2520">
        <v>65.927135000000021</v>
      </c>
      <c r="I2520" s="2">
        <v>4</v>
      </c>
      <c r="P2520">
        <v>2</v>
      </c>
      <c r="Q2520" t="str">
        <f>CONCATENATE(C2520,E2520,G2520,I2520)</f>
        <v>14</v>
      </c>
    </row>
    <row r="2521" spans="1:17" x14ac:dyDescent="0.25">
      <c r="A2521">
        <v>2889</v>
      </c>
      <c r="B2521">
        <v>74.535765000000012</v>
      </c>
      <c r="C2521" s="3">
        <v>1</v>
      </c>
      <c r="H2521">
        <v>65.934764000000015</v>
      </c>
      <c r="I2521" s="2">
        <v>4</v>
      </c>
      <c r="P2521">
        <v>2</v>
      </c>
      <c r="Q2521" t="str">
        <f>CONCATENATE(C2521,E2521,G2521,I2521)</f>
        <v>14</v>
      </c>
    </row>
    <row r="2522" spans="1:17" x14ac:dyDescent="0.25">
      <c r="A2522">
        <v>2890</v>
      </c>
      <c r="B2522">
        <v>74.535765000000012</v>
      </c>
      <c r="C2522" s="3">
        <v>1</v>
      </c>
      <c r="H2522">
        <v>65.953887000000009</v>
      </c>
      <c r="I2522" s="2">
        <v>4</v>
      </c>
      <c r="P2522">
        <v>2</v>
      </c>
      <c r="Q2522" t="str">
        <f>CONCATENATE(C2522,E2522,G2522,I2522)</f>
        <v>14</v>
      </c>
    </row>
    <row r="2523" spans="1:17" x14ac:dyDescent="0.25">
      <c r="A2523">
        <v>2891</v>
      </c>
      <c r="H2523">
        <v>65.974349000000018</v>
      </c>
      <c r="I2523" s="2">
        <v>4</v>
      </c>
      <c r="P2523">
        <v>1</v>
      </c>
      <c r="Q2523" t="str">
        <f>CONCATENATE(C2523,E2523,G2523,I2523)</f>
        <v>4</v>
      </c>
    </row>
    <row r="2524" spans="1:17" x14ac:dyDescent="0.25">
      <c r="A2524">
        <v>2892</v>
      </c>
      <c r="F2524">
        <v>75.220357000000007</v>
      </c>
      <c r="G2524" s="5">
        <v>3</v>
      </c>
      <c r="H2524">
        <v>65.925849000000014</v>
      </c>
      <c r="I2524" s="2">
        <v>4</v>
      </c>
      <c r="P2524">
        <v>2</v>
      </c>
      <c r="Q2524" t="str">
        <f>CONCATENATE(C2524,E2524,G2524,I2524)</f>
        <v>34</v>
      </c>
    </row>
    <row r="2525" spans="1:17" x14ac:dyDescent="0.25">
      <c r="A2525">
        <v>2893</v>
      </c>
      <c r="F2525">
        <v>75.214949000000004</v>
      </c>
      <c r="G2525" s="5">
        <v>3</v>
      </c>
      <c r="P2525">
        <v>1</v>
      </c>
      <c r="Q2525" t="str">
        <f>CONCATENATE(C2525,E2525,G2525,I2525)</f>
        <v>3</v>
      </c>
    </row>
    <row r="2526" spans="1:17" x14ac:dyDescent="0.25">
      <c r="A2526">
        <v>2894</v>
      </c>
      <c r="F2526">
        <v>75.291989000000001</v>
      </c>
      <c r="G2526" s="5">
        <v>3</v>
      </c>
      <c r="P2526">
        <v>1</v>
      </c>
      <c r="Q2526" t="str">
        <f>CONCATENATE(C2526,E2526,G2526,I2526)</f>
        <v>3</v>
      </c>
    </row>
    <row r="2527" spans="1:17" x14ac:dyDescent="0.25">
      <c r="A2527">
        <v>2895</v>
      </c>
      <c r="D2527">
        <v>87.228060000000013</v>
      </c>
      <c r="E2527" s="4">
        <v>2</v>
      </c>
      <c r="F2527">
        <v>75.288877000000014</v>
      </c>
      <c r="G2527" s="5">
        <v>3</v>
      </c>
      <c r="P2527">
        <v>2</v>
      </c>
      <c r="Q2527" t="str">
        <f>CONCATENATE(C2527,E2527,G2527,I2527)</f>
        <v>23</v>
      </c>
    </row>
    <row r="2528" spans="1:17" x14ac:dyDescent="0.25">
      <c r="A2528">
        <v>2896</v>
      </c>
      <c r="D2528">
        <v>87.269593</v>
      </c>
      <c r="E2528" s="4">
        <v>2</v>
      </c>
      <c r="F2528">
        <v>75.22255100000001</v>
      </c>
      <c r="G2528" s="5">
        <v>3</v>
      </c>
      <c r="P2528">
        <v>2</v>
      </c>
      <c r="Q2528" t="str">
        <f>CONCATENATE(C2528,E2528,G2528,I2528)</f>
        <v>23</v>
      </c>
    </row>
    <row r="2529" spans="1:17" x14ac:dyDescent="0.25">
      <c r="A2529">
        <v>2897</v>
      </c>
      <c r="D2529">
        <v>87.260458</v>
      </c>
      <c r="E2529" s="4">
        <v>2</v>
      </c>
      <c r="F2529">
        <v>75.192142000000004</v>
      </c>
      <c r="G2529" s="5">
        <v>3</v>
      </c>
      <c r="P2529">
        <v>2</v>
      </c>
      <c r="Q2529" t="str">
        <f>CONCATENATE(C2529,E2529,G2529,I2529)</f>
        <v>23</v>
      </c>
    </row>
    <row r="2530" spans="1:17" x14ac:dyDescent="0.25">
      <c r="A2530">
        <v>2898</v>
      </c>
      <c r="D2530">
        <v>87.261734000000004</v>
      </c>
      <c r="E2530" s="4">
        <v>2</v>
      </c>
      <c r="F2530">
        <v>75.228877000000011</v>
      </c>
      <c r="G2530" s="5">
        <v>3</v>
      </c>
      <c r="P2530">
        <v>2</v>
      </c>
      <c r="Q2530" t="str">
        <f>CONCATENATE(C2530,E2530,G2530,I2530)</f>
        <v>23</v>
      </c>
    </row>
    <row r="2531" spans="1:17" x14ac:dyDescent="0.25">
      <c r="A2531">
        <v>2899</v>
      </c>
      <c r="D2531">
        <v>87.246785000000003</v>
      </c>
      <c r="E2531" s="4">
        <v>2</v>
      </c>
      <c r="F2531">
        <v>75.224897000000013</v>
      </c>
      <c r="G2531" s="5">
        <v>3</v>
      </c>
      <c r="P2531">
        <v>2</v>
      </c>
      <c r="Q2531" t="str">
        <f>CONCATENATE(C2531,E2531,G2531,I2531)</f>
        <v>23</v>
      </c>
    </row>
    <row r="2532" spans="1:17" x14ac:dyDescent="0.25">
      <c r="A2532">
        <v>2900</v>
      </c>
      <c r="D2532">
        <v>87.255305000000007</v>
      </c>
      <c r="E2532" s="4">
        <v>2</v>
      </c>
      <c r="F2532">
        <v>75.220357000000007</v>
      </c>
      <c r="G2532" s="5">
        <v>3</v>
      </c>
      <c r="P2532">
        <v>2</v>
      </c>
      <c r="Q2532" t="str">
        <f>CONCATENATE(C2532,E2532,G2532,I2532)</f>
        <v>23</v>
      </c>
    </row>
    <row r="2533" spans="1:17" x14ac:dyDescent="0.25">
      <c r="A2533">
        <v>2901</v>
      </c>
      <c r="D2533">
        <v>87.264847000000003</v>
      </c>
      <c r="E2533" s="4">
        <v>2</v>
      </c>
      <c r="P2533">
        <v>1</v>
      </c>
      <c r="Q2533" t="str">
        <f>CONCATENATE(C2533,E2533,G2533,I2533)</f>
        <v>2</v>
      </c>
    </row>
    <row r="2534" spans="1:17" x14ac:dyDescent="0.25">
      <c r="A2534">
        <v>2902</v>
      </c>
      <c r="D2534">
        <v>87.240103000000005</v>
      </c>
      <c r="E2534" s="4">
        <v>2</v>
      </c>
      <c r="P2534">
        <v>1</v>
      </c>
      <c r="Q2534" t="str">
        <f>CONCATENATE(C2534,E2534,G2534,I2534)</f>
        <v>2</v>
      </c>
    </row>
    <row r="2535" spans="1:17" x14ac:dyDescent="0.25">
      <c r="A2535">
        <v>2903</v>
      </c>
      <c r="D2535">
        <v>87.258877000000012</v>
      </c>
      <c r="E2535" s="4">
        <v>2</v>
      </c>
      <c r="P2535">
        <v>1</v>
      </c>
      <c r="Q2535" t="str">
        <f>CONCATENATE(C2535,E2535,G2535,I2535)</f>
        <v>2</v>
      </c>
    </row>
    <row r="2536" spans="1:17" x14ac:dyDescent="0.25">
      <c r="A2536">
        <v>2904</v>
      </c>
      <c r="B2536">
        <v>96.457602000000009</v>
      </c>
      <c r="C2536" s="3">
        <v>1</v>
      </c>
      <c r="D2536">
        <v>87.228060000000013</v>
      </c>
      <c r="E2536" s="4">
        <v>2</v>
      </c>
      <c r="P2536">
        <v>2</v>
      </c>
      <c r="Q2536" t="str">
        <f>CONCATENATE(C2536,E2536,G2536,I2536)</f>
        <v>12</v>
      </c>
    </row>
    <row r="2537" spans="1:17" x14ac:dyDescent="0.25">
      <c r="A2537">
        <v>2905</v>
      </c>
      <c r="B2537">
        <v>96.435255000000012</v>
      </c>
      <c r="C2537" s="3">
        <v>1</v>
      </c>
      <c r="D2537">
        <v>87.228060000000013</v>
      </c>
      <c r="E2537" s="4">
        <v>2</v>
      </c>
      <c r="P2537">
        <v>2</v>
      </c>
      <c r="Q2537" t="str">
        <f>CONCATENATE(C2537,E2537,G2537,I2537)</f>
        <v>12</v>
      </c>
    </row>
    <row r="2538" spans="1:17" x14ac:dyDescent="0.25">
      <c r="A2538">
        <v>2906</v>
      </c>
      <c r="B2538">
        <v>96.446020000000004</v>
      </c>
      <c r="C2538" s="3">
        <v>1</v>
      </c>
      <c r="P2538">
        <v>1</v>
      </c>
      <c r="Q2538" t="str">
        <f>CONCATENATE(C2538,E2538,G2538,I2538)</f>
        <v>1</v>
      </c>
    </row>
    <row r="2539" spans="1:17" x14ac:dyDescent="0.25">
      <c r="A2539">
        <v>2907</v>
      </c>
      <c r="B2539">
        <v>96.466582000000017</v>
      </c>
      <c r="C2539" s="3">
        <v>1</v>
      </c>
      <c r="P2539">
        <v>1</v>
      </c>
      <c r="Q2539" t="str">
        <f>CONCATENATE(C2539,E2539,G2539,I2539)</f>
        <v>1</v>
      </c>
    </row>
    <row r="2540" spans="1:17" x14ac:dyDescent="0.25">
      <c r="A2540">
        <v>2908</v>
      </c>
      <c r="B2540">
        <v>96.468570999999997</v>
      </c>
      <c r="C2540" s="3">
        <v>1</v>
      </c>
      <c r="P2540">
        <v>1</v>
      </c>
      <c r="Q2540" t="str">
        <f>CONCATENATE(C2540,E2540,G2540,I2540)</f>
        <v>1</v>
      </c>
    </row>
    <row r="2541" spans="1:17" x14ac:dyDescent="0.25">
      <c r="A2541">
        <v>2909</v>
      </c>
      <c r="B2541">
        <v>96.437804999999997</v>
      </c>
      <c r="C2541" s="3">
        <v>1</v>
      </c>
      <c r="H2541">
        <v>91.184796000000006</v>
      </c>
      <c r="I2541" s="2">
        <v>4</v>
      </c>
      <c r="P2541">
        <v>2</v>
      </c>
      <c r="Q2541" t="str">
        <f>CONCATENATE(C2541,E2541,G2541,I2541)</f>
        <v>14</v>
      </c>
    </row>
    <row r="2542" spans="1:17" x14ac:dyDescent="0.25">
      <c r="A2542">
        <v>2910</v>
      </c>
      <c r="B2542">
        <v>96.422755000000009</v>
      </c>
      <c r="C2542" s="3">
        <v>1</v>
      </c>
      <c r="H2542">
        <v>91.238112000000001</v>
      </c>
      <c r="I2542" s="2">
        <v>4</v>
      </c>
      <c r="P2542">
        <v>2</v>
      </c>
      <c r="Q2542" t="str">
        <f>CONCATENATE(C2542,E2542,G2542,I2542)</f>
        <v>14</v>
      </c>
    </row>
    <row r="2543" spans="1:17" x14ac:dyDescent="0.25">
      <c r="A2543">
        <v>2911</v>
      </c>
      <c r="B2543">
        <v>96.457602000000009</v>
      </c>
      <c r="C2543" s="3">
        <v>1</v>
      </c>
      <c r="H2543">
        <v>91.217500999999999</v>
      </c>
      <c r="I2543" s="2">
        <v>4</v>
      </c>
      <c r="P2543">
        <v>2</v>
      </c>
      <c r="Q2543" t="str">
        <f>CONCATENATE(C2543,E2543,G2543,I2543)</f>
        <v>14</v>
      </c>
    </row>
    <row r="2544" spans="1:17" x14ac:dyDescent="0.25">
      <c r="A2544">
        <v>2912</v>
      </c>
      <c r="H2544">
        <v>91.22423400000001</v>
      </c>
      <c r="I2544" s="2">
        <v>4</v>
      </c>
      <c r="P2544">
        <v>1</v>
      </c>
      <c r="Q2544" t="str">
        <f>CONCATENATE(C2544,E2544,G2544,I2544)</f>
        <v>4</v>
      </c>
    </row>
    <row r="2545" spans="1:17" x14ac:dyDescent="0.25">
      <c r="A2545">
        <v>2913</v>
      </c>
      <c r="H2545">
        <v>91.190306000000007</v>
      </c>
      <c r="I2545" s="2">
        <v>4</v>
      </c>
      <c r="P2545">
        <v>1</v>
      </c>
      <c r="Q2545" t="str">
        <f>CONCATENATE(C2545,E2545,G2545,I2545)</f>
        <v>4</v>
      </c>
    </row>
    <row r="2546" spans="1:17" x14ac:dyDescent="0.25">
      <c r="A2546">
        <v>2914</v>
      </c>
      <c r="F2546">
        <v>96.706734000000012</v>
      </c>
      <c r="G2546" s="5">
        <v>3</v>
      </c>
      <c r="H2546">
        <v>91.244234000000006</v>
      </c>
      <c r="I2546" s="2">
        <v>4</v>
      </c>
      <c r="P2546">
        <v>2</v>
      </c>
      <c r="Q2546" t="str">
        <f>CONCATENATE(C2546,E2546,G2546,I2546)</f>
        <v>34</v>
      </c>
    </row>
    <row r="2547" spans="1:17" x14ac:dyDescent="0.25">
      <c r="A2547">
        <v>2915</v>
      </c>
      <c r="F2547">
        <v>96.595307000000005</v>
      </c>
      <c r="G2547" s="5">
        <v>3</v>
      </c>
      <c r="H2547">
        <v>91.206837000000007</v>
      </c>
      <c r="I2547" s="2">
        <v>4</v>
      </c>
      <c r="P2547">
        <v>2</v>
      </c>
      <c r="Q2547" t="str">
        <f>CONCATENATE(C2547,E2547,G2547,I2547)</f>
        <v>34</v>
      </c>
    </row>
    <row r="2548" spans="1:17" x14ac:dyDescent="0.25">
      <c r="A2548">
        <v>2916</v>
      </c>
      <c r="F2548">
        <v>96.624693000000008</v>
      </c>
      <c r="G2548" s="5">
        <v>3</v>
      </c>
      <c r="H2548">
        <v>91.26846900000001</v>
      </c>
      <c r="I2548" s="2">
        <v>4</v>
      </c>
      <c r="P2548">
        <v>2</v>
      </c>
      <c r="Q2548" t="str">
        <f>CONCATENATE(C2548,E2548,G2548,I2548)</f>
        <v>34</v>
      </c>
    </row>
    <row r="2549" spans="1:17" x14ac:dyDescent="0.25">
      <c r="A2549">
        <v>2917</v>
      </c>
      <c r="F2549">
        <v>96.747602999999998</v>
      </c>
      <c r="G2549" s="5">
        <v>3</v>
      </c>
      <c r="H2549">
        <v>91.184796000000006</v>
      </c>
      <c r="I2549" s="2">
        <v>4</v>
      </c>
      <c r="P2549">
        <v>2</v>
      </c>
      <c r="Q2549" t="str">
        <f>CONCATENATE(C2549,E2549,G2549,I2549)</f>
        <v>34</v>
      </c>
    </row>
    <row r="2550" spans="1:17" x14ac:dyDescent="0.25">
      <c r="A2550">
        <v>2918</v>
      </c>
      <c r="F2550">
        <v>96.723624000000001</v>
      </c>
      <c r="G2550" s="5">
        <v>3</v>
      </c>
      <c r="H2550">
        <v>91.184796000000006</v>
      </c>
      <c r="I2550" s="2">
        <v>4</v>
      </c>
      <c r="P2550">
        <v>2</v>
      </c>
      <c r="Q2550" t="str">
        <f>CONCATENATE(C2550,E2550,G2550,I2550)</f>
        <v>34</v>
      </c>
    </row>
    <row r="2551" spans="1:17" x14ac:dyDescent="0.25">
      <c r="A2551">
        <v>2919</v>
      </c>
      <c r="D2551">
        <v>114.931685</v>
      </c>
      <c r="E2551" s="4">
        <v>2</v>
      </c>
      <c r="F2551">
        <v>96.736124000000004</v>
      </c>
      <c r="G2551" s="5">
        <v>3</v>
      </c>
      <c r="P2551">
        <v>2</v>
      </c>
      <c r="Q2551" t="str">
        <f>CONCATENATE(C2551,E2551,G2551,I2551)</f>
        <v>23</v>
      </c>
    </row>
    <row r="2552" spans="1:17" x14ac:dyDescent="0.25">
      <c r="A2552">
        <v>2920</v>
      </c>
      <c r="D2552">
        <v>114.91219599999999</v>
      </c>
      <c r="E2552" s="4">
        <v>2</v>
      </c>
      <c r="F2552">
        <v>96.785562999999996</v>
      </c>
      <c r="G2552" s="5">
        <v>3</v>
      </c>
      <c r="P2552">
        <v>2</v>
      </c>
      <c r="Q2552" t="str">
        <f>CONCATENATE(C2552,E2552,G2552,I2552)</f>
        <v>23</v>
      </c>
    </row>
    <row r="2553" spans="1:17" x14ac:dyDescent="0.25">
      <c r="A2553">
        <v>2921</v>
      </c>
      <c r="D2553">
        <v>114.918982</v>
      </c>
      <c r="E2553" s="4">
        <v>2</v>
      </c>
      <c r="F2553">
        <v>96.706734000000012</v>
      </c>
      <c r="G2553" s="5">
        <v>3</v>
      </c>
      <c r="P2553">
        <v>2</v>
      </c>
      <c r="Q2553" t="str">
        <f>CONCATENATE(C2553,E2553,G2553,I2553)</f>
        <v>23</v>
      </c>
    </row>
    <row r="2554" spans="1:17" x14ac:dyDescent="0.25">
      <c r="A2554">
        <v>2922</v>
      </c>
      <c r="D2554">
        <v>114.931479</v>
      </c>
      <c r="E2554" s="4">
        <v>2</v>
      </c>
      <c r="P2554">
        <v>1</v>
      </c>
      <c r="Q2554" t="str">
        <f>CONCATENATE(C2554,E2554,G2554,I2554)</f>
        <v>2</v>
      </c>
    </row>
    <row r="2555" spans="1:17" x14ac:dyDescent="0.25">
      <c r="A2555">
        <v>2923</v>
      </c>
      <c r="D2555">
        <v>114.893725</v>
      </c>
      <c r="E2555" s="4">
        <v>2</v>
      </c>
      <c r="P2555">
        <v>1</v>
      </c>
      <c r="Q2555" t="str">
        <f>CONCATENATE(C2555,E2555,G2555,I2555)</f>
        <v>2</v>
      </c>
    </row>
    <row r="2556" spans="1:17" x14ac:dyDescent="0.25">
      <c r="A2556">
        <v>2924</v>
      </c>
      <c r="D2556">
        <v>114.895003</v>
      </c>
      <c r="E2556" s="4">
        <v>2</v>
      </c>
      <c r="P2556">
        <v>1</v>
      </c>
      <c r="Q2556" t="str">
        <f>CONCATENATE(C2556,E2556,G2556,I2556)</f>
        <v>2</v>
      </c>
    </row>
    <row r="2557" spans="1:17" x14ac:dyDescent="0.25">
      <c r="A2557">
        <v>2925</v>
      </c>
      <c r="D2557">
        <v>114.931837</v>
      </c>
      <c r="E2557" s="4">
        <v>2</v>
      </c>
      <c r="P2557">
        <v>1</v>
      </c>
      <c r="Q2557" t="str">
        <f>CONCATENATE(C2557,E2557,G2557,I2557)</f>
        <v>2</v>
      </c>
    </row>
    <row r="2558" spans="1:17" x14ac:dyDescent="0.25">
      <c r="A2558">
        <v>2926</v>
      </c>
      <c r="D2558">
        <v>114.94306</v>
      </c>
      <c r="E2558" s="4">
        <v>2</v>
      </c>
      <c r="P2558">
        <v>1</v>
      </c>
      <c r="Q2558" t="str">
        <f>CONCATENATE(C2558,E2558,G2558,I2558)</f>
        <v>2</v>
      </c>
    </row>
    <row r="2559" spans="1:17" x14ac:dyDescent="0.25">
      <c r="A2559">
        <v>2927</v>
      </c>
      <c r="B2559">
        <v>123.37520800000001</v>
      </c>
      <c r="C2559" s="3">
        <v>1</v>
      </c>
      <c r="D2559">
        <v>115.02056300000001</v>
      </c>
      <c r="E2559" s="4">
        <v>2</v>
      </c>
      <c r="P2559">
        <v>2</v>
      </c>
      <c r="Q2559" t="str">
        <f>CONCATENATE(C2559,E2559,G2559,I2559)</f>
        <v>12</v>
      </c>
    </row>
    <row r="2560" spans="1:17" x14ac:dyDescent="0.25">
      <c r="A2560">
        <v>2928</v>
      </c>
      <c r="B2560">
        <v>123.408827</v>
      </c>
      <c r="C2560" s="3">
        <v>1</v>
      </c>
      <c r="D2560">
        <v>114.931685</v>
      </c>
      <c r="E2560" s="4">
        <v>2</v>
      </c>
      <c r="P2560">
        <v>2</v>
      </c>
      <c r="Q2560" t="str">
        <f>CONCATENATE(C2560,E2560,G2560,I2560)</f>
        <v>12</v>
      </c>
    </row>
    <row r="2561" spans="1:17" x14ac:dyDescent="0.25">
      <c r="A2561">
        <v>2929</v>
      </c>
      <c r="B2561">
        <v>123.39949300000001</v>
      </c>
      <c r="C2561" s="3">
        <v>1</v>
      </c>
      <c r="P2561">
        <v>1</v>
      </c>
      <c r="Q2561" t="str">
        <f>CONCATENATE(C2561,E2561,G2561,I2561)</f>
        <v>1</v>
      </c>
    </row>
    <row r="2562" spans="1:17" x14ac:dyDescent="0.25">
      <c r="A2562">
        <v>2930</v>
      </c>
      <c r="B2562">
        <v>123.398932</v>
      </c>
      <c r="C2562" s="3">
        <v>1</v>
      </c>
      <c r="P2562">
        <v>1</v>
      </c>
      <c r="Q2562" t="str">
        <f>CONCATENATE(C2562,E2562,G2562,I2562)</f>
        <v>1</v>
      </c>
    </row>
    <row r="2563" spans="1:17" x14ac:dyDescent="0.25">
      <c r="A2563">
        <v>2931</v>
      </c>
      <c r="B2563">
        <v>123.403876</v>
      </c>
      <c r="C2563" s="3">
        <v>1</v>
      </c>
      <c r="P2563">
        <v>1</v>
      </c>
      <c r="Q2563" t="str">
        <f>CONCATENATE(C2563,E2563,G2563,I2563)</f>
        <v>1</v>
      </c>
    </row>
    <row r="2564" spans="1:17" x14ac:dyDescent="0.25">
      <c r="A2564">
        <v>2932</v>
      </c>
      <c r="B2564">
        <v>123.39913800000001</v>
      </c>
      <c r="C2564" s="3">
        <v>1</v>
      </c>
      <c r="P2564">
        <v>1</v>
      </c>
      <c r="Q2564" t="str">
        <f>CONCATENATE(C2564,E2564,G2564,I2564)</f>
        <v>1</v>
      </c>
    </row>
    <row r="2565" spans="1:17" x14ac:dyDescent="0.25">
      <c r="A2565">
        <v>2933</v>
      </c>
      <c r="B2565">
        <v>123.37887800000001</v>
      </c>
      <c r="C2565" s="3">
        <v>1</v>
      </c>
      <c r="P2565">
        <v>1</v>
      </c>
      <c r="Q2565" t="str">
        <f>CONCATENATE(C2565,E2565,G2565,I2565)</f>
        <v>1</v>
      </c>
    </row>
    <row r="2566" spans="1:17" x14ac:dyDescent="0.25">
      <c r="A2566">
        <v>2934</v>
      </c>
      <c r="B2566">
        <v>123.37520800000001</v>
      </c>
      <c r="C2566" s="3">
        <v>1</v>
      </c>
      <c r="H2566">
        <v>122.129946</v>
      </c>
      <c r="I2566" s="2">
        <v>4</v>
      </c>
      <c r="P2566">
        <v>2</v>
      </c>
      <c r="Q2566" t="str">
        <f>CONCATENATE(C2566,E2566,G2566,I2566)</f>
        <v>14</v>
      </c>
    </row>
    <row r="2567" spans="1:17" x14ac:dyDescent="0.25">
      <c r="A2567">
        <v>2935</v>
      </c>
      <c r="F2567">
        <v>124.45061000000001</v>
      </c>
      <c r="G2567" s="5">
        <v>3</v>
      </c>
      <c r="H2567">
        <v>122.17642800000002</v>
      </c>
      <c r="I2567" s="2">
        <v>4</v>
      </c>
      <c r="P2567">
        <v>2</v>
      </c>
      <c r="Q2567" t="str">
        <f>CONCATENATE(C2567,E2567,G2567,I2567)</f>
        <v>34</v>
      </c>
    </row>
    <row r="2568" spans="1:17" x14ac:dyDescent="0.25">
      <c r="A2568">
        <v>2936</v>
      </c>
      <c r="F2568">
        <v>124.42826300000002</v>
      </c>
      <c r="G2568" s="5">
        <v>3</v>
      </c>
      <c r="H2568">
        <v>122.14260300000001</v>
      </c>
      <c r="I2568" s="2">
        <v>4</v>
      </c>
      <c r="P2568">
        <v>2</v>
      </c>
      <c r="Q2568" t="str">
        <f>CONCATENATE(C2568,E2568,G2568,I2568)</f>
        <v>34</v>
      </c>
    </row>
    <row r="2569" spans="1:17" x14ac:dyDescent="0.25">
      <c r="A2569">
        <v>2937</v>
      </c>
      <c r="F2569">
        <v>124.43286000000001</v>
      </c>
      <c r="G2569" s="5">
        <v>3</v>
      </c>
      <c r="H2569">
        <v>122.131125</v>
      </c>
      <c r="I2569" s="2">
        <v>4</v>
      </c>
      <c r="P2569">
        <v>2</v>
      </c>
      <c r="Q2569" t="str">
        <f>CONCATENATE(C2569,E2569,G2569,I2569)</f>
        <v>34</v>
      </c>
    </row>
    <row r="2570" spans="1:17" x14ac:dyDescent="0.25">
      <c r="A2570">
        <v>2938</v>
      </c>
      <c r="F2570">
        <v>124.40688900000001</v>
      </c>
      <c r="G2570" s="5">
        <v>3</v>
      </c>
      <c r="H2570">
        <v>122.138319</v>
      </c>
      <c r="I2570" s="2">
        <v>4</v>
      </c>
      <c r="P2570">
        <v>2</v>
      </c>
      <c r="Q2570" t="str">
        <f>CONCATENATE(C2570,E2570,G2570,I2570)</f>
        <v>34</v>
      </c>
    </row>
    <row r="2571" spans="1:17" x14ac:dyDescent="0.25">
      <c r="A2571">
        <v>2939</v>
      </c>
      <c r="F2571">
        <v>124.39392700000001</v>
      </c>
      <c r="G2571" s="5">
        <v>3</v>
      </c>
      <c r="H2571">
        <v>122.154188</v>
      </c>
      <c r="I2571" s="2">
        <v>4</v>
      </c>
      <c r="P2571">
        <v>2</v>
      </c>
      <c r="Q2571" t="str">
        <f>CONCATENATE(C2571,E2571,G2571,I2571)</f>
        <v>34</v>
      </c>
    </row>
    <row r="2572" spans="1:17" x14ac:dyDescent="0.25">
      <c r="A2572">
        <v>2940</v>
      </c>
      <c r="F2572">
        <v>124.45622900000001</v>
      </c>
      <c r="G2572" s="5">
        <v>3</v>
      </c>
      <c r="H2572">
        <v>122.213415</v>
      </c>
      <c r="I2572" s="2">
        <v>4</v>
      </c>
      <c r="P2572">
        <v>2</v>
      </c>
      <c r="Q2572" t="str">
        <f>CONCATENATE(C2572,E2572,G2572,I2572)</f>
        <v>34</v>
      </c>
    </row>
    <row r="2573" spans="1:17" x14ac:dyDescent="0.25">
      <c r="A2573">
        <v>2941</v>
      </c>
      <c r="F2573">
        <v>124.472758</v>
      </c>
      <c r="G2573" s="5">
        <v>3</v>
      </c>
      <c r="H2573">
        <v>122.129946</v>
      </c>
      <c r="I2573" s="2">
        <v>4</v>
      </c>
      <c r="P2573">
        <v>2</v>
      </c>
      <c r="Q2573" t="str">
        <f>CONCATENATE(C2573,E2573,G2573,I2573)</f>
        <v>34</v>
      </c>
    </row>
    <row r="2574" spans="1:17" x14ac:dyDescent="0.25">
      <c r="A2574">
        <v>2942</v>
      </c>
      <c r="D2574">
        <v>150.93768600000001</v>
      </c>
      <c r="E2574" s="4">
        <v>2</v>
      </c>
      <c r="F2574">
        <v>124.489081</v>
      </c>
      <c r="G2574" s="5">
        <v>3</v>
      </c>
      <c r="H2574">
        <v>122.129946</v>
      </c>
      <c r="I2574" s="2">
        <v>4</v>
      </c>
      <c r="P2574">
        <v>3</v>
      </c>
      <c r="Q2574" t="str">
        <f>CONCATENATE(C2574,E2574,G2574,I2574)</f>
        <v>234</v>
      </c>
    </row>
    <row r="2575" spans="1:17" x14ac:dyDescent="0.25">
      <c r="A2575">
        <v>2943</v>
      </c>
      <c r="D2575">
        <v>150.93768600000001</v>
      </c>
      <c r="E2575" s="4">
        <v>2</v>
      </c>
      <c r="F2575">
        <v>124.45061000000001</v>
      </c>
      <c r="G2575" s="5">
        <v>3</v>
      </c>
      <c r="P2575">
        <v>2</v>
      </c>
      <c r="Q2575" t="str">
        <f>CONCATENATE(C2575,E2575,G2575,I2575)</f>
        <v>23</v>
      </c>
    </row>
    <row r="2576" spans="1:17" x14ac:dyDescent="0.25">
      <c r="A2576">
        <v>2944</v>
      </c>
      <c r="D2576">
        <v>150.930162</v>
      </c>
      <c r="E2576" s="4">
        <v>2</v>
      </c>
      <c r="P2576">
        <v>1</v>
      </c>
      <c r="Q2576" t="str">
        <f>CONCATENATE(C2576,E2576,G2576,I2576)</f>
        <v>2</v>
      </c>
    </row>
    <row r="2577" spans="1:17" x14ac:dyDescent="0.25">
      <c r="A2577">
        <v>2945</v>
      </c>
      <c r="D2577">
        <v>150.91884899999999</v>
      </c>
      <c r="E2577" s="4">
        <v>2</v>
      </c>
      <c r="P2577">
        <v>1</v>
      </c>
      <c r="Q2577" t="str">
        <f>CONCATENATE(C2577,E2577,G2577,I2577)</f>
        <v>2</v>
      </c>
    </row>
    <row r="2578" spans="1:17" x14ac:dyDescent="0.25">
      <c r="A2578">
        <v>2946</v>
      </c>
      <c r="D2578">
        <v>150.93718200000001</v>
      </c>
      <c r="E2578" s="4">
        <v>2</v>
      </c>
      <c r="P2578">
        <v>1</v>
      </c>
      <c r="Q2578" t="str">
        <f>CONCATENATE(C2578,E2578,G2578,I2578)</f>
        <v>2</v>
      </c>
    </row>
    <row r="2579" spans="1:17" x14ac:dyDescent="0.25">
      <c r="A2579">
        <v>2947</v>
      </c>
      <c r="D2579">
        <v>150.93768600000001</v>
      </c>
      <c r="E2579" s="4">
        <v>2</v>
      </c>
      <c r="P2579">
        <v>1</v>
      </c>
      <c r="Q2579" t="str">
        <f>CONCATENATE(C2579,E2579,G2579,I2579)</f>
        <v>2</v>
      </c>
    </row>
    <row r="2580" spans="1:17" x14ac:dyDescent="0.25">
      <c r="A2580">
        <v>2948</v>
      </c>
      <c r="B2580">
        <v>155.53033099999999</v>
      </c>
      <c r="C2580" s="3">
        <v>1</v>
      </c>
      <c r="D2580">
        <v>150.93768600000001</v>
      </c>
      <c r="E2580" s="4">
        <v>2</v>
      </c>
      <c r="P2580">
        <v>2</v>
      </c>
      <c r="Q2580" t="str">
        <f>CONCATENATE(C2580,E2580,G2580,I2580)</f>
        <v>12</v>
      </c>
    </row>
    <row r="2581" spans="1:17" x14ac:dyDescent="0.25">
      <c r="A2581">
        <v>2949</v>
      </c>
      <c r="B2581">
        <v>155.503514</v>
      </c>
      <c r="C2581" s="3">
        <v>1</v>
      </c>
      <c r="D2581">
        <v>150.93768600000001</v>
      </c>
      <c r="E2581" s="4">
        <v>2</v>
      </c>
      <c r="P2581">
        <v>2</v>
      </c>
      <c r="Q2581" t="str">
        <f>CONCATENATE(C2581,E2581,G2581,I2581)</f>
        <v>12</v>
      </c>
    </row>
    <row r="2582" spans="1:17" x14ac:dyDescent="0.25">
      <c r="A2582">
        <v>2950</v>
      </c>
      <c r="B2582">
        <v>155.51154400000001</v>
      </c>
      <c r="C2582" s="3">
        <v>1</v>
      </c>
      <c r="D2582">
        <v>150.93768600000001</v>
      </c>
      <c r="E2582" s="4">
        <v>2</v>
      </c>
      <c r="P2582">
        <v>2</v>
      </c>
      <c r="Q2582" t="str">
        <f>CONCATENATE(C2582,E2582,G2582,I2582)</f>
        <v>12</v>
      </c>
    </row>
    <row r="2583" spans="1:17" x14ac:dyDescent="0.25">
      <c r="A2583">
        <v>2951</v>
      </c>
      <c r="B2583">
        <v>155.480434</v>
      </c>
      <c r="C2583" s="3">
        <v>1</v>
      </c>
      <c r="P2583">
        <v>1</v>
      </c>
      <c r="Q2583" t="str">
        <f>CONCATENATE(C2583,E2583,G2583,I2583)</f>
        <v>1</v>
      </c>
    </row>
    <row r="2584" spans="1:17" x14ac:dyDescent="0.25">
      <c r="A2584">
        <v>2952</v>
      </c>
      <c r="B2584">
        <v>155.51073600000001</v>
      </c>
      <c r="C2584" s="3">
        <v>1</v>
      </c>
      <c r="P2584">
        <v>1</v>
      </c>
      <c r="Q2584" t="str">
        <f>CONCATENATE(C2584,E2584,G2584,I2584)</f>
        <v>1</v>
      </c>
    </row>
    <row r="2585" spans="1:17" x14ac:dyDescent="0.25">
      <c r="A2585">
        <v>2953</v>
      </c>
      <c r="B2585">
        <v>155.46806100000001</v>
      </c>
      <c r="C2585" s="3">
        <v>1</v>
      </c>
      <c r="P2585">
        <v>1</v>
      </c>
      <c r="Q2585" t="str">
        <f>CONCATENATE(C2585,E2585,G2585,I2585)</f>
        <v>1</v>
      </c>
    </row>
    <row r="2586" spans="1:17" x14ac:dyDescent="0.25">
      <c r="A2586">
        <v>2954</v>
      </c>
      <c r="B2586">
        <v>155.474626</v>
      </c>
      <c r="C2586" s="3">
        <v>1</v>
      </c>
      <c r="P2586">
        <v>1</v>
      </c>
      <c r="Q2586" t="str">
        <f>CONCATENATE(C2586,E2586,G2586,I2586)</f>
        <v>1</v>
      </c>
    </row>
    <row r="2587" spans="1:17" x14ac:dyDescent="0.25">
      <c r="A2587">
        <v>2955</v>
      </c>
      <c r="B2587">
        <v>155.53033099999999</v>
      </c>
      <c r="C2587" s="3">
        <v>1</v>
      </c>
      <c r="P2587">
        <v>1</v>
      </c>
      <c r="Q2587" t="str">
        <f>CONCATENATE(C2587,E2587,G2587,I2587)</f>
        <v>1</v>
      </c>
    </row>
    <row r="2588" spans="1:17" x14ac:dyDescent="0.25">
      <c r="A2588">
        <v>2956</v>
      </c>
      <c r="B2588">
        <v>155.53033099999999</v>
      </c>
      <c r="C2588" s="3">
        <v>1</v>
      </c>
      <c r="H2588">
        <v>154.80784199999999</v>
      </c>
      <c r="I2588" s="2">
        <v>4</v>
      </c>
      <c r="P2588">
        <v>2</v>
      </c>
      <c r="Q2588" t="str">
        <f>CONCATENATE(C2588,E2588,G2588,I2588)</f>
        <v>14</v>
      </c>
    </row>
    <row r="2589" spans="1:17" x14ac:dyDescent="0.25">
      <c r="A2589">
        <v>2957</v>
      </c>
      <c r="F2589">
        <v>156.68936200000002</v>
      </c>
      <c r="G2589" s="5">
        <v>3</v>
      </c>
      <c r="H2589">
        <v>154.92359400000001</v>
      </c>
      <c r="I2589" s="2">
        <v>4</v>
      </c>
      <c r="P2589">
        <v>2</v>
      </c>
      <c r="Q2589" t="str">
        <f>CONCATENATE(C2589,E2589,G2589,I2589)</f>
        <v>34</v>
      </c>
    </row>
    <row r="2590" spans="1:17" x14ac:dyDescent="0.25">
      <c r="A2590">
        <v>2958</v>
      </c>
      <c r="F2590">
        <v>156.68936200000002</v>
      </c>
      <c r="G2590" s="5">
        <v>3</v>
      </c>
      <c r="H2590">
        <v>154.85380000000001</v>
      </c>
      <c r="I2590" s="2">
        <v>4</v>
      </c>
      <c r="P2590">
        <v>2</v>
      </c>
      <c r="Q2590" t="str">
        <f>CONCATENATE(C2590,E2590,G2590,I2590)</f>
        <v>34</v>
      </c>
    </row>
    <row r="2591" spans="1:17" x14ac:dyDescent="0.25">
      <c r="A2591">
        <v>2959</v>
      </c>
      <c r="F2591">
        <v>156.69436200000001</v>
      </c>
      <c r="G2591" s="5">
        <v>3</v>
      </c>
      <c r="H2591">
        <v>154.840012</v>
      </c>
      <c r="I2591" s="2">
        <v>4</v>
      </c>
      <c r="P2591">
        <v>2</v>
      </c>
      <c r="Q2591" t="str">
        <f>CONCATENATE(C2591,E2591,G2591,I2591)</f>
        <v>34</v>
      </c>
    </row>
    <row r="2592" spans="1:17" x14ac:dyDescent="0.25">
      <c r="A2592">
        <v>2960</v>
      </c>
      <c r="F2592">
        <v>156.661687</v>
      </c>
      <c r="G2592" s="5">
        <v>3</v>
      </c>
      <c r="H2592">
        <v>154.8237</v>
      </c>
      <c r="I2592" s="2">
        <v>4</v>
      </c>
      <c r="P2592">
        <v>2</v>
      </c>
      <c r="Q2592" t="str">
        <f>CONCATENATE(C2592,E2592,G2592,I2592)</f>
        <v>34</v>
      </c>
    </row>
    <row r="2593" spans="1:17" x14ac:dyDescent="0.25">
      <c r="A2593">
        <v>2961</v>
      </c>
      <c r="F2593">
        <v>156.62007299999999</v>
      </c>
      <c r="G2593" s="5">
        <v>3</v>
      </c>
      <c r="H2593">
        <v>154.84203300000001</v>
      </c>
      <c r="I2593" s="2">
        <v>4</v>
      </c>
      <c r="P2593">
        <v>2</v>
      </c>
      <c r="Q2593" t="str">
        <f>CONCATENATE(C2593,E2593,G2593,I2593)</f>
        <v>34</v>
      </c>
    </row>
    <row r="2594" spans="1:17" x14ac:dyDescent="0.25">
      <c r="A2594">
        <v>2962</v>
      </c>
      <c r="F2594">
        <v>156.595125</v>
      </c>
      <c r="G2594" s="5">
        <v>3</v>
      </c>
      <c r="H2594">
        <v>154.82587100000001</v>
      </c>
      <c r="I2594" s="2">
        <v>4</v>
      </c>
      <c r="P2594">
        <v>2</v>
      </c>
      <c r="Q2594" t="str">
        <f>CONCATENATE(C2594,E2594,G2594,I2594)</f>
        <v>34</v>
      </c>
    </row>
    <row r="2595" spans="1:17" x14ac:dyDescent="0.25">
      <c r="A2595">
        <v>2963</v>
      </c>
      <c r="F2595">
        <v>156.60951800000001</v>
      </c>
      <c r="G2595" s="5">
        <v>3</v>
      </c>
      <c r="H2595">
        <v>154.811983</v>
      </c>
      <c r="I2595" s="2">
        <v>4</v>
      </c>
      <c r="P2595">
        <v>2</v>
      </c>
      <c r="Q2595" t="str">
        <f>CONCATENATE(C2595,E2595,G2595,I2595)</f>
        <v>34</v>
      </c>
    </row>
    <row r="2596" spans="1:17" x14ac:dyDescent="0.25">
      <c r="A2596">
        <v>2964</v>
      </c>
      <c r="F2596">
        <v>156.518665</v>
      </c>
      <c r="G2596" s="5">
        <v>3</v>
      </c>
      <c r="H2596">
        <v>154.80784199999999</v>
      </c>
      <c r="I2596" s="2">
        <v>4</v>
      </c>
      <c r="P2596">
        <v>2</v>
      </c>
      <c r="Q2596" t="str">
        <f>CONCATENATE(C2596,E2596,G2596,I2596)</f>
        <v>34</v>
      </c>
    </row>
    <row r="2597" spans="1:17" x14ac:dyDescent="0.25">
      <c r="A2597">
        <v>2965</v>
      </c>
      <c r="F2597">
        <v>156.60365999999999</v>
      </c>
      <c r="G2597" s="5">
        <v>3</v>
      </c>
      <c r="P2597">
        <v>1</v>
      </c>
      <c r="Q2597" t="str">
        <f>CONCATENATE(C2597,E2597,G2597,I2597)</f>
        <v>3</v>
      </c>
    </row>
    <row r="2598" spans="1:17" x14ac:dyDescent="0.25">
      <c r="A2598">
        <v>2966</v>
      </c>
      <c r="F2598">
        <v>156.68936200000002</v>
      </c>
      <c r="G2598" s="5">
        <v>3</v>
      </c>
      <c r="P2598">
        <v>1</v>
      </c>
      <c r="Q2598" t="str">
        <f>CONCATENATE(C2598,E2598,G2598,I2598)</f>
        <v>3</v>
      </c>
    </row>
    <row r="2599" spans="1:17" x14ac:dyDescent="0.25">
      <c r="A2599">
        <v>2967</v>
      </c>
      <c r="D2599">
        <v>173.897322</v>
      </c>
      <c r="E2599" s="4">
        <v>2</v>
      </c>
      <c r="P2599">
        <v>1</v>
      </c>
      <c r="Q2599" t="str">
        <f>CONCATENATE(C2599,E2599,G2599,I2599)</f>
        <v>2</v>
      </c>
    </row>
    <row r="2600" spans="1:17" x14ac:dyDescent="0.25">
      <c r="A2600">
        <v>2968</v>
      </c>
      <c r="D2600">
        <v>173.88823200000002</v>
      </c>
      <c r="E2600" s="4">
        <v>2</v>
      </c>
      <c r="P2600">
        <v>1</v>
      </c>
      <c r="Q2600" t="str">
        <f>CONCATENATE(C2600,E2600,G2600,I2600)</f>
        <v>2</v>
      </c>
    </row>
    <row r="2601" spans="1:17" x14ac:dyDescent="0.25">
      <c r="A2601">
        <v>2969</v>
      </c>
      <c r="D2601">
        <v>173.90908999999999</v>
      </c>
      <c r="E2601" s="4">
        <v>2</v>
      </c>
      <c r="P2601">
        <v>1</v>
      </c>
      <c r="Q2601" t="str">
        <f>CONCATENATE(C2601,E2601,G2601,I2601)</f>
        <v>2</v>
      </c>
    </row>
    <row r="2602" spans="1:17" x14ac:dyDescent="0.25">
      <c r="A2602">
        <v>2970</v>
      </c>
      <c r="D2602">
        <v>173.84368699999999</v>
      </c>
      <c r="E2602" s="4">
        <v>2</v>
      </c>
      <c r="P2602">
        <v>1</v>
      </c>
      <c r="Q2602" t="str">
        <f>CONCATENATE(C2602,E2602,G2602,I2602)</f>
        <v>2</v>
      </c>
    </row>
    <row r="2603" spans="1:17" x14ac:dyDescent="0.25">
      <c r="A2603">
        <v>2971</v>
      </c>
      <c r="D2603">
        <v>173.85373900000002</v>
      </c>
      <c r="E2603" s="4">
        <v>2</v>
      </c>
      <c r="P2603">
        <v>1</v>
      </c>
      <c r="Q2603" t="str">
        <f>CONCATENATE(C2603,E2603,G2603,I2603)</f>
        <v>2</v>
      </c>
    </row>
    <row r="2604" spans="1:17" x14ac:dyDescent="0.25">
      <c r="A2604">
        <v>2972</v>
      </c>
      <c r="B2604">
        <v>180.536024</v>
      </c>
      <c r="C2604" s="3">
        <v>1</v>
      </c>
      <c r="D2604">
        <v>173.85646700000001</v>
      </c>
      <c r="E2604" s="4">
        <v>2</v>
      </c>
      <c r="P2604">
        <v>2</v>
      </c>
      <c r="Q2604" t="str">
        <f>CONCATENATE(C2604,E2604,G2604,I2604)</f>
        <v>12</v>
      </c>
    </row>
    <row r="2605" spans="1:17" x14ac:dyDescent="0.25">
      <c r="A2605">
        <v>2973</v>
      </c>
      <c r="B2605">
        <v>180.52152899999999</v>
      </c>
      <c r="C2605" s="3">
        <v>1</v>
      </c>
      <c r="D2605">
        <v>173.83217500000001</v>
      </c>
      <c r="E2605" s="4">
        <v>2</v>
      </c>
      <c r="P2605">
        <v>2</v>
      </c>
      <c r="Q2605" t="str">
        <f>CONCATENATE(C2605,E2605,G2605,I2605)</f>
        <v>12</v>
      </c>
    </row>
    <row r="2606" spans="1:17" x14ac:dyDescent="0.25">
      <c r="A2606">
        <v>2974</v>
      </c>
      <c r="B2606">
        <v>180.53269</v>
      </c>
      <c r="C2606" s="3">
        <v>1</v>
      </c>
      <c r="D2606">
        <v>173.834397</v>
      </c>
      <c r="E2606" s="4">
        <v>2</v>
      </c>
      <c r="P2606">
        <v>2</v>
      </c>
      <c r="Q2606" t="str">
        <f>CONCATENATE(C2606,E2606,G2606,I2606)</f>
        <v>12</v>
      </c>
    </row>
    <row r="2607" spans="1:17" x14ac:dyDescent="0.25">
      <c r="A2607">
        <v>2975</v>
      </c>
      <c r="B2607">
        <v>180.55905000000001</v>
      </c>
      <c r="C2607" s="3">
        <v>1</v>
      </c>
      <c r="D2607">
        <v>173.897322</v>
      </c>
      <c r="E2607" s="4">
        <v>2</v>
      </c>
      <c r="P2607">
        <v>2</v>
      </c>
      <c r="Q2607" t="str">
        <f>CONCATENATE(C2607,E2607,G2607,I2607)</f>
        <v>12</v>
      </c>
    </row>
    <row r="2608" spans="1:17" x14ac:dyDescent="0.25">
      <c r="A2608">
        <v>2976</v>
      </c>
      <c r="B2608">
        <v>180.54233400000001</v>
      </c>
      <c r="C2608" s="3">
        <v>1</v>
      </c>
      <c r="P2608">
        <v>1</v>
      </c>
      <c r="Q2608" t="str">
        <f>CONCATENATE(C2608,E2608,G2608,I2608)</f>
        <v>1</v>
      </c>
    </row>
    <row r="2609" spans="1:17" x14ac:dyDescent="0.25">
      <c r="A2609">
        <v>2977</v>
      </c>
      <c r="B2609">
        <v>180.578192</v>
      </c>
      <c r="C2609" s="3">
        <v>1</v>
      </c>
      <c r="P2609">
        <v>1</v>
      </c>
      <c r="Q2609" t="str">
        <f>CONCATENATE(C2609,E2609,G2609,I2609)</f>
        <v>1</v>
      </c>
    </row>
    <row r="2610" spans="1:17" x14ac:dyDescent="0.25">
      <c r="A2610">
        <v>2978</v>
      </c>
      <c r="B2610">
        <v>180.53359800000001</v>
      </c>
      <c r="C2610" s="3">
        <v>1</v>
      </c>
      <c r="P2610">
        <v>1</v>
      </c>
      <c r="Q2610" t="str">
        <f>CONCATENATE(C2610,E2610,G2610,I2610)</f>
        <v>1</v>
      </c>
    </row>
    <row r="2611" spans="1:17" x14ac:dyDescent="0.25">
      <c r="A2611">
        <v>2979</v>
      </c>
      <c r="B2611">
        <v>180.501025</v>
      </c>
      <c r="C2611" s="3">
        <v>1</v>
      </c>
      <c r="P2611">
        <v>1</v>
      </c>
      <c r="Q2611" t="str">
        <f>CONCATENATE(C2611,E2611,G2611,I2611)</f>
        <v>1</v>
      </c>
    </row>
    <row r="2612" spans="1:17" x14ac:dyDescent="0.25">
      <c r="A2612">
        <v>2980</v>
      </c>
      <c r="B2612">
        <v>180.54365000000001</v>
      </c>
      <c r="C2612" s="3">
        <v>1</v>
      </c>
      <c r="H2612">
        <v>179.94454000000002</v>
      </c>
      <c r="I2612" s="2">
        <v>4</v>
      </c>
      <c r="P2612">
        <v>2</v>
      </c>
      <c r="Q2612" t="str">
        <f>CONCATENATE(C2612,E2612,G2612,I2612)</f>
        <v>14</v>
      </c>
    </row>
    <row r="2613" spans="1:17" x14ac:dyDescent="0.25">
      <c r="A2613">
        <v>2981</v>
      </c>
      <c r="B2613">
        <v>180.536024</v>
      </c>
      <c r="C2613" s="3">
        <v>1</v>
      </c>
      <c r="H2613">
        <v>180.04645400000001</v>
      </c>
      <c r="I2613" s="2">
        <v>4</v>
      </c>
      <c r="P2613">
        <v>2</v>
      </c>
      <c r="Q2613" t="str">
        <f>CONCATENATE(C2613,E2613,G2613,I2613)</f>
        <v>14</v>
      </c>
    </row>
    <row r="2614" spans="1:17" x14ac:dyDescent="0.25">
      <c r="A2614">
        <v>2982</v>
      </c>
      <c r="F2614">
        <v>181.779044</v>
      </c>
      <c r="G2614" s="5">
        <v>3</v>
      </c>
      <c r="H2614">
        <v>180.039233</v>
      </c>
      <c r="I2614" s="2">
        <v>4</v>
      </c>
      <c r="P2614">
        <v>2</v>
      </c>
      <c r="Q2614" t="str">
        <f>CONCATENATE(C2614,E2614,G2614,I2614)</f>
        <v>34</v>
      </c>
    </row>
    <row r="2615" spans="1:17" x14ac:dyDescent="0.25">
      <c r="A2615">
        <v>2983</v>
      </c>
      <c r="F2615">
        <v>181.77540400000001</v>
      </c>
      <c r="G2615" s="5">
        <v>3</v>
      </c>
      <c r="H2615">
        <v>179.99347499999999</v>
      </c>
      <c r="I2615" s="2">
        <v>4</v>
      </c>
      <c r="P2615">
        <v>2</v>
      </c>
      <c r="Q2615" t="str">
        <f>CONCATENATE(C2615,E2615,G2615,I2615)</f>
        <v>34</v>
      </c>
    </row>
    <row r="2616" spans="1:17" x14ac:dyDescent="0.25">
      <c r="A2616">
        <v>2984</v>
      </c>
      <c r="F2616">
        <v>181.79853700000001</v>
      </c>
      <c r="G2616" s="5">
        <v>3</v>
      </c>
      <c r="H2616">
        <v>179.88217</v>
      </c>
      <c r="I2616" s="2">
        <v>4</v>
      </c>
      <c r="P2616">
        <v>2</v>
      </c>
      <c r="Q2616" t="str">
        <f>CONCATENATE(C2616,E2616,G2616,I2616)</f>
        <v>34</v>
      </c>
    </row>
    <row r="2617" spans="1:17" x14ac:dyDescent="0.25">
      <c r="A2617">
        <v>2985</v>
      </c>
      <c r="F2617">
        <v>181.78368599999999</v>
      </c>
      <c r="G2617" s="5">
        <v>3</v>
      </c>
      <c r="H2617">
        <v>179.964133</v>
      </c>
      <c r="I2617" s="2">
        <v>4</v>
      </c>
      <c r="P2617">
        <v>2</v>
      </c>
      <c r="Q2617" t="str">
        <f>CONCATENATE(C2617,E2617,G2617,I2617)</f>
        <v>34</v>
      </c>
    </row>
    <row r="2618" spans="1:17" x14ac:dyDescent="0.25">
      <c r="A2618">
        <v>2986</v>
      </c>
      <c r="F2618">
        <v>181.785303</v>
      </c>
      <c r="G2618" s="5">
        <v>3</v>
      </c>
      <c r="H2618">
        <v>179.93852800000002</v>
      </c>
      <c r="I2618" s="2">
        <v>4</v>
      </c>
      <c r="P2618">
        <v>2</v>
      </c>
      <c r="Q2618" t="str">
        <f>CONCATENATE(C2618,E2618,G2618,I2618)</f>
        <v>34</v>
      </c>
    </row>
    <row r="2619" spans="1:17" x14ac:dyDescent="0.25">
      <c r="A2619">
        <v>2987</v>
      </c>
      <c r="F2619">
        <v>181.75232500000001</v>
      </c>
      <c r="G2619" s="5">
        <v>3</v>
      </c>
      <c r="H2619">
        <v>179.927874</v>
      </c>
      <c r="I2619" s="2">
        <v>4</v>
      </c>
      <c r="P2619">
        <v>2</v>
      </c>
      <c r="Q2619" t="str">
        <f>CONCATENATE(C2619,E2619,G2619,I2619)</f>
        <v>34</v>
      </c>
    </row>
    <row r="2620" spans="1:17" x14ac:dyDescent="0.25">
      <c r="A2620">
        <v>2988</v>
      </c>
      <c r="F2620">
        <v>181.73268000000002</v>
      </c>
      <c r="G2620" s="5">
        <v>3</v>
      </c>
      <c r="H2620">
        <v>179.92110700000001</v>
      </c>
      <c r="I2620" s="2">
        <v>4</v>
      </c>
      <c r="P2620">
        <v>2</v>
      </c>
      <c r="Q2620" t="str">
        <f>CONCATENATE(C2620,E2620,G2620,I2620)</f>
        <v>34</v>
      </c>
    </row>
    <row r="2621" spans="1:17" x14ac:dyDescent="0.25">
      <c r="A2621">
        <v>2989</v>
      </c>
      <c r="F2621">
        <v>181.80696700000001</v>
      </c>
      <c r="G2621" s="5">
        <v>3</v>
      </c>
      <c r="H2621">
        <v>179.94454000000002</v>
      </c>
      <c r="I2621" s="2">
        <v>4</v>
      </c>
      <c r="P2621">
        <v>2</v>
      </c>
      <c r="Q2621" t="str">
        <f>CONCATENATE(C2621,E2621,G2621,I2621)</f>
        <v>34</v>
      </c>
    </row>
    <row r="2622" spans="1:17" x14ac:dyDescent="0.25">
      <c r="A2622">
        <v>2990</v>
      </c>
      <c r="D2622">
        <v>200.98457200000001</v>
      </c>
      <c r="E2622" s="4">
        <v>2</v>
      </c>
      <c r="F2622">
        <v>181.779044</v>
      </c>
      <c r="G2622" s="5">
        <v>3</v>
      </c>
      <c r="P2622">
        <v>2</v>
      </c>
      <c r="Q2622" t="str">
        <f>CONCATENATE(C2622,E2622,G2622,I2622)</f>
        <v>23</v>
      </c>
    </row>
    <row r="2623" spans="1:17" x14ac:dyDescent="0.25">
      <c r="A2623">
        <v>2991</v>
      </c>
      <c r="D2623">
        <v>200.98942400000001</v>
      </c>
      <c r="E2623" s="4">
        <v>2</v>
      </c>
      <c r="F2623">
        <v>181.75555600000001</v>
      </c>
      <c r="G2623" s="5">
        <v>3</v>
      </c>
      <c r="P2623">
        <v>2</v>
      </c>
      <c r="Q2623" t="str">
        <f>CONCATENATE(C2623,E2623,G2623,I2623)</f>
        <v>23</v>
      </c>
    </row>
    <row r="2624" spans="1:17" x14ac:dyDescent="0.25">
      <c r="A2624">
        <v>2992</v>
      </c>
      <c r="D2624">
        <v>201.000788</v>
      </c>
      <c r="E2624" s="4">
        <v>2</v>
      </c>
      <c r="P2624">
        <v>1</v>
      </c>
      <c r="Q2624" t="str">
        <f>CONCATENATE(C2624,E2624,G2624,I2624)</f>
        <v>2</v>
      </c>
    </row>
    <row r="2625" spans="1:17" x14ac:dyDescent="0.25">
      <c r="A2625">
        <v>2993</v>
      </c>
      <c r="D2625">
        <v>201.00452300000001</v>
      </c>
      <c r="E2625" s="4">
        <v>2</v>
      </c>
      <c r="P2625">
        <v>1</v>
      </c>
      <c r="Q2625" t="str">
        <f>CONCATENATE(C2625,E2625,G2625,I2625)</f>
        <v>2</v>
      </c>
    </row>
    <row r="2626" spans="1:17" x14ac:dyDescent="0.25">
      <c r="A2626">
        <v>2994</v>
      </c>
      <c r="D2626">
        <v>201.02760499999999</v>
      </c>
      <c r="E2626" s="4">
        <v>2</v>
      </c>
      <c r="P2626">
        <v>1</v>
      </c>
      <c r="Q2626" t="str">
        <f>CONCATENATE(C2626,E2626,G2626,I2626)</f>
        <v>2</v>
      </c>
    </row>
    <row r="2627" spans="1:17" x14ac:dyDescent="0.25">
      <c r="A2627">
        <v>2995</v>
      </c>
      <c r="D2627">
        <v>200.969729</v>
      </c>
      <c r="E2627" s="4">
        <v>2</v>
      </c>
      <c r="P2627">
        <v>1</v>
      </c>
      <c r="Q2627" t="str">
        <f>CONCATENATE(C2627,E2627,G2627,I2627)</f>
        <v>2</v>
      </c>
    </row>
    <row r="2628" spans="1:17" x14ac:dyDescent="0.25">
      <c r="A2628">
        <v>2996</v>
      </c>
      <c r="D2628">
        <v>200.99679800000001</v>
      </c>
      <c r="E2628" s="4">
        <v>2</v>
      </c>
      <c r="P2628">
        <v>1</v>
      </c>
      <c r="Q2628" t="str">
        <f>CONCATENATE(C2628,E2628,G2628,I2628)</f>
        <v>2</v>
      </c>
    </row>
    <row r="2629" spans="1:17" x14ac:dyDescent="0.25">
      <c r="A2629">
        <v>2997</v>
      </c>
      <c r="B2629">
        <v>207.85477700000001</v>
      </c>
      <c r="C2629" s="3">
        <v>1</v>
      </c>
      <c r="D2629">
        <v>201.022051</v>
      </c>
      <c r="E2629" s="4">
        <v>2</v>
      </c>
      <c r="P2629">
        <v>2</v>
      </c>
      <c r="Q2629" t="str">
        <f>CONCATENATE(C2629,E2629,G2629,I2629)</f>
        <v>12</v>
      </c>
    </row>
    <row r="2630" spans="1:17" x14ac:dyDescent="0.25">
      <c r="A2630">
        <v>2998</v>
      </c>
      <c r="B2630">
        <v>207.911494</v>
      </c>
      <c r="C2630" s="3">
        <v>1</v>
      </c>
      <c r="D2630">
        <v>200.97139200000001</v>
      </c>
      <c r="E2630" s="4">
        <v>2</v>
      </c>
      <c r="P2630">
        <v>2</v>
      </c>
      <c r="Q2630" t="str">
        <f>CONCATENATE(C2630,E2630,G2630,I2630)</f>
        <v>12</v>
      </c>
    </row>
    <row r="2631" spans="1:17" x14ac:dyDescent="0.25">
      <c r="A2631">
        <v>2999</v>
      </c>
      <c r="B2631">
        <v>207.913714</v>
      </c>
      <c r="C2631" s="3">
        <v>1</v>
      </c>
      <c r="D2631">
        <v>200.98457200000001</v>
      </c>
      <c r="E2631" s="4">
        <v>2</v>
      </c>
      <c r="P2631">
        <v>2</v>
      </c>
      <c r="Q2631" t="str">
        <f>CONCATENATE(C2631,E2631,G2631,I2631)</f>
        <v>12</v>
      </c>
    </row>
    <row r="2632" spans="1:17" x14ac:dyDescent="0.25">
      <c r="A2632">
        <v>3000</v>
      </c>
      <c r="B2632">
        <v>207.870993</v>
      </c>
      <c r="C2632" s="3">
        <v>1</v>
      </c>
      <c r="P2632">
        <v>1</v>
      </c>
      <c r="Q2632" t="str">
        <f>CONCATENATE(C2632,E2632,G2632,I2632)</f>
        <v>1</v>
      </c>
    </row>
    <row r="2633" spans="1:17" x14ac:dyDescent="0.25">
      <c r="A2633">
        <v>3001</v>
      </c>
      <c r="B2633">
        <v>207.88856699999999</v>
      </c>
      <c r="C2633" s="3">
        <v>1</v>
      </c>
      <c r="P2633">
        <v>1</v>
      </c>
      <c r="Q2633" t="str">
        <f>CONCATENATE(C2633,E2633,G2633,I2633)</f>
        <v>1</v>
      </c>
    </row>
    <row r="2634" spans="1:17" x14ac:dyDescent="0.25">
      <c r="A2634">
        <v>3002</v>
      </c>
      <c r="B2634">
        <v>207.856245</v>
      </c>
      <c r="C2634" s="3">
        <v>1</v>
      </c>
      <c r="P2634">
        <v>1</v>
      </c>
      <c r="Q2634" t="str">
        <f>CONCATENATE(C2634,E2634,G2634,I2634)</f>
        <v>1</v>
      </c>
    </row>
    <row r="2635" spans="1:17" x14ac:dyDescent="0.25">
      <c r="A2635">
        <v>3003</v>
      </c>
      <c r="B2635">
        <v>207.90002699999999</v>
      </c>
      <c r="C2635" s="3">
        <v>1</v>
      </c>
      <c r="H2635">
        <v>206.226733</v>
      </c>
      <c r="I2635" s="2">
        <v>4</v>
      </c>
      <c r="P2635">
        <v>2</v>
      </c>
      <c r="Q2635" t="str">
        <f>CONCATENATE(C2635,E2635,G2635,I2635)</f>
        <v>14</v>
      </c>
    </row>
    <row r="2636" spans="1:17" x14ac:dyDescent="0.25">
      <c r="A2636">
        <v>3004</v>
      </c>
      <c r="B2636">
        <v>207.85458199999999</v>
      </c>
      <c r="C2636" s="3">
        <v>1</v>
      </c>
      <c r="H2636">
        <v>206.26622600000002</v>
      </c>
      <c r="I2636" s="2">
        <v>4</v>
      </c>
      <c r="P2636">
        <v>2</v>
      </c>
      <c r="Q2636" t="str">
        <f>CONCATENATE(C2636,E2636,G2636,I2636)</f>
        <v>14</v>
      </c>
    </row>
    <row r="2637" spans="1:17" x14ac:dyDescent="0.25">
      <c r="A2637">
        <v>3005</v>
      </c>
      <c r="B2637">
        <v>207.85477700000001</v>
      </c>
      <c r="C2637" s="3">
        <v>1</v>
      </c>
      <c r="H2637">
        <v>206.306727</v>
      </c>
      <c r="I2637" s="2">
        <v>4</v>
      </c>
      <c r="P2637">
        <v>2</v>
      </c>
      <c r="Q2637" t="str">
        <f>CONCATENATE(C2637,E2637,G2637,I2637)</f>
        <v>14</v>
      </c>
    </row>
    <row r="2638" spans="1:17" x14ac:dyDescent="0.25">
      <c r="A2638">
        <v>3006</v>
      </c>
      <c r="F2638">
        <v>208.60580300000001</v>
      </c>
      <c r="G2638" s="5">
        <v>3</v>
      </c>
      <c r="H2638">
        <v>206.27269200000001</v>
      </c>
      <c r="I2638" s="2">
        <v>4</v>
      </c>
      <c r="P2638">
        <v>2</v>
      </c>
      <c r="Q2638" t="str">
        <f>CONCATENATE(C2638,E2638,G2638,I2638)</f>
        <v>34</v>
      </c>
    </row>
    <row r="2639" spans="1:17" x14ac:dyDescent="0.25">
      <c r="A2639">
        <v>3007</v>
      </c>
      <c r="F2639">
        <v>208.66181399999999</v>
      </c>
      <c r="G2639" s="5">
        <v>3</v>
      </c>
      <c r="H2639">
        <v>206.310316</v>
      </c>
      <c r="I2639" s="2">
        <v>4</v>
      </c>
      <c r="P2639">
        <v>2</v>
      </c>
      <c r="Q2639" t="str">
        <f>CONCATENATE(C2639,E2639,G2639,I2639)</f>
        <v>34</v>
      </c>
    </row>
    <row r="2640" spans="1:17" x14ac:dyDescent="0.25">
      <c r="A2640">
        <v>3008</v>
      </c>
      <c r="F2640">
        <v>208.651759</v>
      </c>
      <c r="G2640" s="5">
        <v>3</v>
      </c>
      <c r="H2640">
        <v>206.200568</v>
      </c>
      <c r="I2640" s="2">
        <v>4</v>
      </c>
      <c r="P2640">
        <v>2</v>
      </c>
      <c r="Q2640" t="str">
        <f>CONCATENATE(C2640,E2640,G2640,I2640)</f>
        <v>34</v>
      </c>
    </row>
    <row r="2641" spans="1:17" x14ac:dyDescent="0.25">
      <c r="A2641">
        <v>3009</v>
      </c>
      <c r="F2641">
        <v>208.64958799999999</v>
      </c>
      <c r="G2641" s="5">
        <v>3</v>
      </c>
      <c r="H2641">
        <v>206.232844</v>
      </c>
      <c r="I2641" s="2">
        <v>4</v>
      </c>
      <c r="P2641">
        <v>2</v>
      </c>
      <c r="Q2641" t="str">
        <f>CONCATENATE(C2641,E2641,G2641,I2641)</f>
        <v>34</v>
      </c>
    </row>
    <row r="2642" spans="1:17" x14ac:dyDescent="0.25">
      <c r="A2642">
        <v>3010</v>
      </c>
      <c r="F2642">
        <v>208.63094899999999</v>
      </c>
      <c r="G2642" s="5">
        <v>3</v>
      </c>
      <c r="H2642">
        <v>206.232336</v>
      </c>
      <c r="I2642" s="2">
        <v>4</v>
      </c>
      <c r="P2642">
        <v>2</v>
      </c>
      <c r="Q2642" t="str">
        <f>CONCATENATE(C2642,E2642,G2642,I2642)</f>
        <v>34</v>
      </c>
    </row>
    <row r="2643" spans="1:17" x14ac:dyDescent="0.25">
      <c r="A2643">
        <v>3011</v>
      </c>
      <c r="F2643">
        <v>208.64807000000002</v>
      </c>
      <c r="G2643" s="5">
        <v>3</v>
      </c>
      <c r="H2643">
        <v>206.226023</v>
      </c>
      <c r="I2643" s="2">
        <v>4</v>
      </c>
      <c r="P2643">
        <v>2</v>
      </c>
      <c r="Q2643" t="str">
        <f>CONCATENATE(C2643,E2643,G2643,I2643)</f>
        <v>34</v>
      </c>
    </row>
    <row r="2644" spans="1:17" x14ac:dyDescent="0.25">
      <c r="A2644">
        <v>3012</v>
      </c>
      <c r="F2644">
        <v>208.64762000000002</v>
      </c>
      <c r="G2644" s="5">
        <v>3</v>
      </c>
      <c r="H2644">
        <v>206.226733</v>
      </c>
      <c r="I2644" s="2">
        <v>4</v>
      </c>
      <c r="P2644">
        <v>2</v>
      </c>
      <c r="Q2644" t="str">
        <f>CONCATENATE(C2644,E2644,G2644,I2644)</f>
        <v>34</v>
      </c>
    </row>
    <row r="2645" spans="1:17" x14ac:dyDescent="0.25">
      <c r="A2645">
        <v>3013</v>
      </c>
      <c r="D2645">
        <v>224.434935</v>
      </c>
      <c r="E2645" s="4">
        <v>2</v>
      </c>
      <c r="F2645">
        <v>208.653479</v>
      </c>
      <c r="G2645" s="5">
        <v>3</v>
      </c>
      <c r="P2645">
        <v>2</v>
      </c>
      <c r="Q2645" t="str">
        <f>CONCATENATE(C2645,E2645,G2645,I2645)</f>
        <v>23</v>
      </c>
    </row>
    <row r="2646" spans="1:17" x14ac:dyDescent="0.25">
      <c r="A2646">
        <v>3014</v>
      </c>
      <c r="D2646">
        <v>224.477767</v>
      </c>
      <c r="E2646" s="4">
        <v>2</v>
      </c>
      <c r="F2646">
        <v>208.60580300000001</v>
      </c>
      <c r="G2646" s="5">
        <v>3</v>
      </c>
      <c r="P2646">
        <v>2</v>
      </c>
      <c r="Q2646" t="str">
        <f>CONCATENATE(C2646,E2646,G2646,I2646)</f>
        <v>23</v>
      </c>
    </row>
    <row r="2647" spans="1:17" x14ac:dyDescent="0.25">
      <c r="A2647">
        <v>3015</v>
      </c>
      <c r="D2647">
        <v>224.45823300000001</v>
      </c>
      <c r="E2647" s="4">
        <v>2</v>
      </c>
      <c r="P2647">
        <v>1</v>
      </c>
      <c r="Q2647" t="str">
        <f>CONCATENATE(C2647,E2647,G2647,I2647)</f>
        <v>2</v>
      </c>
    </row>
    <row r="2648" spans="1:17" x14ac:dyDescent="0.25">
      <c r="A2648">
        <v>3016</v>
      </c>
      <c r="D2648">
        <v>224.46715</v>
      </c>
      <c r="E2648" s="4">
        <v>2</v>
      </c>
      <c r="P2648">
        <v>1</v>
      </c>
      <c r="Q2648" t="str">
        <f>CONCATENATE(C2648,E2648,G2648,I2648)</f>
        <v>2</v>
      </c>
    </row>
    <row r="2649" spans="1:17" x14ac:dyDescent="0.25">
      <c r="A2649">
        <v>3017</v>
      </c>
      <c r="D2649">
        <v>224.42674</v>
      </c>
      <c r="E2649" s="4">
        <v>2</v>
      </c>
      <c r="P2649">
        <v>1</v>
      </c>
      <c r="Q2649" t="str">
        <f>CONCATENATE(C2649,E2649,G2649,I2649)</f>
        <v>2</v>
      </c>
    </row>
    <row r="2650" spans="1:17" x14ac:dyDescent="0.25">
      <c r="A2650">
        <v>3018</v>
      </c>
      <c r="D2650">
        <v>224.42684199999999</v>
      </c>
      <c r="E2650" s="4">
        <v>2</v>
      </c>
      <c r="P2650">
        <v>1</v>
      </c>
      <c r="Q2650" t="str">
        <f>CONCATENATE(C2650,E2650,G2650,I2650)</f>
        <v>2</v>
      </c>
    </row>
    <row r="2651" spans="1:17" x14ac:dyDescent="0.25">
      <c r="A2651">
        <v>3019</v>
      </c>
      <c r="D2651">
        <v>224.395813</v>
      </c>
      <c r="E2651" s="4">
        <v>2</v>
      </c>
      <c r="P2651">
        <v>1</v>
      </c>
      <c r="Q2651" t="str">
        <f>CONCATENATE(C2651,E2651,G2651,I2651)</f>
        <v>2</v>
      </c>
    </row>
    <row r="2652" spans="1:17" x14ac:dyDescent="0.25">
      <c r="A2652">
        <v>3020</v>
      </c>
      <c r="B2652">
        <v>231.35518500000001</v>
      </c>
      <c r="C2652" s="3">
        <v>1</v>
      </c>
      <c r="D2652">
        <v>224.40307999999999</v>
      </c>
      <c r="E2652" s="4">
        <v>2</v>
      </c>
      <c r="P2652">
        <v>2</v>
      </c>
      <c r="Q2652" t="str">
        <f>CONCATENATE(C2652,E2652,G2652,I2652)</f>
        <v>12</v>
      </c>
    </row>
    <row r="2653" spans="1:17" x14ac:dyDescent="0.25">
      <c r="A2653">
        <v>3021</v>
      </c>
      <c r="B2653">
        <v>231.34261000000001</v>
      </c>
      <c r="C2653" s="3">
        <v>1</v>
      </c>
      <c r="D2653">
        <v>224.385659</v>
      </c>
      <c r="E2653" s="4">
        <v>2</v>
      </c>
      <c r="P2653">
        <v>2</v>
      </c>
      <c r="Q2653" t="str">
        <f>CONCATENATE(C2653,E2653,G2653,I2653)</f>
        <v>12</v>
      </c>
    </row>
    <row r="2654" spans="1:17" x14ac:dyDescent="0.25">
      <c r="A2654">
        <v>3022</v>
      </c>
      <c r="B2654">
        <v>231.37590599999999</v>
      </c>
      <c r="C2654" s="3">
        <v>1</v>
      </c>
      <c r="D2654">
        <v>224.434935</v>
      </c>
      <c r="E2654" s="4">
        <v>2</v>
      </c>
      <c r="P2654">
        <v>2</v>
      </c>
      <c r="Q2654" t="str">
        <f>CONCATENATE(C2654,E2654,G2654,I2654)</f>
        <v>12</v>
      </c>
    </row>
    <row r="2655" spans="1:17" x14ac:dyDescent="0.25">
      <c r="A2655">
        <v>3023</v>
      </c>
      <c r="B2655">
        <v>231.35606200000001</v>
      </c>
      <c r="C2655" s="3">
        <v>1</v>
      </c>
      <c r="P2655">
        <v>1</v>
      </c>
      <c r="Q2655" t="str">
        <f>CONCATENATE(C2655,E2655,G2655,I2655)</f>
        <v>1</v>
      </c>
    </row>
    <row r="2656" spans="1:17" x14ac:dyDescent="0.25">
      <c r="A2656">
        <v>3024</v>
      </c>
      <c r="B2656">
        <v>231.355908</v>
      </c>
      <c r="C2656" s="3">
        <v>1</v>
      </c>
      <c r="P2656">
        <v>1</v>
      </c>
      <c r="Q2656" t="str">
        <f>CONCATENATE(C2656,E2656,G2656,I2656)</f>
        <v>1</v>
      </c>
    </row>
    <row r="2657" spans="1:17" x14ac:dyDescent="0.25">
      <c r="A2657">
        <v>3025</v>
      </c>
      <c r="B2657">
        <v>231.32292000000001</v>
      </c>
      <c r="C2657" s="3">
        <v>1</v>
      </c>
      <c r="P2657">
        <v>1</v>
      </c>
      <c r="Q2657" t="str">
        <f>CONCATENATE(C2657,E2657,G2657,I2657)</f>
        <v>1</v>
      </c>
    </row>
    <row r="2658" spans="1:17" x14ac:dyDescent="0.25">
      <c r="A2658">
        <v>3026</v>
      </c>
      <c r="B2658">
        <v>231.20225500000001</v>
      </c>
      <c r="C2658" s="3">
        <v>1</v>
      </c>
      <c r="P2658">
        <v>1</v>
      </c>
      <c r="Q2658" t="str">
        <f>CONCATENATE(C2658,E2658,G2658,I2658)</f>
        <v>1</v>
      </c>
    </row>
    <row r="2659" spans="1:17" x14ac:dyDescent="0.25">
      <c r="A2659">
        <v>3027</v>
      </c>
      <c r="B2659">
        <v>231.287407</v>
      </c>
      <c r="C2659" s="3">
        <v>1</v>
      </c>
      <c r="P2659">
        <v>1</v>
      </c>
      <c r="Q2659" t="str">
        <f>CONCATENATE(C2659,E2659,G2659,I2659)</f>
        <v>1</v>
      </c>
    </row>
    <row r="2660" spans="1:17" x14ac:dyDescent="0.25">
      <c r="A2660">
        <v>3028</v>
      </c>
      <c r="B2660">
        <v>231.35518500000001</v>
      </c>
      <c r="C2660" s="3">
        <v>1</v>
      </c>
      <c r="H2660">
        <v>230.93670299999999</v>
      </c>
      <c r="I2660" s="2">
        <v>4</v>
      </c>
      <c r="P2660">
        <v>2</v>
      </c>
      <c r="Q2660" t="str">
        <f>CONCATENATE(C2660,E2660,G2660,I2660)</f>
        <v>14</v>
      </c>
    </row>
    <row r="2661" spans="1:17" x14ac:dyDescent="0.25">
      <c r="A2661">
        <v>3029</v>
      </c>
      <c r="B2661">
        <v>231.35518500000001</v>
      </c>
      <c r="C2661" s="3">
        <v>1</v>
      </c>
      <c r="H2661">
        <v>231.02329700000001</v>
      </c>
      <c r="I2661" s="2">
        <v>4</v>
      </c>
      <c r="P2661">
        <v>2</v>
      </c>
      <c r="Q2661" t="str">
        <f>CONCATENATE(C2661,E2661,G2661,I2661)</f>
        <v>14</v>
      </c>
    </row>
    <row r="2662" spans="1:17" x14ac:dyDescent="0.25">
      <c r="A2662">
        <v>3030</v>
      </c>
      <c r="F2662">
        <v>233.50646399999999</v>
      </c>
      <c r="G2662" s="5">
        <v>3</v>
      </c>
      <c r="H2662">
        <v>230.98855599999999</v>
      </c>
      <c r="I2662" s="2">
        <v>4</v>
      </c>
      <c r="P2662">
        <v>2</v>
      </c>
      <c r="Q2662" t="str">
        <f>CONCATENATE(C2662,E2662,G2662,I2662)</f>
        <v>34</v>
      </c>
    </row>
    <row r="2663" spans="1:17" x14ac:dyDescent="0.25">
      <c r="A2663">
        <v>3031</v>
      </c>
      <c r="F2663">
        <v>233.49605199999999</v>
      </c>
      <c r="G2663" s="5">
        <v>3</v>
      </c>
      <c r="H2663">
        <v>230.93670299999999</v>
      </c>
      <c r="I2663" s="2">
        <v>4</v>
      </c>
      <c r="P2663">
        <v>2</v>
      </c>
      <c r="Q2663" t="str">
        <f>CONCATENATE(C2663,E2663,G2663,I2663)</f>
        <v>34</v>
      </c>
    </row>
    <row r="2664" spans="1:17" x14ac:dyDescent="0.25">
      <c r="A2664">
        <v>3032</v>
      </c>
      <c r="F2664">
        <v>233.518835</v>
      </c>
      <c r="G2664" s="5">
        <v>3</v>
      </c>
      <c r="H2664">
        <v>230.95768200000001</v>
      </c>
      <c r="I2664" s="2">
        <v>4</v>
      </c>
      <c r="P2664">
        <v>2</v>
      </c>
      <c r="Q2664" t="str">
        <f>CONCATENATE(C2664,E2664,G2664,I2664)</f>
        <v>34</v>
      </c>
    </row>
    <row r="2665" spans="1:17" x14ac:dyDescent="0.25">
      <c r="A2665">
        <v>3033</v>
      </c>
      <c r="F2665">
        <v>233.48548500000001</v>
      </c>
      <c r="G2665" s="5">
        <v>3</v>
      </c>
      <c r="H2665">
        <v>230.96809400000001</v>
      </c>
      <c r="I2665" s="2">
        <v>4</v>
      </c>
      <c r="P2665">
        <v>2</v>
      </c>
      <c r="Q2665" t="str">
        <f>CONCATENATE(C2665,E2665,G2665,I2665)</f>
        <v>34</v>
      </c>
    </row>
    <row r="2666" spans="1:17" x14ac:dyDescent="0.25">
      <c r="A2666">
        <v>3034</v>
      </c>
      <c r="F2666">
        <v>233.52775199999999</v>
      </c>
      <c r="G2666" s="5">
        <v>3</v>
      </c>
      <c r="H2666">
        <v>231.00056699999999</v>
      </c>
      <c r="I2666" s="2">
        <v>4</v>
      </c>
      <c r="P2666">
        <v>2</v>
      </c>
      <c r="Q2666" t="str">
        <f>CONCATENATE(C2666,E2666,G2666,I2666)</f>
        <v>34</v>
      </c>
    </row>
    <row r="2667" spans="1:17" x14ac:dyDescent="0.25">
      <c r="A2667">
        <v>3035</v>
      </c>
      <c r="F2667">
        <v>233.54646099999999</v>
      </c>
      <c r="G2667" s="5">
        <v>3</v>
      </c>
      <c r="H2667">
        <v>230.90484799999999</v>
      </c>
      <c r="I2667" s="2">
        <v>4</v>
      </c>
      <c r="P2667">
        <v>2</v>
      </c>
      <c r="Q2667" t="str">
        <f>CONCATENATE(C2667,E2667,G2667,I2667)</f>
        <v>34</v>
      </c>
    </row>
    <row r="2668" spans="1:17" x14ac:dyDescent="0.25">
      <c r="A2668">
        <v>3036</v>
      </c>
      <c r="D2668">
        <v>249.42829899999998</v>
      </c>
      <c r="E2668" s="4">
        <v>2</v>
      </c>
      <c r="F2668">
        <v>233.47971200000001</v>
      </c>
      <c r="G2668" s="5">
        <v>3</v>
      </c>
      <c r="H2668">
        <v>230.92907400000001</v>
      </c>
      <c r="I2668" s="2">
        <v>4</v>
      </c>
      <c r="P2668">
        <v>3</v>
      </c>
      <c r="Q2668" t="str">
        <f>CONCATENATE(C2668,E2668,G2668,I2668)</f>
        <v>234</v>
      </c>
    </row>
    <row r="2669" spans="1:17" x14ac:dyDescent="0.25">
      <c r="A2669">
        <v>3037</v>
      </c>
      <c r="D2669">
        <v>249.484532</v>
      </c>
      <c r="E2669" s="4">
        <v>2</v>
      </c>
      <c r="F2669">
        <v>233.495743</v>
      </c>
      <c r="G2669" s="5">
        <v>3</v>
      </c>
      <c r="H2669">
        <v>230.93670299999999</v>
      </c>
      <c r="I2669" s="2">
        <v>4</v>
      </c>
      <c r="P2669">
        <v>3</v>
      </c>
      <c r="Q2669" t="str">
        <f>CONCATENATE(C2669,E2669,G2669,I2669)</f>
        <v>234</v>
      </c>
    </row>
    <row r="2670" spans="1:17" x14ac:dyDescent="0.25">
      <c r="A2670">
        <v>3038</v>
      </c>
      <c r="D2670">
        <v>249.47133700000001</v>
      </c>
      <c r="E2670" s="4">
        <v>2</v>
      </c>
      <c r="F2670">
        <v>233.46167199999999</v>
      </c>
      <c r="G2670" s="5">
        <v>3</v>
      </c>
      <c r="P2670">
        <v>2</v>
      </c>
      <c r="Q2670" t="str">
        <f>CONCATENATE(C2670,E2670,G2670,I2670)</f>
        <v>23</v>
      </c>
    </row>
    <row r="2671" spans="1:17" x14ac:dyDescent="0.25">
      <c r="A2671">
        <v>3039</v>
      </c>
      <c r="D2671">
        <v>249.45566600000001</v>
      </c>
      <c r="E2671" s="4">
        <v>2</v>
      </c>
      <c r="F2671">
        <v>233.54476</v>
      </c>
      <c r="G2671" s="5">
        <v>3</v>
      </c>
      <c r="P2671">
        <v>2</v>
      </c>
      <c r="Q2671" t="str">
        <f>CONCATENATE(C2671,E2671,G2671,I2671)</f>
        <v>23</v>
      </c>
    </row>
    <row r="2672" spans="1:17" x14ac:dyDescent="0.25">
      <c r="A2672">
        <v>3040</v>
      </c>
      <c r="D2672">
        <v>249.43159900000001</v>
      </c>
      <c r="E2672" s="4">
        <v>2</v>
      </c>
      <c r="F2672">
        <v>233.50646399999999</v>
      </c>
      <c r="G2672" s="5">
        <v>3</v>
      </c>
      <c r="P2672">
        <v>2</v>
      </c>
      <c r="Q2672" t="str">
        <f>CONCATENATE(C2672,E2672,G2672,I2672)</f>
        <v>23</v>
      </c>
    </row>
    <row r="2673" spans="1:17" x14ac:dyDescent="0.25">
      <c r="A2673">
        <v>3041</v>
      </c>
      <c r="D2673">
        <v>249.46608000000001</v>
      </c>
      <c r="E2673" s="4">
        <v>2</v>
      </c>
      <c r="P2673">
        <v>1</v>
      </c>
      <c r="Q2673" t="str">
        <f>CONCATENATE(C2673,E2673,G2673,I2673)</f>
        <v>2</v>
      </c>
    </row>
    <row r="2674" spans="1:17" x14ac:dyDescent="0.25">
      <c r="A2674">
        <v>3042</v>
      </c>
      <c r="D2674">
        <v>249.468502</v>
      </c>
      <c r="E2674" s="4">
        <v>2</v>
      </c>
      <c r="P2674">
        <v>1</v>
      </c>
      <c r="Q2674" t="str">
        <f>CONCATENATE(C2674,E2674,G2674,I2674)</f>
        <v>2</v>
      </c>
    </row>
    <row r="2675" spans="1:17" x14ac:dyDescent="0.25">
      <c r="A2675">
        <v>3043</v>
      </c>
      <c r="B2675">
        <v>257.00263999999999</v>
      </c>
      <c r="C2675" s="3">
        <v>1</v>
      </c>
      <c r="D2675">
        <v>249.43417399999998</v>
      </c>
      <c r="E2675" s="4">
        <v>2</v>
      </c>
      <c r="P2675">
        <v>2</v>
      </c>
      <c r="Q2675" t="str">
        <f>CONCATENATE(C2675,E2675,G2675,I2675)</f>
        <v>12</v>
      </c>
    </row>
    <row r="2676" spans="1:17" x14ac:dyDescent="0.25">
      <c r="A2676">
        <v>3044</v>
      </c>
      <c r="B2676">
        <v>257.02490599999999</v>
      </c>
      <c r="C2676" s="3">
        <v>1</v>
      </c>
      <c r="D2676">
        <v>249.42443499999999</v>
      </c>
      <c r="E2676" s="4">
        <v>2</v>
      </c>
      <c r="P2676">
        <v>2</v>
      </c>
      <c r="Q2676" t="str">
        <f>CONCATENATE(C2676,E2676,G2676,I2676)</f>
        <v>12</v>
      </c>
    </row>
    <row r="2677" spans="1:17" x14ac:dyDescent="0.25">
      <c r="A2677">
        <v>3045</v>
      </c>
      <c r="B2677">
        <v>256.983723</v>
      </c>
      <c r="C2677" s="3">
        <v>1</v>
      </c>
      <c r="D2677">
        <v>249.42829899999998</v>
      </c>
      <c r="E2677" s="4">
        <v>2</v>
      </c>
      <c r="P2677">
        <v>2</v>
      </c>
      <c r="Q2677" t="str">
        <f>CONCATENATE(C2677,E2677,G2677,I2677)</f>
        <v>12</v>
      </c>
    </row>
    <row r="2678" spans="1:17" x14ac:dyDescent="0.25">
      <c r="A2678">
        <v>3046</v>
      </c>
      <c r="B2678">
        <v>256.99145499999997</v>
      </c>
      <c r="C2678" s="3">
        <v>1</v>
      </c>
      <c r="P2678">
        <v>1</v>
      </c>
      <c r="Q2678" t="str">
        <f>CONCATENATE(C2678,E2678,G2678,I2678)</f>
        <v>1</v>
      </c>
    </row>
    <row r="2679" spans="1:17" x14ac:dyDescent="0.25">
      <c r="A2679">
        <v>3047</v>
      </c>
      <c r="B2679">
        <v>256.974289</v>
      </c>
      <c r="C2679" s="3">
        <v>1</v>
      </c>
      <c r="P2679">
        <v>1</v>
      </c>
      <c r="Q2679" t="str">
        <f>CONCATENATE(C2679,E2679,G2679,I2679)</f>
        <v>1</v>
      </c>
    </row>
    <row r="2680" spans="1:17" x14ac:dyDescent="0.25">
      <c r="A2680">
        <v>3048</v>
      </c>
      <c r="B2680">
        <v>256.99150500000002</v>
      </c>
      <c r="C2680" s="3">
        <v>1</v>
      </c>
      <c r="P2680">
        <v>1</v>
      </c>
      <c r="Q2680" t="str">
        <f>CONCATENATE(C2680,E2680,G2680,I2680)</f>
        <v>1</v>
      </c>
    </row>
    <row r="2681" spans="1:17" x14ac:dyDescent="0.25">
      <c r="A2681">
        <v>3049</v>
      </c>
      <c r="B2681">
        <v>256.96748400000001</v>
      </c>
      <c r="C2681" s="3">
        <v>1</v>
      </c>
      <c r="P2681">
        <v>1</v>
      </c>
      <c r="Q2681" t="str">
        <f>CONCATENATE(C2681,E2681,G2681,I2681)</f>
        <v>1</v>
      </c>
    </row>
    <row r="2682" spans="1:17" x14ac:dyDescent="0.25">
      <c r="A2682">
        <v>3050</v>
      </c>
      <c r="B2682">
        <v>256.98526800000002</v>
      </c>
      <c r="C2682" s="3">
        <v>1</v>
      </c>
      <c r="P2682">
        <v>1</v>
      </c>
      <c r="Q2682" t="str">
        <f>CONCATENATE(C2682,E2682,G2682,I2682)</f>
        <v>1</v>
      </c>
    </row>
    <row r="2683" spans="1:17" x14ac:dyDescent="0.25">
      <c r="A2683">
        <v>3051</v>
      </c>
      <c r="B2683">
        <v>257.00093500000003</v>
      </c>
      <c r="C2683" s="3">
        <v>1</v>
      </c>
      <c r="P2683">
        <v>1</v>
      </c>
      <c r="Q2683" t="str">
        <f>CONCATENATE(C2683,E2683,G2683,I2683)</f>
        <v>1</v>
      </c>
    </row>
    <row r="2684" spans="1:17" x14ac:dyDescent="0.25">
      <c r="A2684">
        <v>3052</v>
      </c>
      <c r="B2684">
        <v>256.99676199999999</v>
      </c>
      <c r="C2684" s="3">
        <v>1</v>
      </c>
      <c r="H2684">
        <v>254.50158299999998</v>
      </c>
      <c r="I2684" s="2">
        <v>4</v>
      </c>
      <c r="P2684">
        <v>2</v>
      </c>
      <c r="Q2684" t="str">
        <f>CONCATENATE(C2684,E2684,G2684,I2684)</f>
        <v>14</v>
      </c>
    </row>
    <row r="2685" spans="1:17" x14ac:dyDescent="0.25">
      <c r="A2685">
        <v>3053</v>
      </c>
      <c r="B2685">
        <v>256.91305599999998</v>
      </c>
      <c r="C2685" s="3">
        <v>1</v>
      </c>
      <c r="H2685">
        <v>254.50158299999998</v>
      </c>
      <c r="I2685" s="2">
        <v>4</v>
      </c>
      <c r="P2685">
        <v>2</v>
      </c>
      <c r="Q2685" t="str">
        <f>CONCATENATE(C2685,E2685,G2685,I2685)</f>
        <v>14</v>
      </c>
    </row>
    <row r="2686" spans="1:17" x14ac:dyDescent="0.25">
      <c r="A2686">
        <v>3054</v>
      </c>
      <c r="B2686">
        <v>257.00263999999999</v>
      </c>
      <c r="C2686" s="3">
        <v>1</v>
      </c>
      <c r="H2686">
        <v>254.584519</v>
      </c>
      <c r="I2686" s="2">
        <v>4</v>
      </c>
      <c r="P2686">
        <v>2</v>
      </c>
      <c r="Q2686" t="str">
        <f>CONCATENATE(C2686,E2686,G2686,I2686)</f>
        <v>14</v>
      </c>
    </row>
    <row r="2687" spans="1:17" x14ac:dyDescent="0.25">
      <c r="A2687">
        <v>3055</v>
      </c>
      <c r="F2687">
        <v>257.54379699999998</v>
      </c>
      <c r="G2687" s="5">
        <v>3</v>
      </c>
      <c r="H2687">
        <v>254.591633</v>
      </c>
      <c r="I2687" s="2">
        <v>4</v>
      </c>
      <c r="P2687">
        <v>2</v>
      </c>
      <c r="Q2687" t="str">
        <f>CONCATENATE(C2687,E2687,G2687,I2687)</f>
        <v>34</v>
      </c>
    </row>
    <row r="2688" spans="1:17" x14ac:dyDescent="0.25">
      <c r="A2688">
        <v>3056</v>
      </c>
      <c r="F2688">
        <v>257.57611500000002</v>
      </c>
      <c r="G2688" s="5">
        <v>3</v>
      </c>
      <c r="H2688">
        <v>254.54864499999999</v>
      </c>
      <c r="I2688" s="2">
        <v>4</v>
      </c>
      <c r="P2688">
        <v>2</v>
      </c>
      <c r="Q2688" t="str">
        <f>CONCATENATE(C2688,E2688,G2688,I2688)</f>
        <v>34</v>
      </c>
    </row>
    <row r="2689" spans="1:17" x14ac:dyDescent="0.25">
      <c r="A2689">
        <v>3057</v>
      </c>
      <c r="F2689">
        <v>257.586319</v>
      </c>
      <c r="G2689" s="5">
        <v>3</v>
      </c>
      <c r="H2689">
        <v>254.53148300000001</v>
      </c>
      <c r="I2689" s="2">
        <v>4</v>
      </c>
      <c r="P2689">
        <v>2</v>
      </c>
      <c r="Q2689" t="str">
        <f>CONCATENATE(C2689,E2689,G2689,I2689)</f>
        <v>34</v>
      </c>
    </row>
    <row r="2690" spans="1:17" x14ac:dyDescent="0.25">
      <c r="A2690">
        <v>3058</v>
      </c>
      <c r="D2690">
        <v>269.14709900000003</v>
      </c>
      <c r="E2690" s="4">
        <v>2</v>
      </c>
      <c r="F2690">
        <v>257.60384399999998</v>
      </c>
      <c r="G2690" s="5">
        <v>3</v>
      </c>
      <c r="H2690">
        <v>254.49256500000001</v>
      </c>
      <c r="I2690" s="2">
        <v>4</v>
      </c>
      <c r="P2690">
        <v>3</v>
      </c>
      <c r="Q2690" t="str">
        <f>CONCATENATE(C2690,E2690,G2690,I2690)</f>
        <v>234</v>
      </c>
    </row>
    <row r="2691" spans="1:17" x14ac:dyDescent="0.25">
      <c r="A2691">
        <v>3059</v>
      </c>
      <c r="D2691">
        <v>269.14709900000003</v>
      </c>
      <c r="E2691" s="4">
        <v>2</v>
      </c>
      <c r="F2691">
        <v>257.60920399999998</v>
      </c>
      <c r="G2691" s="5">
        <v>3</v>
      </c>
      <c r="H2691">
        <v>254.49699799999999</v>
      </c>
      <c r="I2691" s="2">
        <v>4</v>
      </c>
      <c r="P2691">
        <v>3</v>
      </c>
      <c r="Q2691" t="str">
        <f>CONCATENATE(C2691,E2691,G2691,I2691)</f>
        <v>234</v>
      </c>
    </row>
    <row r="2692" spans="1:17" x14ac:dyDescent="0.25">
      <c r="A2692">
        <v>3060</v>
      </c>
      <c r="D2692">
        <v>269.14709900000003</v>
      </c>
      <c r="E2692" s="4">
        <v>2</v>
      </c>
      <c r="F2692">
        <v>257.548588</v>
      </c>
      <c r="G2692" s="5">
        <v>3</v>
      </c>
      <c r="H2692">
        <v>254.54957200000001</v>
      </c>
      <c r="I2692" s="2">
        <v>4</v>
      </c>
      <c r="P2692">
        <v>3</v>
      </c>
      <c r="Q2692" t="str">
        <f>CONCATENATE(C2692,E2692,G2692,I2692)</f>
        <v>234</v>
      </c>
    </row>
    <row r="2693" spans="1:17" x14ac:dyDescent="0.25">
      <c r="A2693">
        <v>3061</v>
      </c>
      <c r="D2693">
        <v>269.14709900000003</v>
      </c>
      <c r="E2693" s="4">
        <v>2</v>
      </c>
      <c r="F2693">
        <v>257.54379699999998</v>
      </c>
      <c r="G2693" s="5">
        <v>3</v>
      </c>
      <c r="H2693">
        <v>254.50158299999998</v>
      </c>
      <c r="I2693" s="2">
        <v>4</v>
      </c>
      <c r="J2693">
        <v>235.963448</v>
      </c>
      <c r="K2693" t="s">
        <v>22</v>
      </c>
      <c r="Q2693" t="str">
        <f>CONCATENATE(C2693,E2693,G2693,I2693)</f>
        <v>234</v>
      </c>
    </row>
    <row r="2694" spans="1:17" x14ac:dyDescent="0.25">
      <c r="A2694">
        <v>3092</v>
      </c>
      <c r="Q2694" t="str">
        <f>CONCATENATE(C2694,E2694,G2694,I2694)</f>
        <v/>
      </c>
    </row>
    <row r="2695" spans="1:17" x14ac:dyDescent="0.25">
      <c r="A2695">
        <v>3093</v>
      </c>
      <c r="Q2695" t="str">
        <f>CONCATENATE(C2695,E2695,G2695,I2695)</f>
        <v/>
      </c>
    </row>
    <row r="2696" spans="1:17" x14ac:dyDescent="0.25">
      <c r="A2696">
        <v>3094</v>
      </c>
      <c r="J2696">
        <v>235.87989400000001</v>
      </c>
      <c r="K2696" t="s">
        <v>22</v>
      </c>
      <c r="Q2696" t="str">
        <f>CONCATENATE(C2696,E2696,G2696,I2696)</f>
        <v/>
      </c>
    </row>
    <row r="2697" spans="1:17" x14ac:dyDescent="0.25">
      <c r="A2697">
        <v>3095</v>
      </c>
      <c r="B2697">
        <v>239.28301300000001</v>
      </c>
      <c r="C2697" s="3">
        <v>1</v>
      </c>
      <c r="P2697">
        <v>1</v>
      </c>
      <c r="Q2697" t="str">
        <f>CONCATENATE(C2697,E2697,G2697,I2697)</f>
        <v>1</v>
      </c>
    </row>
    <row r="2698" spans="1:17" x14ac:dyDescent="0.25">
      <c r="A2698">
        <v>3096</v>
      </c>
      <c r="B2698">
        <v>239.25945899999999</v>
      </c>
      <c r="C2698" s="3">
        <v>1</v>
      </c>
      <c r="P2698">
        <v>1</v>
      </c>
      <c r="Q2698" t="str">
        <f>CONCATENATE(C2698,E2698,G2698,I2698)</f>
        <v>1</v>
      </c>
    </row>
    <row r="2699" spans="1:17" x14ac:dyDescent="0.25">
      <c r="A2699">
        <v>3097</v>
      </c>
      <c r="B2699">
        <v>239.28126</v>
      </c>
      <c r="C2699" s="3">
        <v>1</v>
      </c>
      <c r="P2699">
        <v>1</v>
      </c>
      <c r="Q2699" t="str">
        <f>CONCATENATE(C2699,E2699,G2699,I2699)</f>
        <v>1</v>
      </c>
    </row>
    <row r="2700" spans="1:17" x14ac:dyDescent="0.25">
      <c r="A2700">
        <v>3098</v>
      </c>
      <c r="B2700">
        <v>239.25502599999999</v>
      </c>
      <c r="C2700" s="3">
        <v>1</v>
      </c>
      <c r="H2700">
        <v>249.69333699999999</v>
      </c>
      <c r="I2700" s="2">
        <v>4</v>
      </c>
      <c r="P2700">
        <v>2</v>
      </c>
      <c r="Q2700" t="str">
        <f>CONCATENATE(C2700,E2700,G2700,I2700)</f>
        <v>14</v>
      </c>
    </row>
    <row r="2701" spans="1:17" x14ac:dyDescent="0.25">
      <c r="A2701">
        <v>3099</v>
      </c>
      <c r="B2701">
        <v>239.26089899999999</v>
      </c>
      <c r="C2701" s="3">
        <v>1</v>
      </c>
      <c r="H2701">
        <v>249.69333699999999</v>
      </c>
      <c r="I2701" s="2">
        <v>4</v>
      </c>
      <c r="P2701">
        <v>2</v>
      </c>
      <c r="Q2701" t="str">
        <f>CONCATENATE(C2701,E2701,G2701,I2701)</f>
        <v>14</v>
      </c>
    </row>
    <row r="2702" spans="1:17" x14ac:dyDescent="0.25">
      <c r="A2702">
        <v>3100</v>
      </c>
      <c r="B2702">
        <v>239.236006</v>
      </c>
      <c r="C2702" s="3">
        <v>1</v>
      </c>
      <c r="H2702">
        <v>249.69333699999999</v>
      </c>
      <c r="I2702" s="2">
        <v>4</v>
      </c>
      <c r="P2702">
        <v>2</v>
      </c>
      <c r="Q2702" t="str">
        <f>CONCATENATE(C2702,E2702,G2702,I2702)</f>
        <v>14</v>
      </c>
    </row>
    <row r="2703" spans="1:17" x14ac:dyDescent="0.25">
      <c r="A2703">
        <v>3101</v>
      </c>
      <c r="B2703">
        <v>239.23847799999999</v>
      </c>
      <c r="C2703" s="3">
        <v>1</v>
      </c>
      <c r="H2703">
        <v>249.74436600000001</v>
      </c>
      <c r="I2703" s="2">
        <v>4</v>
      </c>
      <c r="P2703">
        <v>2</v>
      </c>
      <c r="Q2703" t="str">
        <f>CONCATENATE(C2703,E2703,G2703,I2703)</f>
        <v>14</v>
      </c>
    </row>
    <row r="2704" spans="1:17" x14ac:dyDescent="0.25">
      <c r="A2704">
        <v>3102</v>
      </c>
      <c r="B2704">
        <v>239.281622</v>
      </c>
      <c r="C2704" s="3">
        <v>1</v>
      </c>
      <c r="H2704">
        <v>249.81559799999999</v>
      </c>
      <c r="I2704" s="2">
        <v>4</v>
      </c>
      <c r="P2704">
        <v>2</v>
      </c>
      <c r="Q2704" t="str">
        <f>CONCATENATE(C2704,E2704,G2704,I2704)</f>
        <v>14</v>
      </c>
    </row>
    <row r="2705" spans="1:17" x14ac:dyDescent="0.25">
      <c r="A2705">
        <v>3103</v>
      </c>
      <c r="B2705">
        <v>239.26414700000001</v>
      </c>
      <c r="C2705" s="3">
        <v>1</v>
      </c>
      <c r="H2705">
        <v>249.73756</v>
      </c>
      <c r="I2705" s="2">
        <v>4</v>
      </c>
      <c r="P2705">
        <v>2</v>
      </c>
      <c r="Q2705" t="str">
        <f>CONCATENATE(C2705,E2705,G2705,I2705)</f>
        <v>14</v>
      </c>
    </row>
    <row r="2706" spans="1:17" x14ac:dyDescent="0.25">
      <c r="A2706">
        <v>3104</v>
      </c>
      <c r="B2706">
        <v>239.2792</v>
      </c>
      <c r="C2706" s="3">
        <v>1</v>
      </c>
      <c r="H2706">
        <v>249.638699</v>
      </c>
      <c r="I2706" s="2">
        <v>4</v>
      </c>
      <c r="P2706">
        <v>2</v>
      </c>
      <c r="Q2706" t="str">
        <f>CONCATENATE(C2706,E2706,G2706,I2706)</f>
        <v>14</v>
      </c>
    </row>
    <row r="2707" spans="1:17" x14ac:dyDescent="0.25">
      <c r="A2707">
        <v>3105</v>
      </c>
      <c r="B2707">
        <v>239.293114</v>
      </c>
      <c r="C2707" s="3">
        <v>1</v>
      </c>
      <c r="H2707">
        <v>249.649472</v>
      </c>
      <c r="I2707" s="2">
        <v>4</v>
      </c>
      <c r="P2707">
        <v>2</v>
      </c>
      <c r="Q2707" t="str">
        <f>CONCATENATE(C2707,E2707,G2707,I2707)</f>
        <v>14</v>
      </c>
    </row>
    <row r="2708" spans="1:17" x14ac:dyDescent="0.25">
      <c r="A2708">
        <v>3106</v>
      </c>
      <c r="B2708">
        <v>239.28528</v>
      </c>
      <c r="C2708" s="3">
        <v>1</v>
      </c>
      <c r="H2708">
        <v>249.65225599999999</v>
      </c>
      <c r="I2708" s="2">
        <v>4</v>
      </c>
      <c r="P2708">
        <v>2</v>
      </c>
      <c r="Q2708" t="str">
        <f>CONCATENATE(C2708,E2708,G2708,I2708)</f>
        <v>14</v>
      </c>
    </row>
    <row r="2709" spans="1:17" x14ac:dyDescent="0.25">
      <c r="A2709">
        <v>3107</v>
      </c>
      <c r="B2709">
        <v>239.29863</v>
      </c>
      <c r="C2709" s="3">
        <v>1</v>
      </c>
      <c r="H2709">
        <v>249.746117</v>
      </c>
      <c r="I2709" s="2">
        <v>4</v>
      </c>
      <c r="P2709">
        <v>2</v>
      </c>
      <c r="Q2709" t="str">
        <f>CONCATENATE(C2709,E2709,G2709,I2709)</f>
        <v>14</v>
      </c>
    </row>
    <row r="2710" spans="1:17" x14ac:dyDescent="0.25">
      <c r="A2710">
        <v>3108</v>
      </c>
      <c r="B2710">
        <v>239.28301300000001</v>
      </c>
      <c r="C2710" s="3">
        <v>1</v>
      </c>
      <c r="H2710">
        <v>249.726326</v>
      </c>
      <c r="I2710" s="2">
        <v>4</v>
      </c>
      <c r="P2710">
        <v>2</v>
      </c>
      <c r="Q2710" t="str">
        <f>CONCATENATE(C2710,E2710,G2710,I2710)</f>
        <v>14</v>
      </c>
    </row>
    <row r="2711" spans="1:17" x14ac:dyDescent="0.25">
      <c r="A2711">
        <v>3109</v>
      </c>
      <c r="F2711">
        <v>240.19352900000001</v>
      </c>
      <c r="G2711" s="5">
        <v>3</v>
      </c>
      <c r="H2711">
        <v>249.67952400000001</v>
      </c>
      <c r="I2711" s="2">
        <v>4</v>
      </c>
      <c r="P2711">
        <v>2</v>
      </c>
      <c r="Q2711" t="str">
        <f>CONCATENATE(C2711,E2711,G2711,I2711)</f>
        <v>34</v>
      </c>
    </row>
    <row r="2712" spans="1:17" x14ac:dyDescent="0.25">
      <c r="A2712">
        <v>3110</v>
      </c>
      <c r="F2712">
        <v>240.17461399999999</v>
      </c>
      <c r="G2712" s="5">
        <v>3</v>
      </c>
      <c r="H2712">
        <v>249.70333499999998</v>
      </c>
      <c r="I2712" s="2">
        <v>4</v>
      </c>
      <c r="P2712">
        <v>2</v>
      </c>
      <c r="Q2712" t="str">
        <f>CONCATENATE(C2712,E2712,G2712,I2712)</f>
        <v>34</v>
      </c>
    </row>
    <row r="2713" spans="1:17" x14ac:dyDescent="0.25">
      <c r="A2713">
        <v>3111</v>
      </c>
      <c r="F2713">
        <v>240.19492400000001</v>
      </c>
      <c r="G2713" s="5">
        <v>3</v>
      </c>
      <c r="H2713">
        <v>249.69333699999999</v>
      </c>
      <c r="I2713" s="2">
        <v>4</v>
      </c>
      <c r="P2713">
        <v>2</v>
      </c>
      <c r="Q2713" t="str">
        <f>CONCATENATE(C2713,E2713,G2713,I2713)</f>
        <v>34</v>
      </c>
    </row>
    <row r="2714" spans="1:17" x14ac:dyDescent="0.25">
      <c r="A2714">
        <v>3112</v>
      </c>
      <c r="F2714">
        <v>240.202191</v>
      </c>
      <c r="G2714" s="5">
        <v>3</v>
      </c>
      <c r="P2714">
        <v>1</v>
      </c>
      <c r="Q2714" t="str">
        <f>CONCATENATE(C2714,E2714,G2714,I2714)</f>
        <v>3</v>
      </c>
    </row>
    <row r="2715" spans="1:17" x14ac:dyDescent="0.25">
      <c r="A2715">
        <v>3113</v>
      </c>
      <c r="D2715">
        <v>225.83151100000001</v>
      </c>
      <c r="E2715" s="4">
        <v>2</v>
      </c>
      <c r="F2715">
        <v>240.17126300000001</v>
      </c>
      <c r="G2715" s="5">
        <v>3</v>
      </c>
      <c r="P2715">
        <v>2</v>
      </c>
      <c r="Q2715" t="str">
        <f>CONCATENATE(C2715,E2715,G2715,I2715)</f>
        <v>23</v>
      </c>
    </row>
    <row r="2716" spans="1:17" x14ac:dyDescent="0.25">
      <c r="A2716">
        <v>3114</v>
      </c>
      <c r="D2716">
        <v>225.75347400000001</v>
      </c>
      <c r="E2716" s="4">
        <v>2</v>
      </c>
      <c r="F2716">
        <v>240.13750300000001</v>
      </c>
      <c r="G2716" s="5">
        <v>3</v>
      </c>
      <c r="P2716">
        <v>2</v>
      </c>
      <c r="Q2716" t="str">
        <f>CONCATENATE(C2716,E2716,G2716,I2716)</f>
        <v>23</v>
      </c>
    </row>
    <row r="2717" spans="1:17" x14ac:dyDescent="0.25">
      <c r="A2717">
        <v>3115</v>
      </c>
      <c r="D2717">
        <v>225.75017500000001</v>
      </c>
      <c r="E2717" s="4">
        <v>2</v>
      </c>
      <c r="F2717">
        <v>240.19384199999999</v>
      </c>
      <c r="G2717" s="5">
        <v>3</v>
      </c>
      <c r="P2717">
        <v>2</v>
      </c>
      <c r="Q2717" t="str">
        <f>CONCATENATE(C2717,E2717,G2717,I2717)</f>
        <v>23</v>
      </c>
    </row>
    <row r="2718" spans="1:17" x14ac:dyDescent="0.25">
      <c r="A2718">
        <v>3116</v>
      </c>
      <c r="D2718">
        <v>225.788162</v>
      </c>
      <c r="E2718" s="4">
        <v>2</v>
      </c>
      <c r="F2718">
        <v>240.26465999999999</v>
      </c>
      <c r="G2718" s="5">
        <v>3</v>
      </c>
      <c r="P2718">
        <v>2</v>
      </c>
      <c r="Q2718" t="str">
        <f>CONCATENATE(C2718,E2718,G2718,I2718)</f>
        <v>23</v>
      </c>
    </row>
    <row r="2719" spans="1:17" x14ac:dyDescent="0.25">
      <c r="A2719">
        <v>3117</v>
      </c>
      <c r="D2719">
        <v>225.814706</v>
      </c>
      <c r="E2719" s="4">
        <v>2</v>
      </c>
      <c r="F2719">
        <v>240.218943</v>
      </c>
      <c r="G2719" s="5">
        <v>3</v>
      </c>
      <c r="P2719">
        <v>2</v>
      </c>
      <c r="Q2719" t="str">
        <f>CONCATENATE(C2719,E2719,G2719,I2719)</f>
        <v>23</v>
      </c>
    </row>
    <row r="2720" spans="1:17" x14ac:dyDescent="0.25">
      <c r="A2720">
        <v>3118</v>
      </c>
      <c r="D2720">
        <v>225.81563399999999</v>
      </c>
      <c r="E2720" s="4">
        <v>2</v>
      </c>
      <c r="F2720">
        <v>240.169049</v>
      </c>
      <c r="G2720" s="5">
        <v>3</v>
      </c>
      <c r="P2720">
        <v>2</v>
      </c>
      <c r="Q2720" t="str">
        <f>CONCATENATE(C2720,E2720,G2720,I2720)</f>
        <v>23</v>
      </c>
    </row>
    <row r="2721" spans="1:17" x14ac:dyDescent="0.25">
      <c r="A2721">
        <v>3119</v>
      </c>
      <c r="D2721">
        <v>225.856561</v>
      </c>
      <c r="E2721" s="4">
        <v>2</v>
      </c>
      <c r="F2721">
        <v>240.16698700000001</v>
      </c>
      <c r="G2721" s="5">
        <v>3</v>
      </c>
      <c r="P2721">
        <v>2</v>
      </c>
      <c r="Q2721" t="str">
        <f>CONCATENATE(C2721,E2721,G2721,I2721)</f>
        <v>23</v>
      </c>
    </row>
    <row r="2722" spans="1:17" x14ac:dyDescent="0.25">
      <c r="A2722">
        <v>3120</v>
      </c>
      <c r="D2722">
        <v>225.81625299999999</v>
      </c>
      <c r="E2722" s="4">
        <v>2</v>
      </c>
      <c r="F2722">
        <v>240.19352900000001</v>
      </c>
      <c r="G2722" s="5">
        <v>3</v>
      </c>
      <c r="P2722">
        <v>2</v>
      </c>
      <c r="Q2722" t="str">
        <f>CONCATENATE(C2722,E2722,G2722,I2722)</f>
        <v>23</v>
      </c>
    </row>
    <row r="2723" spans="1:17" x14ac:dyDescent="0.25">
      <c r="A2723">
        <v>3121</v>
      </c>
      <c r="D2723">
        <v>225.829655</v>
      </c>
      <c r="E2723" s="4">
        <v>2</v>
      </c>
      <c r="P2723">
        <v>1</v>
      </c>
      <c r="Q2723" t="str">
        <f>CONCATENATE(C2723,E2723,G2723,I2723)</f>
        <v>2</v>
      </c>
    </row>
    <row r="2724" spans="1:17" x14ac:dyDescent="0.25">
      <c r="A2724">
        <v>3122</v>
      </c>
      <c r="D2724">
        <v>225.83078900000001</v>
      </c>
      <c r="E2724" s="4">
        <v>2</v>
      </c>
      <c r="P2724">
        <v>1</v>
      </c>
      <c r="Q2724" t="str">
        <f>CONCATENATE(C2724,E2724,G2724,I2724)</f>
        <v>2</v>
      </c>
    </row>
    <row r="2725" spans="1:17" x14ac:dyDescent="0.25">
      <c r="A2725">
        <v>3123</v>
      </c>
      <c r="D2725">
        <v>225.82584</v>
      </c>
      <c r="E2725" s="4">
        <v>2</v>
      </c>
      <c r="P2725">
        <v>1</v>
      </c>
      <c r="Q2725" t="str">
        <f>CONCATENATE(C2725,E2725,G2725,I2725)</f>
        <v>2</v>
      </c>
    </row>
    <row r="2726" spans="1:17" x14ac:dyDescent="0.25">
      <c r="A2726">
        <v>3124</v>
      </c>
      <c r="B2726">
        <v>217.92827</v>
      </c>
      <c r="C2726" s="3">
        <v>1</v>
      </c>
      <c r="D2726">
        <v>225.83151100000001</v>
      </c>
      <c r="E2726" s="4">
        <v>2</v>
      </c>
      <c r="P2726">
        <v>2</v>
      </c>
      <c r="Q2726" t="str">
        <f>CONCATENATE(C2726,E2726,G2726,I2726)</f>
        <v>12</v>
      </c>
    </row>
    <row r="2727" spans="1:17" x14ac:dyDescent="0.25">
      <c r="A2727">
        <v>3125</v>
      </c>
      <c r="B2727">
        <v>217.89883900000001</v>
      </c>
      <c r="C2727" s="3">
        <v>1</v>
      </c>
      <c r="D2727">
        <v>225.83151100000001</v>
      </c>
      <c r="E2727" s="4">
        <v>2</v>
      </c>
      <c r="P2727">
        <v>2</v>
      </c>
      <c r="Q2727" t="str">
        <f>CONCATENATE(C2727,E2727,G2727,I2727)</f>
        <v>12</v>
      </c>
    </row>
    <row r="2728" spans="1:17" x14ac:dyDescent="0.25">
      <c r="A2728">
        <v>3126</v>
      </c>
      <c r="B2728">
        <v>217.91955999999999</v>
      </c>
      <c r="C2728" s="3">
        <v>1</v>
      </c>
      <c r="P2728">
        <v>1</v>
      </c>
      <c r="Q2728" t="str">
        <f>CONCATENATE(C2728,E2728,G2728,I2728)</f>
        <v>1</v>
      </c>
    </row>
    <row r="2729" spans="1:17" x14ac:dyDescent="0.25">
      <c r="A2729">
        <v>3127</v>
      </c>
      <c r="B2729">
        <v>217.92574400000001</v>
      </c>
      <c r="C2729" s="3">
        <v>1</v>
      </c>
      <c r="P2729">
        <v>1</v>
      </c>
      <c r="Q2729" t="str">
        <f>CONCATENATE(C2729,E2729,G2729,I2729)</f>
        <v>1</v>
      </c>
    </row>
    <row r="2730" spans="1:17" x14ac:dyDescent="0.25">
      <c r="A2730">
        <v>3128</v>
      </c>
      <c r="B2730">
        <v>217.86693299999999</v>
      </c>
      <c r="C2730" s="3">
        <v>1</v>
      </c>
      <c r="H2730">
        <v>223.81151499999999</v>
      </c>
      <c r="I2730" s="2">
        <v>4</v>
      </c>
      <c r="P2730">
        <v>2</v>
      </c>
      <c r="Q2730" t="str">
        <f>CONCATENATE(C2730,E2730,G2730,I2730)</f>
        <v>14</v>
      </c>
    </row>
    <row r="2731" spans="1:17" x14ac:dyDescent="0.25">
      <c r="A2731">
        <v>3129</v>
      </c>
      <c r="B2731">
        <v>217.87043800000001</v>
      </c>
      <c r="C2731" s="3">
        <v>1</v>
      </c>
      <c r="H2731">
        <v>223.83197699999999</v>
      </c>
      <c r="I2731" s="2">
        <v>4</v>
      </c>
      <c r="P2731">
        <v>2</v>
      </c>
      <c r="Q2731" t="str">
        <f>CONCATENATE(C2731,E2731,G2731,I2731)</f>
        <v>14</v>
      </c>
    </row>
    <row r="2732" spans="1:17" x14ac:dyDescent="0.25">
      <c r="A2732">
        <v>3130</v>
      </c>
      <c r="B2732">
        <v>217.92280600000001</v>
      </c>
      <c r="C2732" s="3">
        <v>1</v>
      </c>
      <c r="H2732">
        <v>223.86939799999999</v>
      </c>
      <c r="I2732" s="2">
        <v>4</v>
      </c>
      <c r="P2732">
        <v>2</v>
      </c>
      <c r="Q2732" t="str">
        <f>CONCATENATE(C2732,E2732,G2732,I2732)</f>
        <v>14</v>
      </c>
    </row>
    <row r="2733" spans="1:17" x14ac:dyDescent="0.25">
      <c r="A2733">
        <v>3131</v>
      </c>
      <c r="B2733">
        <v>217.94115600000001</v>
      </c>
      <c r="C2733" s="3">
        <v>1</v>
      </c>
      <c r="H2733">
        <v>223.91449900000001</v>
      </c>
      <c r="I2733" s="2">
        <v>4</v>
      </c>
      <c r="P2733">
        <v>2</v>
      </c>
      <c r="Q2733" t="str">
        <f>CONCATENATE(C2733,E2733,G2733,I2733)</f>
        <v>14</v>
      </c>
    </row>
    <row r="2734" spans="1:17" x14ac:dyDescent="0.25">
      <c r="A2734">
        <v>3132</v>
      </c>
      <c r="B2734">
        <v>217.93141399999999</v>
      </c>
      <c r="C2734" s="3">
        <v>1</v>
      </c>
      <c r="H2734">
        <v>223.908829</v>
      </c>
      <c r="I2734" s="2">
        <v>4</v>
      </c>
      <c r="P2734">
        <v>2</v>
      </c>
      <c r="Q2734" t="str">
        <f>CONCATENATE(C2734,E2734,G2734,I2734)</f>
        <v>14</v>
      </c>
    </row>
    <row r="2735" spans="1:17" x14ac:dyDescent="0.25">
      <c r="A2735">
        <v>3133</v>
      </c>
      <c r="B2735">
        <v>217.92827</v>
      </c>
      <c r="C2735" s="3">
        <v>1</v>
      </c>
      <c r="H2735">
        <v>223.88321099999999</v>
      </c>
      <c r="I2735" s="2">
        <v>4</v>
      </c>
      <c r="P2735">
        <v>2</v>
      </c>
      <c r="Q2735" t="str">
        <f>CONCATENATE(C2735,E2735,G2735,I2735)</f>
        <v>14</v>
      </c>
    </row>
    <row r="2736" spans="1:17" x14ac:dyDescent="0.25">
      <c r="A2736">
        <v>3134</v>
      </c>
      <c r="F2736">
        <v>219.17758599999999</v>
      </c>
      <c r="G2736" s="5">
        <v>3</v>
      </c>
      <c r="H2736">
        <v>223.86584199999999</v>
      </c>
      <c r="I2736" s="2">
        <v>4</v>
      </c>
      <c r="P2736">
        <v>2</v>
      </c>
      <c r="Q2736" t="str">
        <f>CONCATENATE(C2736,E2736,G2736,I2736)</f>
        <v>34</v>
      </c>
    </row>
    <row r="2737" spans="1:17" x14ac:dyDescent="0.25">
      <c r="A2737">
        <v>3135</v>
      </c>
      <c r="F2737">
        <v>219.17758599999999</v>
      </c>
      <c r="G2737" s="5">
        <v>3</v>
      </c>
      <c r="H2737">
        <v>223.830018</v>
      </c>
      <c r="I2737" s="2">
        <v>4</v>
      </c>
      <c r="P2737">
        <v>2</v>
      </c>
      <c r="Q2737" t="str">
        <f>CONCATENATE(C2737,E2737,G2737,I2737)</f>
        <v>34</v>
      </c>
    </row>
    <row r="2738" spans="1:17" x14ac:dyDescent="0.25">
      <c r="A2738">
        <v>3136</v>
      </c>
      <c r="F2738">
        <v>219.17758599999999</v>
      </c>
      <c r="G2738" s="5">
        <v>3</v>
      </c>
      <c r="H2738">
        <v>223.81501900000001</v>
      </c>
      <c r="I2738" s="2">
        <v>4</v>
      </c>
      <c r="P2738">
        <v>2</v>
      </c>
      <c r="Q2738" t="str">
        <f>CONCATENATE(C2738,E2738,G2738,I2738)</f>
        <v>34</v>
      </c>
    </row>
    <row r="2739" spans="1:17" x14ac:dyDescent="0.25">
      <c r="A2739">
        <v>3137</v>
      </c>
      <c r="F2739">
        <v>219.17758599999999</v>
      </c>
      <c r="G2739" s="5">
        <v>3</v>
      </c>
      <c r="H2739">
        <v>223.81151499999999</v>
      </c>
      <c r="I2739" s="2">
        <v>4</v>
      </c>
      <c r="P2739">
        <v>2</v>
      </c>
      <c r="Q2739" t="str">
        <f>CONCATENATE(C2739,E2739,G2739,I2739)</f>
        <v>34</v>
      </c>
    </row>
    <row r="2740" spans="1:17" x14ac:dyDescent="0.25">
      <c r="A2740">
        <v>3138</v>
      </c>
      <c r="F2740">
        <v>219.17758599999999</v>
      </c>
      <c r="G2740" s="5">
        <v>3</v>
      </c>
      <c r="H2740">
        <v>223.85197600000001</v>
      </c>
      <c r="I2740" s="2">
        <v>4</v>
      </c>
      <c r="P2740">
        <v>2</v>
      </c>
      <c r="Q2740" t="str">
        <f>CONCATENATE(C2740,E2740,G2740,I2740)</f>
        <v>34</v>
      </c>
    </row>
    <row r="2741" spans="1:17" x14ac:dyDescent="0.25">
      <c r="A2741">
        <v>3139</v>
      </c>
      <c r="F2741">
        <v>219.17758599999999</v>
      </c>
      <c r="G2741" s="5">
        <v>3</v>
      </c>
      <c r="P2741">
        <v>1</v>
      </c>
      <c r="Q2741" t="str">
        <f>CONCATENATE(C2741,E2741,G2741,I2741)</f>
        <v>3</v>
      </c>
    </row>
    <row r="2742" spans="1:17" x14ac:dyDescent="0.25">
      <c r="A2742">
        <v>3140</v>
      </c>
      <c r="D2742">
        <v>203.123659</v>
      </c>
      <c r="E2742" s="4">
        <v>2</v>
      </c>
      <c r="F2742">
        <v>219.17758599999999</v>
      </c>
      <c r="G2742" s="5">
        <v>3</v>
      </c>
      <c r="P2742">
        <v>2</v>
      </c>
      <c r="Q2742" t="str">
        <f>CONCATENATE(C2742,E2742,G2742,I2742)</f>
        <v>23</v>
      </c>
    </row>
    <row r="2743" spans="1:17" x14ac:dyDescent="0.25">
      <c r="A2743">
        <v>3141</v>
      </c>
      <c r="D2743">
        <v>203.11159000000001</v>
      </c>
      <c r="E2743" s="4">
        <v>2</v>
      </c>
      <c r="F2743">
        <v>219.17758599999999</v>
      </c>
      <c r="G2743" s="5">
        <v>3</v>
      </c>
      <c r="P2743">
        <v>2</v>
      </c>
      <c r="Q2743" t="str">
        <f>CONCATENATE(C2743,E2743,G2743,I2743)</f>
        <v>23</v>
      </c>
    </row>
    <row r="2744" spans="1:17" x14ac:dyDescent="0.25">
      <c r="A2744">
        <v>3142</v>
      </c>
      <c r="D2744">
        <v>203.182795</v>
      </c>
      <c r="E2744" s="4">
        <v>2</v>
      </c>
      <c r="F2744">
        <v>219.17758599999999</v>
      </c>
      <c r="G2744" s="5">
        <v>3</v>
      </c>
      <c r="P2744">
        <v>2</v>
      </c>
      <c r="Q2744" t="str">
        <f>CONCATENATE(C2744,E2744,G2744,I2744)</f>
        <v>23</v>
      </c>
    </row>
    <row r="2745" spans="1:17" x14ac:dyDescent="0.25">
      <c r="A2745">
        <v>3143</v>
      </c>
      <c r="D2745">
        <v>203.206332</v>
      </c>
      <c r="E2745" s="4">
        <v>2</v>
      </c>
      <c r="P2745">
        <v>1</v>
      </c>
      <c r="Q2745" t="str">
        <f>CONCATENATE(C2745,E2745,G2745,I2745)</f>
        <v>2</v>
      </c>
    </row>
    <row r="2746" spans="1:17" x14ac:dyDescent="0.25">
      <c r="A2746">
        <v>3144</v>
      </c>
      <c r="D2746">
        <v>203.17077900000001</v>
      </c>
      <c r="E2746" s="4">
        <v>2</v>
      </c>
      <c r="P2746">
        <v>1</v>
      </c>
      <c r="Q2746" t="str">
        <f>CONCATENATE(C2746,E2746,G2746,I2746)</f>
        <v>2</v>
      </c>
    </row>
    <row r="2747" spans="1:17" x14ac:dyDescent="0.25">
      <c r="A2747">
        <v>3145</v>
      </c>
      <c r="D2747">
        <v>203.19935800000002</v>
      </c>
      <c r="E2747" s="4">
        <v>2</v>
      </c>
      <c r="P2747">
        <v>1</v>
      </c>
      <c r="Q2747" t="str">
        <f>CONCATENATE(C2747,E2747,G2747,I2747)</f>
        <v>2</v>
      </c>
    </row>
    <row r="2748" spans="1:17" x14ac:dyDescent="0.25">
      <c r="A2748">
        <v>3146</v>
      </c>
      <c r="D2748">
        <v>203.23718500000001</v>
      </c>
      <c r="E2748" s="4">
        <v>2</v>
      </c>
      <c r="P2748">
        <v>1</v>
      </c>
      <c r="Q2748" t="str">
        <f>CONCATENATE(C2748,E2748,G2748,I2748)</f>
        <v>2</v>
      </c>
    </row>
    <row r="2749" spans="1:17" x14ac:dyDescent="0.25">
      <c r="A2749">
        <v>3147</v>
      </c>
      <c r="B2749">
        <v>195.65247600000001</v>
      </c>
      <c r="C2749" s="3">
        <v>1</v>
      </c>
      <c r="D2749">
        <v>203.23688300000001</v>
      </c>
      <c r="E2749" s="4">
        <v>2</v>
      </c>
      <c r="P2749">
        <v>2</v>
      </c>
      <c r="Q2749" t="str">
        <f>CONCATENATE(C2749,E2749,G2749,I2749)</f>
        <v>12</v>
      </c>
    </row>
    <row r="2750" spans="1:17" x14ac:dyDescent="0.25">
      <c r="A2750">
        <v>3148</v>
      </c>
      <c r="B2750">
        <v>195.67444499999999</v>
      </c>
      <c r="C2750" s="3">
        <v>1</v>
      </c>
      <c r="D2750">
        <v>203.34516400000001</v>
      </c>
      <c r="E2750" s="4">
        <v>2</v>
      </c>
      <c r="P2750">
        <v>2</v>
      </c>
      <c r="Q2750" t="str">
        <f>CONCATENATE(C2750,E2750,G2750,I2750)</f>
        <v>12</v>
      </c>
    </row>
    <row r="2751" spans="1:17" x14ac:dyDescent="0.25">
      <c r="A2751">
        <v>3149</v>
      </c>
      <c r="B2751">
        <v>195.67186599999999</v>
      </c>
      <c r="C2751" s="3">
        <v>1</v>
      </c>
      <c r="D2751">
        <v>203.123659</v>
      </c>
      <c r="E2751" s="4">
        <v>2</v>
      </c>
      <c r="P2751">
        <v>2</v>
      </c>
      <c r="Q2751" t="str">
        <f>CONCATENATE(C2751,E2751,G2751,I2751)</f>
        <v>12</v>
      </c>
    </row>
    <row r="2752" spans="1:17" x14ac:dyDescent="0.25">
      <c r="A2752">
        <v>3150</v>
      </c>
      <c r="B2752">
        <v>195.66712000000001</v>
      </c>
      <c r="C2752" s="3">
        <v>1</v>
      </c>
      <c r="P2752">
        <v>1</v>
      </c>
      <c r="Q2752" t="str">
        <f>CONCATENATE(C2752,E2752,G2752,I2752)</f>
        <v>1</v>
      </c>
    </row>
    <row r="2753" spans="1:17" x14ac:dyDescent="0.25">
      <c r="A2753">
        <v>3151</v>
      </c>
      <c r="B2753">
        <v>195.67449400000001</v>
      </c>
      <c r="C2753" s="3">
        <v>1</v>
      </c>
      <c r="P2753">
        <v>1</v>
      </c>
      <c r="Q2753" t="str">
        <f>CONCATENATE(C2753,E2753,G2753,I2753)</f>
        <v>1</v>
      </c>
    </row>
    <row r="2754" spans="1:17" x14ac:dyDescent="0.25">
      <c r="A2754">
        <v>3152</v>
      </c>
      <c r="B2754">
        <v>195.691664</v>
      </c>
      <c r="C2754" s="3">
        <v>1</v>
      </c>
      <c r="P2754">
        <v>1</v>
      </c>
      <c r="Q2754" t="str">
        <f>CONCATENATE(C2754,E2754,G2754,I2754)</f>
        <v>1</v>
      </c>
    </row>
    <row r="2755" spans="1:17" x14ac:dyDescent="0.25">
      <c r="A2755">
        <v>3153</v>
      </c>
      <c r="B2755">
        <v>195.716711</v>
      </c>
      <c r="C2755" s="3">
        <v>1</v>
      </c>
      <c r="P2755">
        <v>1</v>
      </c>
      <c r="Q2755" t="str">
        <f>CONCATENATE(C2755,E2755,G2755,I2755)</f>
        <v>1</v>
      </c>
    </row>
    <row r="2756" spans="1:17" x14ac:dyDescent="0.25">
      <c r="A2756">
        <v>3154</v>
      </c>
      <c r="B2756">
        <v>195.75686100000001</v>
      </c>
      <c r="C2756" s="3">
        <v>1</v>
      </c>
      <c r="H2756">
        <v>198.19850400000001</v>
      </c>
      <c r="I2756" s="2">
        <v>4</v>
      </c>
      <c r="P2756">
        <v>2</v>
      </c>
      <c r="Q2756" t="str">
        <f>CONCATENATE(C2756,E2756,G2756,I2756)</f>
        <v>14</v>
      </c>
    </row>
    <row r="2757" spans="1:17" x14ac:dyDescent="0.25">
      <c r="A2757">
        <v>3155</v>
      </c>
      <c r="B2757">
        <v>195.65247600000001</v>
      </c>
      <c r="C2757" s="3">
        <v>1</v>
      </c>
      <c r="H2757">
        <v>198.16567800000001</v>
      </c>
      <c r="I2757" s="2">
        <v>4</v>
      </c>
      <c r="P2757">
        <v>2</v>
      </c>
      <c r="Q2757" t="str">
        <f>CONCATENATE(C2757,E2757,G2757,I2757)</f>
        <v>14</v>
      </c>
    </row>
    <row r="2758" spans="1:17" x14ac:dyDescent="0.25">
      <c r="A2758">
        <v>3156</v>
      </c>
      <c r="H2758">
        <v>198.215067</v>
      </c>
      <c r="I2758" s="2">
        <v>4</v>
      </c>
      <c r="P2758">
        <v>1</v>
      </c>
      <c r="Q2758" t="str">
        <f>CONCATENATE(C2758,E2758,G2758,I2758)</f>
        <v>4</v>
      </c>
    </row>
    <row r="2759" spans="1:17" x14ac:dyDescent="0.25">
      <c r="A2759">
        <v>3157</v>
      </c>
      <c r="F2759">
        <v>194.37900400000001</v>
      </c>
      <c r="G2759" s="5">
        <v>3</v>
      </c>
      <c r="H2759">
        <v>198.22829999999999</v>
      </c>
      <c r="I2759" s="2">
        <v>4</v>
      </c>
      <c r="P2759">
        <v>2</v>
      </c>
      <c r="Q2759" t="str">
        <f>CONCATENATE(C2759,E2759,G2759,I2759)</f>
        <v>34</v>
      </c>
    </row>
    <row r="2760" spans="1:17" x14ac:dyDescent="0.25">
      <c r="A2760">
        <v>3158</v>
      </c>
      <c r="F2760">
        <v>194.42087000000001</v>
      </c>
      <c r="G2760" s="5">
        <v>3</v>
      </c>
      <c r="H2760">
        <v>198.23027300000001</v>
      </c>
      <c r="I2760" s="2">
        <v>4</v>
      </c>
      <c r="P2760">
        <v>2</v>
      </c>
      <c r="Q2760" t="str">
        <f>CONCATENATE(C2760,E2760,G2760,I2760)</f>
        <v>34</v>
      </c>
    </row>
    <row r="2761" spans="1:17" x14ac:dyDescent="0.25">
      <c r="A2761">
        <v>3159</v>
      </c>
      <c r="F2761">
        <v>194.38243700000001</v>
      </c>
      <c r="G2761" s="5">
        <v>3</v>
      </c>
      <c r="H2761">
        <v>198.20688899999999</v>
      </c>
      <c r="I2761" s="2">
        <v>4</v>
      </c>
      <c r="P2761">
        <v>2</v>
      </c>
      <c r="Q2761" t="str">
        <f>CONCATENATE(C2761,E2761,G2761,I2761)</f>
        <v>34</v>
      </c>
    </row>
    <row r="2762" spans="1:17" x14ac:dyDescent="0.25">
      <c r="A2762">
        <v>3160</v>
      </c>
      <c r="F2762">
        <v>194.40496300000001</v>
      </c>
      <c r="G2762" s="5">
        <v>3</v>
      </c>
      <c r="H2762">
        <v>198.187949</v>
      </c>
      <c r="I2762" s="2">
        <v>4</v>
      </c>
      <c r="P2762">
        <v>2</v>
      </c>
      <c r="Q2762" t="str">
        <f>CONCATENATE(C2762,E2762,G2762,I2762)</f>
        <v>34</v>
      </c>
    </row>
    <row r="2763" spans="1:17" x14ac:dyDescent="0.25">
      <c r="A2763">
        <v>3161</v>
      </c>
      <c r="F2763">
        <v>194.40183100000002</v>
      </c>
      <c r="G2763" s="5">
        <v>3</v>
      </c>
      <c r="H2763">
        <v>198.24410900000001</v>
      </c>
      <c r="I2763" s="2">
        <v>4</v>
      </c>
      <c r="P2763">
        <v>2</v>
      </c>
      <c r="Q2763" t="str">
        <f>CONCATENATE(C2763,E2763,G2763,I2763)</f>
        <v>34</v>
      </c>
    </row>
    <row r="2764" spans="1:17" x14ac:dyDescent="0.25">
      <c r="A2764">
        <v>3162</v>
      </c>
      <c r="F2764">
        <v>194.37157999999999</v>
      </c>
      <c r="G2764" s="5">
        <v>3</v>
      </c>
      <c r="H2764">
        <v>198.22340200000002</v>
      </c>
      <c r="I2764" s="2">
        <v>4</v>
      </c>
      <c r="P2764">
        <v>2</v>
      </c>
      <c r="Q2764" t="str">
        <f>CONCATENATE(C2764,E2764,G2764,I2764)</f>
        <v>34</v>
      </c>
    </row>
    <row r="2765" spans="1:17" x14ac:dyDescent="0.25">
      <c r="A2765">
        <v>3163</v>
      </c>
      <c r="F2765">
        <v>194.36602600000001</v>
      </c>
      <c r="G2765" s="5">
        <v>3</v>
      </c>
      <c r="H2765">
        <v>198.19850400000001</v>
      </c>
      <c r="I2765" s="2">
        <v>4</v>
      </c>
      <c r="P2765">
        <v>2</v>
      </c>
      <c r="Q2765" t="str">
        <f>CONCATENATE(C2765,E2765,G2765,I2765)</f>
        <v>34</v>
      </c>
    </row>
    <row r="2766" spans="1:17" x14ac:dyDescent="0.25">
      <c r="A2766">
        <v>3164</v>
      </c>
      <c r="D2766">
        <v>178.12044</v>
      </c>
      <c r="E2766" s="4">
        <v>2</v>
      </c>
      <c r="F2766">
        <v>194.464957</v>
      </c>
      <c r="G2766" s="5">
        <v>3</v>
      </c>
      <c r="P2766">
        <v>2</v>
      </c>
      <c r="Q2766" t="str">
        <f>CONCATENATE(C2766,E2766,G2766,I2766)</f>
        <v>23</v>
      </c>
    </row>
    <row r="2767" spans="1:17" x14ac:dyDescent="0.25">
      <c r="A2767">
        <v>3165</v>
      </c>
      <c r="D2767">
        <v>178.17053800000002</v>
      </c>
      <c r="E2767" s="4">
        <v>2</v>
      </c>
      <c r="F2767">
        <v>194.406172</v>
      </c>
      <c r="G2767" s="5">
        <v>3</v>
      </c>
      <c r="P2767">
        <v>2</v>
      </c>
      <c r="Q2767" t="str">
        <f>CONCATENATE(C2767,E2767,G2767,I2767)</f>
        <v>23</v>
      </c>
    </row>
    <row r="2768" spans="1:17" x14ac:dyDescent="0.25">
      <c r="A2768">
        <v>3166</v>
      </c>
      <c r="D2768">
        <v>178.18811500000001</v>
      </c>
      <c r="E2768" s="4">
        <v>2</v>
      </c>
      <c r="F2768">
        <v>194.33900299999999</v>
      </c>
      <c r="G2768" s="5">
        <v>3</v>
      </c>
      <c r="P2768">
        <v>2</v>
      </c>
      <c r="Q2768" t="str">
        <f>CONCATENATE(C2768,E2768,G2768,I2768)</f>
        <v>23</v>
      </c>
    </row>
    <row r="2769" spans="1:17" x14ac:dyDescent="0.25">
      <c r="A2769">
        <v>3167</v>
      </c>
      <c r="D2769">
        <v>178.160742</v>
      </c>
      <c r="E2769" s="4">
        <v>2</v>
      </c>
      <c r="F2769">
        <v>194.37900400000001</v>
      </c>
      <c r="G2769" s="5">
        <v>3</v>
      </c>
      <c r="P2769">
        <v>2</v>
      </c>
      <c r="Q2769" t="str">
        <f>CONCATENATE(C2769,E2769,G2769,I2769)</f>
        <v>23</v>
      </c>
    </row>
    <row r="2770" spans="1:17" x14ac:dyDescent="0.25">
      <c r="A2770">
        <v>3168</v>
      </c>
      <c r="D2770">
        <v>178.161599</v>
      </c>
      <c r="E2770" s="4">
        <v>2</v>
      </c>
      <c r="P2770">
        <v>1</v>
      </c>
      <c r="Q2770" t="str">
        <f>CONCATENATE(C2770,E2770,G2770,I2770)</f>
        <v>2</v>
      </c>
    </row>
    <row r="2771" spans="1:17" x14ac:dyDescent="0.25">
      <c r="A2771">
        <v>3169</v>
      </c>
      <c r="D2771">
        <v>178.111096</v>
      </c>
      <c r="E2771" s="4">
        <v>2</v>
      </c>
      <c r="P2771">
        <v>1</v>
      </c>
      <c r="Q2771" t="str">
        <f>CONCATENATE(C2771,E2771,G2771,I2771)</f>
        <v>2</v>
      </c>
    </row>
    <row r="2772" spans="1:17" x14ac:dyDescent="0.25">
      <c r="A2772">
        <v>3170</v>
      </c>
      <c r="D2772">
        <v>178.127106</v>
      </c>
      <c r="E2772" s="4">
        <v>2</v>
      </c>
      <c r="P2772">
        <v>1</v>
      </c>
      <c r="Q2772" t="str">
        <f>CONCATENATE(C2772,E2772,G2772,I2772)</f>
        <v>2</v>
      </c>
    </row>
    <row r="2773" spans="1:17" x14ac:dyDescent="0.25">
      <c r="A2773">
        <v>3171</v>
      </c>
      <c r="B2773">
        <v>171.01524599999999</v>
      </c>
      <c r="C2773" s="3">
        <v>1</v>
      </c>
      <c r="D2773">
        <v>178.13185300000001</v>
      </c>
      <c r="E2773" s="4">
        <v>2</v>
      </c>
      <c r="P2773">
        <v>2</v>
      </c>
      <c r="Q2773" t="str">
        <f>CONCATENATE(C2773,E2773,G2773,I2773)</f>
        <v>12</v>
      </c>
    </row>
    <row r="2774" spans="1:17" x14ac:dyDescent="0.25">
      <c r="A2774">
        <v>3172</v>
      </c>
      <c r="B2774">
        <v>171.02120600000001</v>
      </c>
      <c r="C2774" s="3">
        <v>1</v>
      </c>
      <c r="D2774">
        <v>178.10513900000001</v>
      </c>
      <c r="E2774" s="4">
        <v>2</v>
      </c>
      <c r="P2774">
        <v>2</v>
      </c>
      <c r="Q2774" t="str">
        <f>CONCATENATE(C2774,E2774,G2774,I2774)</f>
        <v>12</v>
      </c>
    </row>
    <row r="2775" spans="1:17" x14ac:dyDescent="0.25">
      <c r="A2775">
        <v>3173</v>
      </c>
      <c r="B2775">
        <v>171.037419</v>
      </c>
      <c r="C2775" s="3">
        <v>1</v>
      </c>
      <c r="D2775">
        <v>178.12044</v>
      </c>
      <c r="E2775" s="4">
        <v>2</v>
      </c>
      <c r="P2775">
        <v>2</v>
      </c>
      <c r="Q2775" t="str">
        <f>CONCATENATE(C2775,E2775,G2775,I2775)</f>
        <v>12</v>
      </c>
    </row>
    <row r="2776" spans="1:17" x14ac:dyDescent="0.25">
      <c r="A2776">
        <v>3174</v>
      </c>
      <c r="B2776">
        <v>171.06155799999999</v>
      </c>
      <c r="C2776" s="3">
        <v>1</v>
      </c>
      <c r="P2776">
        <v>1</v>
      </c>
      <c r="Q2776" t="str">
        <f>CONCATENATE(C2776,E2776,G2776,I2776)</f>
        <v>1</v>
      </c>
    </row>
    <row r="2777" spans="1:17" x14ac:dyDescent="0.25">
      <c r="A2777">
        <v>3175</v>
      </c>
      <c r="B2777">
        <v>171.07999100000001</v>
      </c>
      <c r="C2777" s="3">
        <v>1</v>
      </c>
      <c r="P2777">
        <v>1</v>
      </c>
      <c r="Q2777" t="str">
        <f>CONCATENATE(C2777,E2777,G2777,I2777)</f>
        <v>1</v>
      </c>
    </row>
    <row r="2778" spans="1:17" x14ac:dyDescent="0.25">
      <c r="A2778">
        <v>3176</v>
      </c>
      <c r="B2778">
        <v>171.09665699999999</v>
      </c>
      <c r="C2778" s="3">
        <v>1</v>
      </c>
      <c r="P2778">
        <v>1</v>
      </c>
      <c r="Q2778" t="str">
        <f>CONCATENATE(C2778,E2778,G2778,I2778)</f>
        <v>1</v>
      </c>
    </row>
    <row r="2779" spans="1:17" x14ac:dyDescent="0.25">
      <c r="A2779">
        <v>3177</v>
      </c>
      <c r="B2779">
        <v>171.144837</v>
      </c>
      <c r="C2779" s="3">
        <v>1</v>
      </c>
      <c r="P2779">
        <v>1</v>
      </c>
      <c r="Q2779" t="str">
        <f>CONCATENATE(C2779,E2779,G2779,I2779)</f>
        <v>1</v>
      </c>
    </row>
    <row r="2780" spans="1:17" x14ac:dyDescent="0.25">
      <c r="A2780">
        <v>3178</v>
      </c>
      <c r="B2780">
        <v>171.146252</v>
      </c>
      <c r="C2780" s="3">
        <v>1</v>
      </c>
      <c r="H2780">
        <v>173.40234600000002</v>
      </c>
      <c r="I2780" s="2">
        <v>4</v>
      </c>
      <c r="P2780">
        <v>2</v>
      </c>
      <c r="Q2780" t="str">
        <f>CONCATENATE(C2780,E2780,G2780,I2780)</f>
        <v>14</v>
      </c>
    </row>
    <row r="2781" spans="1:17" x14ac:dyDescent="0.25">
      <c r="A2781">
        <v>3179</v>
      </c>
      <c r="B2781">
        <v>171.01524599999999</v>
      </c>
      <c r="C2781" s="3">
        <v>1</v>
      </c>
      <c r="H2781">
        <v>173.48724200000001</v>
      </c>
      <c r="I2781" s="2">
        <v>4</v>
      </c>
      <c r="P2781">
        <v>2</v>
      </c>
      <c r="Q2781" t="str">
        <f>CONCATENATE(C2781,E2781,G2781,I2781)</f>
        <v>14</v>
      </c>
    </row>
    <row r="2782" spans="1:17" x14ac:dyDescent="0.25">
      <c r="A2782">
        <v>3180</v>
      </c>
      <c r="F2782">
        <v>170.48825299999999</v>
      </c>
      <c r="G2782" s="5">
        <v>3</v>
      </c>
      <c r="H2782">
        <v>173.48400900000001</v>
      </c>
      <c r="I2782" s="2">
        <v>4</v>
      </c>
      <c r="P2782">
        <v>2</v>
      </c>
      <c r="Q2782" t="str">
        <f>CONCATENATE(C2782,E2782,G2782,I2782)</f>
        <v>34</v>
      </c>
    </row>
    <row r="2783" spans="1:17" x14ac:dyDescent="0.25">
      <c r="A2783">
        <v>3181</v>
      </c>
      <c r="F2783">
        <v>170.479365</v>
      </c>
      <c r="G2783" s="5">
        <v>3</v>
      </c>
      <c r="H2783">
        <v>173.51461399999999</v>
      </c>
      <c r="I2783" s="2">
        <v>4</v>
      </c>
      <c r="P2783">
        <v>2</v>
      </c>
      <c r="Q2783" t="str">
        <f>CONCATENATE(C2783,E2783,G2783,I2783)</f>
        <v>34</v>
      </c>
    </row>
    <row r="2784" spans="1:17" x14ac:dyDescent="0.25">
      <c r="A2784">
        <v>3182</v>
      </c>
      <c r="F2784">
        <v>170.48906199999999</v>
      </c>
      <c r="G2784" s="5">
        <v>3</v>
      </c>
      <c r="H2784">
        <v>173.506989</v>
      </c>
      <c r="I2784" s="2">
        <v>4</v>
      </c>
      <c r="P2784">
        <v>2</v>
      </c>
      <c r="Q2784" t="str">
        <f>CONCATENATE(C2784,E2784,G2784,I2784)</f>
        <v>34</v>
      </c>
    </row>
    <row r="2785" spans="1:17" x14ac:dyDescent="0.25">
      <c r="A2785">
        <v>3183</v>
      </c>
      <c r="F2785">
        <v>170.51754600000001</v>
      </c>
      <c r="G2785" s="5">
        <v>3</v>
      </c>
      <c r="H2785">
        <v>173.47663700000001</v>
      </c>
      <c r="I2785" s="2">
        <v>4</v>
      </c>
      <c r="P2785">
        <v>2</v>
      </c>
      <c r="Q2785" t="str">
        <f>CONCATENATE(C2785,E2785,G2785,I2785)</f>
        <v>34</v>
      </c>
    </row>
    <row r="2786" spans="1:17" x14ac:dyDescent="0.25">
      <c r="A2786">
        <v>3184</v>
      </c>
      <c r="F2786">
        <v>170.465327</v>
      </c>
      <c r="G2786" s="5">
        <v>3</v>
      </c>
      <c r="H2786">
        <v>173.43977000000001</v>
      </c>
      <c r="I2786" s="2">
        <v>4</v>
      </c>
      <c r="P2786">
        <v>2</v>
      </c>
      <c r="Q2786" t="str">
        <f>CONCATENATE(C2786,E2786,G2786,I2786)</f>
        <v>34</v>
      </c>
    </row>
    <row r="2787" spans="1:17" x14ac:dyDescent="0.25">
      <c r="A2787">
        <v>3185</v>
      </c>
      <c r="F2787">
        <v>170.48078000000001</v>
      </c>
      <c r="G2787" s="5">
        <v>3</v>
      </c>
      <c r="H2787">
        <v>173.399519</v>
      </c>
      <c r="I2787" s="2">
        <v>4</v>
      </c>
      <c r="P2787">
        <v>2</v>
      </c>
      <c r="Q2787" t="str">
        <f>CONCATENATE(C2787,E2787,G2787,I2787)</f>
        <v>34</v>
      </c>
    </row>
    <row r="2788" spans="1:17" x14ac:dyDescent="0.25">
      <c r="A2788">
        <v>3186</v>
      </c>
      <c r="F2788">
        <v>170.47815400000002</v>
      </c>
      <c r="G2788" s="5">
        <v>3</v>
      </c>
      <c r="H2788">
        <v>173.36628899999999</v>
      </c>
      <c r="I2788" s="2">
        <v>4</v>
      </c>
      <c r="P2788">
        <v>2</v>
      </c>
      <c r="Q2788" t="str">
        <f>CONCATENATE(C2788,E2788,G2788,I2788)</f>
        <v>34</v>
      </c>
    </row>
    <row r="2789" spans="1:17" x14ac:dyDescent="0.25">
      <c r="A2789">
        <v>3187</v>
      </c>
      <c r="F2789">
        <v>170.508757</v>
      </c>
      <c r="G2789" s="5">
        <v>3</v>
      </c>
      <c r="H2789">
        <v>173.40234600000002</v>
      </c>
      <c r="I2789" s="2">
        <v>4</v>
      </c>
      <c r="P2789">
        <v>2</v>
      </c>
      <c r="Q2789" t="str">
        <f>CONCATENATE(C2789,E2789,G2789,I2789)</f>
        <v>34</v>
      </c>
    </row>
    <row r="2790" spans="1:17" x14ac:dyDescent="0.25">
      <c r="A2790">
        <v>3188</v>
      </c>
      <c r="F2790">
        <v>170.455578</v>
      </c>
      <c r="G2790" s="5">
        <v>3</v>
      </c>
      <c r="P2790">
        <v>1</v>
      </c>
      <c r="Q2790" t="str">
        <f>CONCATENATE(C2790,E2790,G2790,I2790)</f>
        <v>3</v>
      </c>
    </row>
    <row r="2791" spans="1:17" x14ac:dyDescent="0.25">
      <c r="A2791">
        <v>3189</v>
      </c>
      <c r="F2791">
        <v>170.48825299999999</v>
      </c>
      <c r="G2791" s="5">
        <v>3</v>
      </c>
      <c r="P2791">
        <v>1</v>
      </c>
      <c r="Q2791" t="str">
        <f>CONCATENATE(C2791,E2791,G2791,I2791)</f>
        <v>3</v>
      </c>
    </row>
    <row r="2792" spans="1:17" x14ac:dyDescent="0.25">
      <c r="A2792">
        <v>3190</v>
      </c>
      <c r="P2792">
        <v>0</v>
      </c>
      <c r="Q2792" t="str">
        <f>CONCATENATE(C2792,E2792,G2792,I2792)</f>
        <v/>
      </c>
    </row>
    <row r="2793" spans="1:17" x14ac:dyDescent="0.25">
      <c r="A2793">
        <v>3191</v>
      </c>
      <c r="D2793">
        <v>153.90677700000001</v>
      </c>
      <c r="E2793" s="4">
        <v>2</v>
      </c>
      <c r="P2793">
        <v>1</v>
      </c>
      <c r="Q2793" t="str">
        <f>CONCATENATE(C2793,E2793,G2793,I2793)</f>
        <v>2</v>
      </c>
    </row>
    <row r="2794" spans="1:17" x14ac:dyDescent="0.25">
      <c r="A2794">
        <v>3192</v>
      </c>
      <c r="D2794">
        <v>153.89824200000001</v>
      </c>
      <c r="E2794" s="4">
        <v>2</v>
      </c>
      <c r="P2794">
        <v>1</v>
      </c>
      <c r="Q2794" t="str">
        <f>CONCATENATE(C2794,E2794,G2794,I2794)</f>
        <v>2</v>
      </c>
    </row>
    <row r="2795" spans="1:17" x14ac:dyDescent="0.25">
      <c r="A2795">
        <v>3193</v>
      </c>
      <c r="D2795">
        <v>153.907838</v>
      </c>
      <c r="E2795" s="4">
        <v>2</v>
      </c>
      <c r="P2795">
        <v>1</v>
      </c>
      <c r="Q2795" t="str">
        <f>CONCATENATE(C2795,E2795,G2795,I2795)</f>
        <v>2</v>
      </c>
    </row>
    <row r="2796" spans="1:17" x14ac:dyDescent="0.25">
      <c r="A2796">
        <v>3194</v>
      </c>
      <c r="D2796">
        <v>153.86915300000001</v>
      </c>
      <c r="E2796" s="4">
        <v>2</v>
      </c>
      <c r="P2796">
        <v>1</v>
      </c>
      <c r="Q2796" t="str">
        <f>CONCATENATE(C2796,E2796,G2796,I2796)</f>
        <v>2</v>
      </c>
    </row>
    <row r="2797" spans="1:17" x14ac:dyDescent="0.25">
      <c r="A2797">
        <v>3195</v>
      </c>
      <c r="D2797">
        <v>153.896424</v>
      </c>
      <c r="E2797" s="4">
        <v>2</v>
      </c>
      <c r="P2797">
        <v>1</v>
      </c>
      <c r="Q2797" t="str">
        <f>CONCATENATE(C2797,E2797,G2797,I2797)</f>
        <v>2</v>
      </c>
    </row>
    <row r="2798" spans="1:17" x14ac:dyDescent="0.25">
      <c r="A2798">
        <v>3196</v>
      </c>
      <c r="D2798">
        <v>153.85723400000001</v>
      </c>
      <c r="E2798" s="4">
        <v>2</v>
      </c>
      <c r="P2798">
        <v>1</v>
      </c>
      <c r="Q2798" t="str">
        <f>CONCATENATE(C2798,E2798,G2798,I2798)</f>
        <v>2</v>
      </c>
    </row>
    <row r="2799" spans="1:17" x14ac:dyDescent="0.25">
      <c r="A2799">
        <v>3197</v>
      </c>
      <c r="B2799">
        <v>137.52760499999999</v>
      </c>
      <c r="C2799" s="3">
        <v>1</v>
      </c>
      <c r="D2799">
        <v>153.897131</v>
      </c>
      <c r="E2799" s="4">
        <v>2</v>
      </c>
      <c r="P2799">
        <v>2</v>
      </c>
      <c r="Q2799" t="str">
        <f>CONCATENATE(C2799,E2799,G2799,I2799)</f>
        <v>12</v>
      </c>
    </row>
    <row r="2800" spans="1:17" x14ac:dyDescent="0.25">
      <c r="A2800">
        <v>3198</v>
      </c>
      <c r="B2800">
        <v>137.52760499999999</v>
      </c>
      <c r="C2800" s="3">
        <v>1</v>
      </c>
      <c r="D2800">
        <v>153.86475899999999</v>
      </c>
      <c r="E2800" s="4">
        <v>2</v>
      </c>
      <c r="P2800">
        <v>2</v>
      </c>
      <c r="Q2800" t="str">
        <f>CONCATENATE(C2800,E2800,G2800,I2800)</f>
        <v>12</v>
      </c>
    </row>
    <row r="2801" spans="1:17" x14ac:dyDescent="0.25">
      <c r="A2801">
        <v>3199</v>
      </c>
      <c r="B2801">
        <v>137.52760499999999</v>
      </c>
      <c r="C2801" s="3">
        <v>1</v>
      </c>
      <c r="D2801">
        <v>153.90677700000001</v>
      </c>
      <c r="E2801" s="4">
        <v>2</v>
      </c>
      <c r="P2801">
        <v>2</v>
      </c>
      <c r="Q2801" t="str">
        <f>CONCATENATE(C2801,E2801,G2801,I2801)</f>
        <v>12</v>
      </c>
    </row>
    <row r="2802" spans="1:17" x14ac:dyDescent="0.25">
      <c r="A2802">
        <v>3200</v>
      </c>
      <c r="B2802">
        <v>137.52760499999999</v>
      </c>
      <c r="C2802" s="3">
        <v>1</v>
      </c>
      <c r="P2802">
        <v>1</v>
      </c>
      <c r="Q2802" t="str">
        <f>CONCATENATE(C2802,E2802,G2802,I2802)</f>
        <v>1</v>
      </c>
    </row>
    <row r="2803" spans="1:17" x14ac:dyDescent="0.25">
      <c r="A2803">
        <v>3201</v>
      </c>
      <c r="B2803">
        <v>137.52760499999999</v>
      </c>
      <c r="C2803" s="3">
        <v>1</v>
      </c>
      <c r="P2803">
        <v>1</v>
      </c>
      <c r="Q2803" t="str">
        <f>CONCATENATE(C2803,E2803,G2803,I2803)</f>
        <v>1</v>
      </c>
    </row>
    <row r="2804" spans="1:17" x14ac:dyDescent="0.25">
      <c r="A2804">
        <v>3202</v>
      </c>
      <c r="B2804">
        <v>137.52760499999999</v>
      </c>
      <c r="C2804" s="3">
        <v>1</v>
      </c>
      <c r="P2804">
        <v>1</v>
      </c>
      <c r="Q2804" t="str">
        <f>CONCATENATE(C2804,E2804,G2804,I2804)</f>
        <v>1</v>
      </c>
    </row>
    <row r="2805" spans="1:17" x14ac:dyDescent="0.25">
      <c r="A2805">
        <v>3203</v>
      </c>
      <c r="B2805">
        <v>137.52760499999999</v>
      </c>
      <c r="C2805" s="3">
        <v>1</v>
      </c>
      <c r="P2805">
        <v>1</v>
      </c>
      <c r="Q2805" t="str">
        <f>CONCATENATE(C2805,E2805,G2805,I2805)</f>
        <v>1</v>
      </c>
    </row>
    <row r="2806" spans="1:17" x14ac:dyDescent="0.25">
      <c r="A2806">
        <v>3204</v>
      </c>
      <c r="B2806">
        <v>137.52760499999999</v>
      </c>
      <c r="C2806" s="3">
        <v>1</v>
      </c>
      <c r="H2806">
        <v>150.40215799999999</v>
      </c>
      <c r="I2806" s="2">
        <v>4</v>
      </c>
      <c r="P2806">
        <v>2</v>
      </c>
      <c r="Q2806" t="str">
        <f>CONCATENATE(C2806,E2806,G2806,I2806)</f>
        <v>14</v>
      </c>
    </row>
    <row r="2807" spans="1:17" x14ac:dyDescent="0.25">
      <c r="A2807">
        <v>3205</v>
      </c>
      <c r="H2807">
        <v>150.40215799999999</v>
      </c>
      <c r="I2807" s="2">
        <v>4</v>
      </c>
      <c r="P2807">
        <v>1</v>
      </c>
      <c r="Q2807" t="str">
        <f>CONCATENATE(C2807,E2807,G2807,I2807)</f>
        <v>4</v>
      </c>
    </row>
    <row r="2808" spans="1:17" x14ac:dyDescent="0.25">
      <c r="A2808">
        <v>3206</v>
      </c>
      <c r="F2808">
        <v>137.38408100000001</v>
      </c>
      <c r="G2808" s="5">
        <v>3</v>
      </c>
      <c r="H2808">
        <v>150.40215799999999</v>
      </c>
      <c r="I2808" s="2">
        <v>4</v>
      </c>
      <c r="P2808">
        <v>2</v>
      </c>
      <c r="Q2808" t="str">
        <f>CONCATENATE(C2808,E2808,G2808,I2808)</f>
        <v>34</v>
      </c>
    </row>
    <row r="2809" spans="1:17" x14ac:dyDescent="0.25">
      <c r="A2809">
        <v>3207</v>
      </c>
      <c r="F2809">
        <v>137.38408100000001</v>
      </c>
      <c r="G2809" s="5">
        <v>3</v>
      </c>
      <c r="H2809">
        <v>150.40215799999999</v>
      </c>
      <c r="I2809" s="2">
        <v>4</v>
      </c>
      <c r="P2809">
        <v>2</v>
      </c>
      <c r="Q2809" t="str">
        <f>CONCATENATE(C2809,E2809,G2809,I2809)</f>
        <v>34</v>
      </c>
    </row>
    <row r="2810" spans="1:17" x14ac:dyDescent="0.25">
      <c r="A2810">
        <v>3208</v>
      </c>
      <c r="F2810">
        <v>137.38408100000001</v>
      </c>
      <c r="G2810" s="5">
        <v>3</v>
      </c>
      <c r="H2810">
        <v>150.40215799999999</v>
      </c>
      <c r="I2810" s="2">
        <v>4</v>
      </c>
      <c r="P2810">
        <v>2</v>
      </c>
      <c r="Q2810" t="str">
        <f>CONCATENATE(C2810,E2810,G2810,I2810)</f>
        <v>34</v>
      </c>
    </row>
    <row r="2811" spans="1:17" x14ac:dyDescent="0.25">
      <c r="A2811">
        <v>3209</v>
      </c>
      <c r="F2811">
        <v>137.38408100000001</v>
      </c>
      <c r="G2811" s="5">
        <v>3</v>
      </c>
      <c r="H2811">
        <v>150.40215799999999</v>
      </c>
      <c r="I2811" s="2">
        <v>4</v>
      </c>
      <c r="P2811">
        <v>2</v>
      </c>
      <c r="Q2811" t="str">
        <f>CONCATENATE(C2811,E2811,G2811,I2811)</f>
        <v>34</v>
      </c>
    </row>
    <row r="2812" spans="1:17" x14ac:dyDescent="0.25">
      <c r="A2812">
        <v>3210</v>
      </c>
      <c r="F2812">
        <v>137.38408100000001</v>
      </c>
      <c r="G2812" s="5">
        <v>3</v>
      </c>
      <c r="H2812">
        <v>150.40215799999999</v>
      </c>
      <c r="I2812" s="2">
        <v>4</v>
      </c>
      <c r="P2812">
        <v>2</v>
      </c>
      <c r="Q2812" t="str">
        <f>CONCATENATE(C2812,E2812,G2812,I2812)</f>
        <v>34</v>
      </c>
    </row>
    <row r="2813" spans="1:17" x14ac:dyDescent="0.25">
      <c r="A2813">
        <v>3211</v>
      </c>
      <c r="F2813">
        <v>137.38408100000001</v>
      </c>
      <c r="G2813" s="5">
        <v>3</v>
      </c>
      <c r="H2813">
        <v>150.40215799999999</v>
      </c>
      <c r="I2813" s="2">
        <v>4</v>
      </c>
      <c r="P2813">
        <v>2</v>
      </c>
      <c r="Q2813" t="str">
        <f>CONCATENATE(C2813,E2813,G2813,I2813)</f>
        <v>34</v>
      </c>
    </row>
    <row r="2814" spans="1:17" x14ac:dyDescent="0.25">
      <c r="A2814">
        <v>3212</v>
      </c>
      <c r="F2814">
        <v>137.38408100000001</v>
      </c>
      <c r="G2814" s="5">
        <v>3</v>
      </c>
      <c r="H2814">
        <v>150.40215799999999</v>
      </c>
      <c r="I2814" s="2">
        <v>4</v>
      </c>
      <c r="P2814">
        <v>2</v>
      </c>
      <c r="Q2814" t="str">
        <f>CONCATENATE(C2814,E2814,G2814,I2814)</f>
        <v>34</v>
      </c>
    </row>
    <row r="2815" spans="1:17" x14ac:dyDescent="0.25">
      <c r="A2815">
        <v>3213</v>
      </c>
      <c r="P2815">
        <v>0</v>
      </c>
      <c r="Q2815" t="str">
        <f>CONCATENATE(C2815,E2815,G2815,I2815)</f>
        <v/>
      </c>
    </row>
    <row r="2816" spans="1:17" x14ac:dyDescent="0.25">
      <c r="A2816">
        <v>3214</v>
      </c>
      <c r="P2816">
        <v>0</v>
      </c>
      <c r="Q2816" t="str">
        <f>CONCATENATE(C2816,E2816,G2816,I2816)</f>
        <v/>
      </c>
    </row>
    <row r="2817" spans="1:17" x14ac:dyDescent="0.25">
      <c r="A2817">
        <v>3215</v>
      </c>
      <c r="P2817">
        <v>0</v>
      </c>
      <c r="Q2817" t="str">
        <f>CONCATENATE(C2817,E2817,G2817,I2817)</f>
        <v/>
      </c>
    </row>
    <row r="2818" spans="1:17" x14ac:dyDescent="0.25">
      <c r="A2818">
        <v>3216</v>
      </c>
      <c r="D2818">
        <v>116.574084</v>
      </c>
      <c r="E2818" s="4">
        <v>2</v>
      </c>
      <c r="P2818">
        <v>1</v>
      </c>
      <c r="Q2818" t="str">
        <f>CONCATENATE(C2818,E2818,G2818,I2818)</f>
        <v>2</v>
      </c>
    </row>
    <row r="2819" spans="1:17" x14ac:dyDescent="0.25">
      <c r="A2819">
        <v>3217</v>
      </c>
      <c r="D2819">
        <v>116.64112300000001</v>
      </c>
      <c r="E2819" s="4">
        <v>2</v>
      </c>
      <c r="P2819">
        <v>1</v>
      </c>
      <c r="Q2819" t="str">
        <f>CONCATENATE(C2819,E2819,G2819,I2819)</f>
        <v>2</v>
      </c>
    </row>
    <row r="2820" spans="1:17" x14ac:dyDescent="0.25">
      <c r="A2820">
        <v>3218</v>
      </c>
      <c r="D2820">
        <v>116.65576799999999</v>
      </c>
      <c r="E2820" s="4">
        <v>2</v>
      </c>
      <c r="P2820">
        <v>1</v>
      </c>
      <c r="Q2820" t="str">
        <f>CONCATENATE(C2820,E2820,G2820,I2820)</f>
        <v>2</v>
      </c>
    </row>
    <row r="2821" spans="1:17" x14ac:dyDescent="0.25">
      <c r="A2821">
        <v>3219</v>
      </c>
      <c r="D2821">
        <v>116.574084</v>
      </c>
      <c r="E2821" s="4">
        <v>2</v>
      </c>
      <c r="P2821">
        <v>1</v>
      </c>
      <c r="Q2821" t="str">
        <f>CONCATENATE(C2821,E2821,G2821,I2821)</f>
        <v>2</v>
      </c>
    </row>
    <row r="2822" spans="1:17" x14ac:dyDescent="0.25">
      <c r="A2822">
        <v>3220</v>
      </c>
      <c r="B2822">
        <v>111.925307</v>
      </c>
      <c r="C2822" s="3">
        <v>1</v>
      </c>
      <c r="D2822">
        <v>116.574084</v>
      </c>
      <c r="E2822" s="4">
        <v>2</v>
      </c>
      <c r="P2822">
        <v>2</v>
      </c>
      <c r="Q2822" t="str">
        <f>CONCATENATE(C2822,E2822,G2822,I2822)</f>
        <v>12</v>
      </c>
    </row>
    <row r="2823" spans="1:17" x14ac:dyDescent="0.25">
      <c r="A2823">
        <v>3221</v>
      </c>
      <c r="B2823">
        <v>111.97025500000001</v>
      </c>
      <c r="C2823" s="3">
        <v>1</v>
      </c>
      <c r="D2823">
        <v>116.593165</v>
      </c>
      <c r="E2823" s="4">
        <v>2</v>
      </c>
      <c r="P2823">
        <v>2</v>
      </c>
      <c r="Q2823" t="str">
        <f>CONCATENATE(C2823,E2823,G2823,I2823)</f>
        <v>12</v>
      </c>
    </row>
    <row r="2824" spans="1:17" x14ac:dyDescent="0.25">
      <c r="A2824">
        <v>3222</v>
      </c>
      <c r="B2824">
        <v>111.961939</v>
      </c>
      <c r="C2824" s="3">
        <v>1</v>
      </c>
      <c r="D2824">
        <v>116.574084</v>
      </c>
      <c r="E2824" s="4">
        <v>2</v>
      </c>
      <c r="P2824">
        <v>2</v>
      </c>
      <c r="Q2824" t="str">
        <f>CONCATENATE(C2824,E2824,G2824,I2824)</f>
        <v>12</v>
      </c>
    </row>
    <row r="2825" spans="1:17" x14ac:dyDescent="0.25">
      <c r="A2825">
        <v>3223</v>
      </c>
      <c r="B2825">
        <v>111.94081700000001</v>
      </c>
      <c r="C2825" s="3">
        <v>1</v>
      </c>
      <c r="D2825">
        <v>116.574084</v>
      </c>
      <c r="E2825" s="4">
        <v>2</v>
      </c>
      <c r="P2825">
        <v>2</v>
      </c>
      <c r="Q2825" t="str">
        <f>CONCATENATE(C2825,E2825,G2825,I2825)</f>
        <v>12</v>
      </c>
    </row>
    <row r="2826" spans="1:17" x14ac:dyDescent="0.25">
      <c r="A2826">
        <v>3224</v>
      </c>
      <c r="B2826">
        <v>111.950919</v>
      </c>
      <c r="C2826" s="3">
        <v>1</v>
      </c>
      <c r="D2826">
        <v>116.574084</v>
      </c>
      <c r="E2826" s="4">
        <v>2</v>
      </c>
      <c r="P2826">
        <v>2</v>
      </c>
      <c r="Q2826" t="str">
        <f>CONCATENATE(C2826,E2826,G2826,I2826)</f>
        <v>12</v>
      </c>
    </row>
    <row r="2827" spans="1:17" x14ac:dyDescent="0.25">
      <c r="A2827">
        <v>3225</v>
      </c>
      <c r="B2827">
        <v>111.891684</v>
      </c>
      <c r="C2827" s="3">
        <v>1</v>
      </c>
      <c r="P2827">
        <v>1</v>
      </c>
      <c r="Q2827" t="str">
        <f>CONCATENATE(C2827,E2827,G2827,I2827)</f>
        <v>1</v>
      </c>
    </row>
    <row r="2828" spans="1:17" x14ac:dyDescent="0.25">
      <c r="A2828">
        <v>3226</v>
      </c>
      <c r="B2828">
        <v>111.925307</v>
      </c>
      <c r="C2828" s="3">
        <v>1</v>
      </c>
      <c r="P2828">
        <v>1</v>
      </c>
      <c r="Q2828" t="str">
        <f>CONCATENATE(C2828,E2828,G2828,I2828)</f>
        <v>1</v>
      </c>
    </row>
    <row r="2829" spans="1:17" x14ac:dyDescent="0.25">
      <c r="A2829">
        <v>3227</v>
      </c>
      <c r="B2829">
        <v>111.925307</v>
      </c>
      <c r="C2829" s="3">
        <v>1</v>
      </c>
      <c r="H2829">
        <v>111.458319</v>
      </c>
      <c r="I2829" s="2">
        <v>4</v>
      </c>
      <c r="P2829">
        <v>2</v>
      </c>
      <c r="Q2829" t="str">
        <f>CONCATENATE(C2829,E2829,G2829,I2829)</f>
        <v>14</v>
      </c>
    </row>
    <row r="2830" spans="1:17" x14ac:dyDescent="0.25">
      <c r="A2830">
        <v>3228</v>
      </c>
      <c r="F2830">
        <v>111.68652900000001</v>
      </c>
      <c r="G2830" s="5">
        <v>3</v>
      </c>
      <c r="H2830">
        <v>111.48510200000001</v>
      </c>
      <c r="I2830" s="2">
        <v>4</v>
      </c>
      <c r="P2830">
        <v>2</v>
      </c>
      <c r="Q2830" t="str">
        <f>CONCATENATE(C2830,E2830,G2830,I2830)</f>
        <v>34</v>
      </c>
    </row>
    <row r="2831" spans="1:17" x14ac:dyDescent="0.25">
      <c r="A2831">
        <v>3229</v>
      </c>
      <c r="F2831">
        <v>111.711432</v>
      </c>
      <c r="G2831" s="5">
        <v>3</v>
      </c>
      <c r="H2831">
        <v>111.47158300000001</v>
      </c>
      <c r="I2831" s="2">
        <v>4</v>
      </c>
      <c r="P2831">
        <v>2</v>
      </c>
      <c r="Q2831" t="str">
        <f>CONCATENATE(C2831,E2831,G2831,I2831)</f>
        <v>34</v>
      </c>
    </row>
    <row r="2832" spans="1:17" x14ac:dyDescent="0.25">
      <c r="A2832">
        <v>3230</v>
      </c>
      <c r="F2832">
        <v>111.75882900000001</v>
      </c>
      <c r="G2832" s="5">
        <v>3</v>
      </c>
      <c r="H2832">
        <v>111.521479</v>
      </c>
      <c r="I2832" s="2">
        <v>4</v>
      </c>
      <c r="P2832">
        <v>2</v>
      </c>
      <c r="Q2832" t="str">
        <f>CONCATENATE(C2832,E2832,G2832,I2832)</f>
        <v>34</v>
      </c>
    </row>
    <row r="2833" spans="1:17" x14ac:dyDescent="0.25">
      <c r="A2833">
        <v>3231</v>
      </c>
      <c r="F2833">
        <v>111.745509</v>
      </c>
      <c r="G2833" s="5">
        <v>3</v>
      </c>
      <c r="H2833">
        <v>111.45194100000001</v>
      </c>
      <c r="I2833" s="2">
        <v>4</v>
      </c>
      <c r="P2833">
        <v>2</v>
      </c>
      <c r="Q2833" t="str">
        <f>CONCATENATE(C2833,E2833,G2833,I2833)</f>
        <v>34</v>
      </c>
    </row>
    <row r="2834" spans="1:17" x14ac:dyDescent="0.25">
      <c r="A2834">
        <v>3232</v>
      </c>
      <c r="F2834">
        <v>111.72250200000001</v>
      </c>
      <c r="G2834" s="5">
        <v>3</v>
      </c>
      <c r="H2834">
        <v>111.453776</v>
      </c>
      <c r="I2834" s="2">
        <v>4</v>
      </c>
      <c r="P2834">
        <v>2</v>
      </c>
      <c r="Q2834" t="str">
        <f>CONCATENATE(C2834,E2834,G2834,I2834)</f>
        <v>34</v>
      </c>
    </row>
    <row r="2835" spans="1:17" x14ac:dyDescent="0.25">
      <c r="A2835">
        <v>3233</v>
      </c>
      <c r="F2835">
        <v>111.72887600000001</v>
      </c>
      <c r="G2835" s="5">
        <v>3</v>
      </c>
      <c r="H2835">
        <v>111.442297</v>
      </c>
      <c r="I2835" s="2">
        <v>4</v>
      </c>
      <c r="P2835">
        <v>2</v>
      </c>
      <c r="Q2835" t="str">
        <f>CONCATENATE(C2835,E2835,G2835,I2835)</f>
        <v>34</v>
      </c>
    </row>
    <row r="2836" spans="1:17" x14ac:dyDescent="0.25">
      <c r="A2836">
        <v>3234</v>
      </c>
      <c r="F2836">
        <v>111.652907</v>
      </c>
      <c r="G2836" s="5">
        <v>3</v>
      </c>
      <c r="H2836">
        <v>111.46112300000001</v>
      </c>
      <c r="I2836" s="2">
        <v>4</v>
      </c>
      <c r="P2836">
        <v>2</v>
      </c>
      <c r="Q2836" t="str">
        <f>CONCATENATE(C2836,E2836,G2836,I2836)</f>
        <v>34</v>
      </c>
    </row>
    <row r="2837" spans="1:17" x14ac:dyDescent="0.25">
      <c r="A2837">
        <v>3235</v>
      </c>
      <c r="F2837">
        <v>111.68652900000001</v>
      </c>
      <c r="G2837" s="5">
        <v>3</v>
      </c>
      <c r="H2837">
        <v>111.458319</v>
      </c>
      <c r="I2837" s="2">
        <v>4</v>
      </c>
      <c r="P2837">
        <v>2</v>
      </c>
      <c r="Q2837" t="str">
        <f>CONCATENATE(C2837,E2837,G2837,I2837)</f>
        <v>34</v>
      </c>
    </row>
    <row r="2838" spans="1:17" x14ac:dyDescent="0.25">
      <c r="A2838">
        <v>3236</v>
      </c>
      <c r="P2838">
        <v>0</v>
      </c>
      <c r="Q2838" t="str">
        <f>CONCATENATE(C2838,E2838,G2838,I2838)</f>
        <v/>
      </c>
    </row>
    <row r="2839" spans="1:17" x14ac:dyDescent="0.25">
      <c r="A2839">
        <v>3237</v>
      </c>
      <c r="P2839">
        <v>0</v>
      </c>
      <c r="Q2839" t="str">
        <f>CONCATENATE(C2839,E2839,G2839,I2839)</f>
        <v/>
      </c>
    </row>
    <row r="2840" spans="1:17" x14ac:dyDescent="0.25">
      <c r="A2840">
        <v>3238</v>
      </c>
      <c r="P2840">
        <v>0</v>
      </c>
      <c r="Q2840" t="str">
        <f>CONCATENATE(C2840,E2840,G2840,I2840)</f>
        <v/>
      </c>
    </row>
    <row r="2841" spans="1:17" x14ac:dyDescent="0.25">
      <c r="A2841">
        <v>3239</v>
      </c>
      <c r="D2841">
        <v>87.798979000000003</v>
      </c>
      <c r="E2841" s="4">
        <v>2</v>
      </c>
      <c r="P2841">
        <v>1</v>
      </c>
      <c r="Q2841" t="str">
        <f>CONCATENATE(C2841,E2841,G2841,I2841)</f>
        <v>2</v>
      </c>
    </row>
    <row r="2842" spans="1:17" x14ac:dyDescent="0.25">
      <c r="A2842">
        <v>3240</v>
      </c>
      <c r="D2842">
        <v>87.705561000000003</v>
      </c>
      <c r="E2842" s="4">
        <v>2</v>
      </c>
      <c r="P2842">
        <v>1</v>
      </c>
      <c r="Q2842" t="str">
        <f>CONCATENATE(C2842,E2842,G2842,I2842)</f>
        <v>2</v>
      </c>
    </row>
    <row r="2843" spans="1:17" x14ac:dyDescent="0.25">
      <c r="A2843">
        <v>3241</v>
      </c>
      <c r="D2843">
        <v>87.740204000000006</v>
      </c>
      <c r="E2843" s="4">
        <v>2</v>
      </c>
      <c r="P2843">
        <v>1</v>
      </c>
      <c r="Q2843" t="str">
        <f>CONCATENATE(C2843,E2843,G2843,I2843)</f>
        <v>2</v>
      </c>
    </row>
    <row r="2844" spans="1:17" x14ac:dyDescent="0.25">
      <c r="A2844">
        <v>3242</v>
      </c>
      <c r="D2844">
        <v>87.783215000000013</v>
      </c>
      <c r="E2844" s="4">
        <v>2</v>
      </c>
      <c r="P2844">
        <v>1</v>
      </c>
      <c r="Q2844" t="str">
        <f>CONCATENATE(C2844,E2844,G2844,I2844)</f>
        <v>2</v>
      </c>
    </row>
    <row r="2845" spans="1:17" x14ac:dyDescent="0.25">
      <c r="A2845">
        <v>3243</v>
      </c>
      <c r="B2845">
        <v>83.157499999999999</v>
      </c>
      <c r="C2845" s="3">
        <v>1</v>
      </c>
      <c r="D2845">
        <v>87.776888000000014</v>
      </c>
      <c r="E2845" s="4">
        <v>2</v>
      </c>
      <c r="P2845">
        <v>2</v>
      </c>
      <c r="Q2845" t="str">
        <f>CONCATENATE(C2845,E2845,G2845,I2845)</f>
        <v>12</v>
      </c>
    </row>
    <row r="2846" spans="1:17" x14ac:dyDescent="0.25">
      <c r="A2846">
        <v>3244</v>
      </c>
      <c r="B2846">
        <v>83.13081600000001</v>
      </c>
      <c r="C2846" s="3">
        <v>1</v>
      </c>
      <c r="D2846">
        <v>87.718520000000012</v>
      </c>
      <c r="E2846" s="4">
        <v>2</v>
      </c>
      <c r="P2846">
        <v>2</v>
      </c>
      <c r="Q2846" t="str">
        <f>CONCATENATE(C2846,E2846,G2846,I2846)</f>
        <v>12</v>
      </c>
    </row>
    <row r="2847" spans="1:17" x14ac:dyDescent="0.25">
      <c r="A2847">
        <v>3245</v>
      </c>
      <c r="B2847">
        <v>83.164541000000014</v>
      </c>
      <c r="C2847" s="3">
        <v>1</v>
      </c>
      <c r="D2847">
        <v>87.798979000000003</v>
      </c>
      <c r="E2847" s="4">
        <v>2</v>
      </c>
      <c r="P2847">
        <v>2</v>
      </c>
      <c r="Q2847" t="str">
        <f>CONCATENATE(C2847,E2847,G2847,I2847)</f>
        <v>12</v>
      </c>
    </row>
    <row r="2848" spans="1:17" x14ac:dyDescent="0.25">
      <c r="A2848">
        <v>3246</v>
      </c>
      <c r="B2848">
        <v>83.162806000000003</v>
      </c>
      <c r="C2848" s="3">
        <v>1</v>
      </c>
      <c r="P2848">
        <v>1</v>
      </c>
      <c r="Q2848" t="str">
        <f>CONCATENATE(C2848,E2848,G2848,I2848)</f>
        <v>1</v>
      </c>
    </row>
    <row r="2849" spans="1:17" x14ac:dyDescent="0.25">
      <c r="A2849">
        <v>3247</v>
      </c>
      <c r="B2849">
        <v>83.155101999999999</v>
      </c>
      <c r="C2849" s="3">
        <v>1</v>
      </c>
      <c r="P2849">
        <v>1</v>
      </c>
      <c r="Q2849" t="str">
        <f>CONCATENATE(C2849,E2849,G2849,I2849)</f>
        <v>1</v>
      </c>
    </row>
    <row r="2850" spans="1:17" x14ac:dyDescent="0.25">
      <c r="A2850">
        <v>3248</v>
      </c>
      <c r="B2850">
        <v>83.146326000000002</v>
      </c>
      <c r="C2850" s="3">
        <v>1</v>
      </c>
      <c r="P2850">
        <v>1</v>
      </c>
      <c r="Q2850" t="str">
        <f>CONCATENATE(C2850,E2850,G2850,I2850)</f>
        <v>1</v>
      </c>
    </row>
    <row r="2851" spans="1:17" x14ac:dyDescent="0.25">
      <c r="A2851">
        <v>3249</v>
      </c>
      <c r="B2851">
        <v>83.157499999999999</v>
      </c>
      <c r="C2851" s="3">
        <v>1</v>
      </c>
      <c r="P2851">
        <v>1</v>
      </c>
      <c r="Q2851" t="str">
        <f>CONCATENATE(C2851,E2851,G2851,I2851)</f>
        <v>1</v>
      </c>
    </row>
    <row r="2852" spans="1:17" x14ac:dyDescent="0.25">
      <c r="A2852">
        <v>3250</v>
      </c>
      <c r="H2852">
        <v>82.253111000000004</v>
      </c>
      <c r="I2852" s="2">
        <v>4</v>
      </c>
      <c r="P2852">
        <v>1</v>
      </c>
      <c r="Q2852" t="str">
        <f>CONCATENATE(C2852,E2852,G2852,I2852)</f>
        <v>4</v>
      </c>
    </row>
    <row r="2853" spans="1:17" x14ac:dyDescent="0.25">
      <c r="A2853">
        <v>3251</v>
      </c>
      <c r="F2853">
        <v>81.424489000000008</v>
      </c>
      <c r="G2853" s="5">
        <v>3</v>
      </c>
      <c r="H2853">
        <v>82.259081000000009</v>
      </c>
      <c r="I2853" s="2">
        <v>4</v>
      </c>
      <c r="P2853">
        <v>2</v>
      </c>
      <c r="Q2853" t="str">
        <f>CONCATENATE(C2853,E2853,G2853,I2853)</f>
        <v>34</v>
      </c>
    </row>
    <row r="2854" spans="1:17" x14ac:dyDescent="0.25">
      <c r="A2854">
        <v>3252</v>
      </c>
      <c r="F2854">
        <v>81.491326000000001</v>
      </c>
      <c r="G2854" s="5">
        <v>3</v>
      </c>
      <c r="H2854">
        <v>82.285561000000001</v>
      </c>
      <c r="I2854" s="2">
        <v>4</v>
      </c>
      <c r="P2854">
        <v>2</v>
      </c>
      <c r="Q2854" t="str">
        <f>CONCATENATE(C2854,E2854,G2854,I2854)</f>
        <v>34</v>
      </c>
    </row>
    <row r="2855" spans="1:17" x14ac:dyDescent="0.25">
      <c r="A2855">
        <v>3253</v>
      </c>
      <c r="F2855">
        <v>81.512449000000004</v>
      </c>
      <c r="G2855" s="5">
        <v>3</v>
      </c>
      <c r="H2855">
        <v>82.306785000000005</v>
      </c>
      <c r="I2855" s="2">
        <v>4</v>
      </c>
      <c r="P2855">
        <v>2</v>
      </c>
      <c r="Q2855" t="str">
        <f>CONCATENATE(C2855,E2855,G2855,I2855)</f>
        <v>34</v>
      </c>
    </row>
    <row r="2856" spans="1:17" x14ac:dyDescent="0.25">
      <c r="A2856">
        <v>3254</v>
      </c>
      <c r="F2856">
        <v>81.504183000000012</v>
      </c>
      <c r="G2856" s="5">
        <v>3</v>
      </c>
      <c r="H2856">
        <v>82.253111000000004</v>
      </c>
      <c r="I2856" s="2">
        <v>4</v>
      </c>
      <c r="P2856">
        <v>2</v>
      </c>
      <c r="Q2856" t="str">
        <f>CONCATENATE(C2856,E2856,G2856,I2856)</f>
        <v>34</v>
      </c>
    </row>
    <row r="2857" spans="1:17" x14ac:dyDescent="0.25">
      <c r="A2857">
        <v>3255</v>
      </c>
      <c r="F2857">
        <v>81.525407000000001</v>
      </c>
      <c r="G2857" s="5">
        <v>3</v>
      </c>
      <c r="H2857">
        <v>82.363929000000013</v>
      </c>
      <c r="I2857" s="2">
        <v>4</v>
      </c>
      <c r="P2857">
        <v>2</v>
      </c>
      <c r="Q2857" t="str">
        <f>CONCATENATE(C2857,E2857,G2857,I2857)</f>
        <v>34</v>
      </c>
    </row>
    <row r="2858" spans="1:17" x14ac:dyDescent="0.25">
      <c r="A2858">
        <v>3256</v>
      </c>
      <c r="F2858">
        <v>81.504183000000012</v>
      </c>
      <c r="G2858" s="5">
        <v>3</v>
      </c>
      <c r="H2858">
        <v>82.340051000000003</v>
      </c>
      <c r="I2858" s="2">
        <v>4</v>
      </c>
      <c r="P2858">
        <v>2</v>
      </c>
      <c r="Q2858" t="str">
        <f>CONCATENATE(C2858,E2858,G2858,I2858)</f>
        <v>34</v>
      </c>
    </row>
    <row r="2859" spans="1:17" x14ac:dyDescent="0.25">
      <c r="A2859">
        <v>3257</v>
      </c>
      <c r="F2859">
        <v>81.485102000000012</v>
      </c>
      <c r="G2859" s="5">
        <v>3</v>
      </c>
      <c r="H2859">
        <v>82.253111000000004</v>
      </c>
      <c r="I2859" s="2">
        <v>4</v>
      </c>
      <c r="P2859">
        <v>2</v>
      </c>
      <c r="Q2859" t="str">
        <f>CONCATENATE(C2859,E2859,G2859,I2859)</f>
        <v>34</v>
      </c>
    </row>
    <row r="2860" spans="1:17" x14ac:dyDescent="0.25">
      <c r="A2860">
        <v>3258</v>
      </c>
      <c r="F2860">
        <v>81.424489000000008</v>
      </c>
      <c r="G2860" s="5">
        <v>3</v>
      </c>
      <c r="H2860">
        <v>82.253111000000004</v>
      </c>
      <c r="I2860" s="2">
        <v>4</v>
      </c>
      <c r="P2860">
        <v>2</v>
      </c>
      <c r="Q2860" t="str">
        <f>CONCATENATE(C2860,E2860,G2860,I2860)</f>
        <v>34</v>
      </c>
    </row>
    <row r="2861" spans="1:17" x14ac:dyDescent="0.25">
      <c r="A2861">
        <v>3259</v>
      </c>
      <c r="P2861">
        <v>0</v>
      </c>
      <c r="Q2861" t="str">
        <f>CONCATENATE(C2861,E2861,G2861,I2861)</f>
        <v/>
      </c>
    </row>
    <row r="2862" spans="1:17" x14ac:dyDescent="0.25">
      <c r="A2862">
        <v>3260</v>
      </c>
      <c r="D2862">
        <v>64.188567000000006</v>
      </c>
      <c r="E2862" s="4">
        <v>2</v>
      </c>
      <c r="P2862">
        <v>1</v>
      </c>
      <c r="Q2862" t="str">
        <f>CONCATENATE(C2862,E2862,G2862,I2862)</f>
        <v>2</v>
      </c>
    </row>
    <row r="2863" spans="1:17" x14ac:dyDescent="0.25">
      <c r="A2863">
        <v>3261</v>
      </c>
      <c r="D2863">
        <v>64.223567000000003</v>
      </c>
      <c r="E2863" s="4">
        <v>2</v>
      </c>
      <c r="P2863">
        <v>1</v>
      </c>
      <c r="Q2863" t="str">
        <f>CONCATENATE(C2863,E2863,G2863,I2863)</f>
        <v>2</v>
      </c>
    </row>
    <row r="2864" spans="1:17" x14ac:dyDescent="0.25">
      <c r="A2864">
        <v>3262</v>
      </c>
      <c r="D2864">
        <v>64.254901000000018</v>
      </c>
      <c r="E2864" s="4">
        <v>2</v>
      </c>
      <c r="P2864">
        <v>1</v>
      </c>
      <c r="Q2864" t="str">
        <f>CONCATENATE(C2864,E2864,G2864,I2864)</f>
        <v>2</v>
      </c>
    </row>
    <row r="2865" spans="1:17" x14ac:dyDescent="0.25">
      <c r="A2865">
        <v>3263</v>
      </c>
      <c r="D2865">
        <v>64.247276000000014</v>
      </c>
      <c r="E2865" s="4">
        <v>2</v>
      </c>
      <c r="P2865">
        <v>1</v>
      </c>
      <c r="Q2865" t="str">
        <f>CONCATENATE(C2865,E2865,G2865,I2865)</f>
        <v>2</v>
      </c>
    </row>
    <row r="2866" spans="1:17" x14ac:dyDescent="0.25">
      <c r="A2866">
        <v>3264</v>
      </c>
      <c r="D2866">
        <v>64.243205000000017</v>
      </c>
      <c r="E2866" s="4">
        <v>2</v>
      </c>
      <c r="P2866">
        <v>1</v>
      </c>
      <c r="Q2866" t="str">
        <f>CONCATENATE(C2866,E2866,G2866,I2866)</f>
        <v>2</v>
      </c>
    </row>
    <row r="2867" spans="1:17" x14ac:dyDescent="0.25">
      <c r="A2867">
        <v>3265</v>
      </c>
      <c r="B2867">
        <v>58.160381000000015</v>
      </c>
      <c r="C2867" s="3">
        <v>1</v>
      </c>
      <c r="D2867">
        <v>64.288616000000019</v>
      </c>
      <c r="E2867" s="4">
        <v>2</v>
      </c>
      <c r="P2867">
        <v>2</v>
      </c>
      <c r="Q2867" t="str">
        <f>CONCATENATE(C2867,E2867,G2867,I2867)</f>
        <v>12</v>
      </c>
    </row>
    <row r="2868" spans="1:17" x14ac:dyDescent="0.25">
      <c r="A2868">
        <v>3266</v>
      </c>
      <c r="B2868">
        <v>58.201309000000009</v>
      </c>
      <c r="C2868" s="3">
        <v>1</v>
      </c>
      <c r="D2868">
        <v>64.267329000000018</v>
      </c>
      <c r="E2868" s="4">
        <v>2</v>
      </c>
      <c r="P2868">
        <v>2</v>
      </c>
      <c r="Q2868" t="str">
        <f>CONCATENATE(C2868,E2868,G2868,I2868)</f>
        <v>12</v>
      </c>
    </row>
    <row r="2869" spans="1:17" x14ac:dyDescent="0.25">
      <c r="A2869">
        <v>3267</v>
      </c>
      <c r="B2869">
        <v>58.196929000000011</v>
      </c>
      <c r="C2869" s="3">
        <v>1</v>
      </c>
      <c r="D2869">
        <v>64.188567000000006</v>
      </c>
      <c r="E2869" s="4">
        <v>2</v>
      </c>
      <c r="P2869">
        <v>2</v>
      </c>
      <c r="Q2869" t="str">
        <f>CONCATENATE(C2869,E2869,G2869,I2869)</f>
        <v>12</v>
      </c>
    </row>
    <row r="2870" spans="1:17" x14ac:dyDescent="0.25">
      <c r="A2870">
        <v>3268</v>
      </c>
      <c r="B2870">
        <v>58.199813000000013</v>
      </c>
      <c r="C2870" s="3">
        <v>1</v>
      </c>
      <c r="D2870">
        <v>64.188567000000006</v>
      </c>
      <c r="E2870" s="4">
        <v>2</v>
      </c>
      <c r="P2870">
        <v>2</v>
      </c>
      <c r="Q2870" t="str">
        <f>CONCATENATE(C2870,E2870,G2870,I2870)</f>
        <v>12</v>
      </c>
    </row>
    <row r="2871" spans="1:17" x14ac:dyDescent="0.25">
      <c r="A2871">
        <v>3269</v>
      </c>
      <c r="B2871">
        <v>58.205947000000009</v>
      </c>
      <c r="C2871" s="3">
        <v>1</v>
      </c>
      <c r="P2871">
        <v>1</v>
      </c>
      <c r="Q2871" t="str">
        <f>CONCATENATE(C2871,E2871,G2871,I2871)</f>
        <v>1</v>
      </c>
    </row>
    <row r="2872" spans="1:17" x14ac:dyDescent="0.25">
      <c r="A2872">
        <v>3270</v>
      </c>
      <c r="B2872">
        <v>58.190688000000009</v>
      </c>
      <c r="C2872" s="3">
        <v>1</v>
      </c>
      <c r="P2872">
        <v>1</v>
      </c>
      <c r="Q2872" t="str">
        <f>CONCATENATE(C2872,E2872,G2872,I2872)</f>
        <v>1</v>
      </c>
    </row>
    <row r="2873" spans="1:17" x14ac:dyDescent="0.25">
      <c r="A2873">
        <v>3271</v>
      </c>
      <c r="B2873">
        <v>58.257697000000014</v>
      </c>
      <c r="C2873" s="3">
        <v>1</v>
      </c>
      <c r="P2873">
        <v>1</v>
      </c>
      <c r="Q2873" t="str">
        <f>CONCATENATE(C2873,E2873,G2873,I2873)</f>
        <v>1</v>
      </c>
    </row>
    <row r="2874" spans="1:17" x14ac:dyDescent="0.25">
      <c r="A2874">
        <v>3272</v>
      </c>
      <c r="B2874">
        <v>58.160381000000015</v>
      </c>
      <c r="C2874" s="3">
        <v>1</v>
      </c>
      <c r="P2874">
        <v>1</v>
      </c>
      <c r="Q2874" t="str">
        <f>CONCATENATE(C2874,E2874,G2874,I2874)</f>
        <v>1</v>
      </c>
    </row>
    <row r="2875" spans="1:17" x14ac:dyDescent="0.25">
      <c r="A2875">
        <v>3273</v>
      </c>
      <c r="H2875">
        <v>57.819114000000013</v>
      </c>
      <c r="I2875" s="2">
        <v>4</v>
      </c>
      <c r="P2875">
        <v>1</v>
      </c>
      <c r="Q2875" t="str">
        <f>CONCATENATE(C2875,E2875,G2875,I2875)</f>
        <v>4</v>
      </c>
    </row>
    <row r="2876" spans="1:17" x14ac:dyDescent="0.25">
      <c r="A2876">
        <v>3274</v>
      </c>
      <c r="H2876">
        <v>57.716335000000015</v>
      </c>
      <c r="I2876" s="2">
        <v>4</v>
      </c>
      <c r="P2876">
        <v>1</v>
      </c>
      <c r="Q2876" t="str">
        <f>CONCATENATE(C2876,E2876,G2876,I2876)</f>
        <v>4</v>
      </c>
    </row>
    <row r="2877" spans="1:17" x14ac:dyDescent="0.25">
      <c r="A2877">
        <v>3275</v>
      </c>
      <c r="F2877">
        <v>56.431609000000009</v>
      </c>
      <c r="G2877" s="5">
        <v>3</v>
      </c>
      <c r="H2877">
        <v>57.725303000000011</v>
      </c>
      <c r="I2877" s="2">
        <v>4</v>
      </c>
      <c r="P2877">
        <v>2</v>
      </c>
      <c r="Q2877" t="str">
        <f>CONCATENATE(C2877,E2877,G2877,I2877)</f>
        <v>34</v>
      </c>
    </row>
    <row r="2878" spans="1:17" x14ac:dyDescent="0.25">
      <c r="A2878">
        <v>3276</v>
      </c>
      <c r="F2878">
        <v>56.441142000000013</v>
      </c>
      <c r="G2878" s="5">
        <v>3</v>
      </c>
      <c r="H2878">
        <v>57.724529000000011</v>
      </c>
      <c r="I2878" s="2">
        <v>4</v>
      </c>
      <c r="P2878">
        <v>2</v>
      </c>
      <c r="Q2878" t="str">
        <f>CONCATENATE(C2878,E2878,G2878,I2878)</f>
        <v>34</v>
      </c>
    </row>
    <row r="2879" spans="1:17" x14ac:dyDescent="0.25">
      <c r="A2879">
        <v>3277</v>
      </c>
      <c r="F2879">
        <v>56.406715000000013</v>
      </c>
      <c r="G2879" s="5">
        <v>3</v>
      </c>
      <c r="H2879">
        <v>57.701541000000013</v>
      </c>
      <c r="I2879" s="2">
        <v>4</v>
      </c>
      <c r="P2879">
        <v>2</v>
      </c>
      <c r="Q2879" t="str">
        <f>CONCATENATE(C2879,E2879,G2879,I2879)</f>
        <v>34</v>
      </c>
    </row>
    <row r="2880" spans="1:17" x14ac:dyDescent="0.25">
      <c r="A2880">
        <v>3278</v>
      </c>
      <c r="F2880">
        <v>56.504699000000009</v>
      </c>
      <c r="G2880" s="5">
        <v>3</v>
      </c>
      <c r="H2880">
        <v>57.689018000000011</v>
      </c>
      <c r="I2880" s="2">
        <v>4</v>
      </c>
      <c r="P2880">
        <v>2</v>
      </c>
      <c r="Q2880" t="str">
        <f>CONCATENATE(C2880,E2880,G2880,I2880)</f>
        <v>34</v>
      </c>
    </row>
    <row r="2881" spans="1:17" x14ac:dyDescent="0.25">
      <c r="A2881">
        <v>3279</v>
      </c>
      <c r="F2881">
        <v>56.480624000000013</v>
      </c>
      <c r="G2881" s="5">
        <v>3</v>
      </c>
      <c r="H2881">
        <v>57.74860300000001</v>
      </c>
      <c r="I2881" s="2">
        <v>4</v>
      </c>
      <c r="P2881">
        <v>2</v>
      </c>
      <c r="Q2881" t="str">
        <f>CONCATENATE(C2881,E2881,G2881,I2881)</f>
        <v>34</v>
      </c>
    </row>
    <row r="2882" spans="1:17" x14ac:dyDescent="0.25">
      <c r="A2882">
        <v>3280</v>
      </c>
      <c r="F2882">
        <v>56.462379000000013</v>
      </c>
      <c r="G2882" s="5">
        <v>3</v>
      </c>
      <c r="H2882">
        <v>57.766849000000015</v>
      </c>
      <c r="I2882" s="2">
        <v>4</v>
      </c>
      <c r="P2882">
        <v>2</v>
      </c>
      <c r="Q2882" t="str">
        <f>CONCATENATE(C2882,E2882,G2882,I2882)</f>
        <v>34</v>
      </c>
    </row>
    <row r="2883" spans="1:17" x14ac:dyDescent="0.25">
      <c r="A2883">
        <v>3281</v>
      </c>
      <c r="F2883">
        <v>56.459907000000015</v>
      </c>
      <c r="G2883" s="5">
        <v>3</v>
      </c>
      <c r="H2883">
        <v>57.729476000000012</v>
      </c>
      <c r="I2883" s="2">
        <v>4</v>
      </c>
      <c r="P2883">
        <v>2</v>
      </c>
      <c r="Q2883" t="str">
        <f>CONCATENATE(C2883,E2883,G2883,I2883)</f>
        <v>34</v>
      </c>
    </row>
    <row r="2884" spans="1:17" x14ac:dyDescent="0.25">
      <c r="A2884">
        <v>3282</v>
      </c>
      <c r="D2884">
        <v>37.632297000000015</v>
      </c>
      <c r="E2884" s="4">
        <v>2</v>
      </c>
      <c r="F2884">
        <v>56.431609000000009</v>
      </c>
      <c r="G2884" s="5">
        <v>3</v>
      </c>
      <c r="H2884">
        <v>57.819114000000013</v>
      </c>
      <c r="I2884" s="2">
        <v>4</v>
      </c>
      <c r="P2884">
        <v>3</v>
      </c>
      <c r="Q2884" t="str">
        <f>CONCATENATE(C2884,E2884,G2884,I2884)</f>
        <v>234</v>
      </c>
    </row>
    <row r="2885" spans="1:17" x14ac:dyDescent="0.25">
      <c r="A2885">
        <v>3283</v>
      </c>
      <c r="D2885">
        <v>37.644050000000014</v>
      </c>
      <c r="E2885" s="4">
        <v>2</v>
      </c>
      <c r="F2885">
        <v>56.431609000000009</v>
      </c>
      <c r="G2885" s="5">
        <v>3</v>
      </c>
      <c r="P2885">
        <v>2</v>
      </c>
      <c r="Q2885" t="str">
        <f>CONCATENATE(C2885,E2885,G2885,I2885)</f>
        <v>23</v>
      </c>
    </row>
    <row r="2886" spans="1:17" x14ac:dyDescent="0.25">
      <c r="A2886">
        <v>3284</v>
      </c>
      <c r="D2886">
        <v>37.64363800000001</v>
      </c>
      <c r="E2886" s="4">
        <v>2</v>
      </c>
      <c r="P2886">
        <v>1</v>
      </c>
      <c r="Q2886" t="str">
        <f>CONCATENATE(C2886,E2886,G2886,I2886)</f>
        <v>2</v>
      </c>
    </row>
    <row r="2887" spans="1:17" x14ac:dyDescent="0.25">
      <c r="A2887">
        <v>3285</v>
      </c>
      <c r="D2887">
        <v>37.663066000000015</v>
      </c>
      <c r="E2887" s="4">
        <v>2</v>
      </c>
      <c r="P2887">
        <v>1</v>
      </c>
      <c r="Q2887" t="str">
        <f>CONCATENATE(C2887,E2887,G2887,I2887)</f>
        <v>2</v>
      </c>
    </row>
    <row r="2888" spans="1:17" x14ac:dyDescent="0.25">
      <c r="A2888">
        <v>3286</v>
      </c>
      <c r="D2888">
        <v>37.63492500000001</v>
      </c>
      <c r="E2888" s="4">
        <v>2</v>
      </c>
      <c r="P2888">
        <v>1</v>
      </c>
      <c r="Q2888" t="str">
        <f>CONCATENATE(C2888,E2888,G2888,I2888)</f>
        <v>2</v>
      </c>
    </row>
    <row r="2889" spans="1:17" x14ac:dyDescent="0.25">
      <c r="A2889">
        <v>3287</v>
      </c>
      <c r="D2889">
        <v>37.622558000000012</v>
      </c>
      <c r="E2889" s="4">
        <v>2</v>
      </c>
      <c r="P2889">
        <v>1</v>
      </c>
      <c r="Q2889" t="str">
        <f>CONCATENATE(C2889,E2889,G2889,I2889)</f>
        <v>2</v>
      </c>
    </row>
    <row r="2890" spans="1:17" x14ac:dyDescent="0.25">
      <c r="A2890">
        <v>3288</v>
      </c>
      <c r="D2890">
        <v>37.624873000000015</v>
      </c>
      <c r="E2890" s="4">
        <v>2</v>
      </c>
      <c r="P2890">
        <v>1</v>
      </c>
      <c r="Q2890" t="str">
        <f>CONCATENATE(C2890,E2890,G2890,I2890)</f>
        <v>2</v>
      </c>
    </row>
    <row r="2891" spans="1:17" x14ac:dyDescent="0.25">
      <c r="A2891">
        <v>3289</v>
      </c>
      <c r="B2891">
        <v>30.513294000000016</v>
      </c>
      <c r="C2891" s="3">
        <v>1</v>
      </c>
      <c r="D2891">
        <v>37.611938000000009</v>
      </c>
      <c r="E2891" s="4">
        <v>2</v>
      </c>
      <c r="P2891">
        <v>2</v>
      </c>
      <c r="Q2891" t="str">
        <f>CONCATENATE(C2891,E2891,G2891,I2891)</f>
        <v>12</v>
      </c>
    </row>
    <row r="2892" spans="1:17" x14ac:dyDescent="0.25">
      <c r="A2892">
        <v>3290</v>
      </c>
      <c r="B2892">
        <v>30.484222000000017</v>
      </c>
      <c r="C2892" s="3">
        <v>1</v>
      </c>
      <c r="D2892">
        <v>37.619876000000012</v>
      </c>
      <c r="E2892" s="4">
        <v>2</v>
      </c>
      <c r="P2892">
        <v>2</v>
      </c>
      <c r="Q2892" t="str">
        <f>CONCATENATE(C2892,E2892,G2892,I2892)</f>
        <v>12</v>
      </c>
    </row>
    <row r="2893" spans="1:17" x14ac:dyDescent="0.25">
      <c r="A2893">
        <v>3291</v>
      </c>
      <c r="B2893">
        <v>30.471904000000009</v>
      </c>
      <c r="C2893" s="3">
        <v>1</v>
      </c>
      <c r="D2893">
        <v>37.632297000000015</v>
      </c>
      <c r="E2893" s="4">
        <v>2</v>
      </c>
      <c r="P2893">
        <v>2</v>
      </c>
      <c r="Q2893" t="str">
        <f>CONCATENATE(C2893,E2893,G2893,I2893)</f>
        <v>12</v>
      </c>
    </row>
    <row r="2894" spans="1:17" x14ac:dyDescent="0.25">
      <c r="A2894">
        <v>3292</v>
      </c>
      <c r="B2894">
        <v>30.485820000000011</v>
      </c>
      <c r="C2894" s="3">
        <v>1</v>
      </c>
      <c r="P2894">
        <v>1</v>
      </c>
      <c r="Q2894" t="str">
        <f>CONCATENATE(C2894,E2894,G2894,I2894)</f>
        <v>1</v>
      </c>
    </row>
    <row r="2895" spans="1:17" x14ac:dyDescent="0.25">
      <c r="A2895">
        <v>3293</v>
      </c>
      <c r="B2895">
        <v>30.512727000000012</v>
      </c>
      <c r="C2895" s="3">
        <v>1</v>
      </c>
      <c r="P2895">
        <v>1</v>
      </c>
      <c r="Q2895" t="str">
        <f>CONCATENATE(C2895,E2895,G2895,I2895)</f>
        <v>1</v>
      </c>
    </row>
    <row r="2896" spans="1:17" x14ac:dyDescent="0.25">
      <c r="A2896">
        <v>3294</v>
      </c>
      <c r="B2896">
        <v>30.514633000000011</v>
      </c>
      <c r="C2896" s="3">
        <v>1</v>
      </c>
      <c r="P2896">
        <v>1</v>
      </c>
      <c r="Q2896" t="str">
        <f>CONCATENATE(C2896,E2896,G2896,I2896)</f>
        <v>1</v>
      </c>
    </row>
    <row r="2897" spans="1:17" x14ac:dyDescent="0.25">
      <c r="A2897">
        <v>3295</v>
      </c>
      <c r="B2897">
        <v>30.547159000000008</v>
      </c>
      <c r="C2897" s="3">
        <v>1</v>
      </c>
      <c r="P2897">
        <v>1</v>
      </c>
      <c r="Q2897" t="str">
        <f>CONCATENATE(C2897,E2897,G2897,I2897)</f>
        <v>1</v>
      </c>
    </row>
    <row r="2898" spans="1:17" x14ac:dyDescent="0.25">
      <c r="A2898">
        <v>3296</v>
      </c>
      <c r="B2898">
        <v>30.503707000000013</v>
      </c>
      <c r="C2898" s="3">
        <v>1</v>
      </c>
      <c r="H2898">
        <v>32.087644000000012</v>
      </c>
      <c r="I2898" s="2">
        <v>4</v>
      </c>
      <c r="P2898">
        <v>2</v>
      </c>
      <c r="Q2898" t="str">
        <f>CONCATENATE(C2898,E2898,G2898,I2898)</f>
        <v>14</v>
      </c>
    </row>
    <row r="2899" spans="1:17" x14ac:dyDescent="0.25">
      <c r="A2899">
        <v>3297</v>
      </c>
      <c r="B2899">
        <v>30.513294000000016</v>
      </c>
      <c r="C2899" s="3">
        <v>1</v>
      </c>
      <c r="H2899">
        <v>32.12820700000001</v>
      </c>
      <c r="I2899" s="2">
        <v>4</v>
      </c>
      <c r="P2899">
        <v>2</v>
      </c>
      <c r="Q2899" t="str">
        <f>CONCATENATE(C2899,E2899,G2899,I2899)</f>
        <v>14</v>
      </c>
    </row>
    <row r="2900" spans="1:17" x14ac:dyDescent="0.25">
      <c r="A2900">
        <v>3298</v>
      </c>
      <c r="H2900">
        <v>32.078933000000013</v>
      </c>
      <c r="I2900" s="2">
        <v>4</v>
      </c>
      <c r="P2900">
        <v>1</v>
      </c>
      <c r="Q2900" t="str">
        <f>CONCATENATE(C2900,E2900,G2900,I2900)</f>
        <v>4</v>
      </c>
    </row>
    <row r="2901" spans="1:17" x14ac:dyDescent="0.25">
      <c r="A2901">
        <v>3299</v>
      </c>
      <c r="H2901">
        <v>32.055530000000012</v>
      </c>
      <c r="I2901" s="2">
        <v>4</v>
      </c>
      <c r="P2901">
        <v>1</v>
      </c>
      <c r="Q2901" t="str">
        <f>CONCATENATE(C2901,E2901,G2901,I2901)</f>
        <v>4</v>
      </c>
    </row>
    <row r="2902" spans="1:17" x14ac:dyDescent="0.25">
      <c r="A2902">
        <v>3300</v>
      </c>
      <c r="F2902">
        <v>29.153573000000009</v>
      </c>
      <c r="G2902" s="5">
        <v>3</v>
      </c>
      <c r="H2902">
        <v>31.988061000000016</v>
      </c>
      <c r="I2902" s="2">
        <v>4</v>
      </c>
      <c r="P2902">
        <v>2</v>
      </c>
      <c r="Q2902" t="str">
        <f>CONCATENATE(C2902,E2902,G2902,I2902)</f>
        <v>34</v>
      </c>
    </row>
    <row r="2903" spans="1:17" x14ac:dyDescent="0.25">
      <c r="A2903">
        <v>3301</v>
      </c>
      <c r="F2903">
        <v>29.115894000000011</v>
      </c>
      <c r="G2903" s="5">
        <v>3</v>
      </c>
      <c r="H2903">
        <v>32.066716000000014</v>
      </c>
      <c r="I2903" s="2">
        <v>4</v>
      </c>
      <c r="P2903">
        <v>2</v>
      </c>
      <c r="Q2903" t="str">
        <f>CONCATENATE(C2903,E2903,G2903,I2903)</f>
        <v>34</v>
      </c>
    </row>
    <row r="2904" spans="1:17" x14ac:dyDescent="0.25">
      <c r="A2904">
        <v>3302</v>
      </c>
      <c r="F2904">
        <v>29.12640900000001</v>
      </c>
      <c r="G2904" s="5">
        <v>3</v>
      </c>
      <c r="H2904">
        <v>32.078521000000009</v>
      </c>
      <c r="I2904" s="2">
        <v>4</v>
      </c>
      <c r="P2904">
        <v>2</v>
      </c>
      <c r="Q2904" t="str">
        <f>CONCATENATE(C2904,E2904,G2904,I2904)</f>
        <v>34</v>
      </c>
    </row>
    <row r="2905" spans="1:17" x14ac:dyDescent="0.25">
      <c r="A2905">
        <v>3303</v>
      </c>
      <c r="F2905">
        <v>29.103988000000015</v>
      </c>
      <c r="G2905" s="5">
        <v>3</v>
      </c>
      <c r="H2905">
        <v>32.06151100000001</v>
      </c>
      <c r="I2905" s="2">
        <v>4</v>
      </c>
      <c r="P2905">
        <v>2</v>
      </c>
      <c r="Q2905" t="str">
        <f>CONCATENATE(C2905,E2905,G2905,I2905)</f>
        <v>34</v>
      </c>
    </row>
    <row r="2906" spans="1:17" x14ac:dyDescent="0.25">
      <c r="A2906">
        <v>3304</v>
      </c>
      <c r="D2906">
        <v>16.835360000000009</v>
      </c>
      <c r="E2906" s="4">
        <v>2</v>
      </c>
      <c r="F2906">
        <v>29.08125600000001</v>
      </c>
      <c r="G2906" s="5">
        <v>3</v>
      </c>
      <c r="H2906">
        <v>32.084859000000009</v>
      </c>
      <c r="I2906" s="2">
        <v>4</v>
      </c>
      <c r="P2906">
        <v>3</v>
      </c>
      <c r="Q2906" t="str">
        <f>CONCATENATE(C2906,E2906,G2906,I2906)</f>
        <v>234</v>
      </c>
    </row>
    <row r="2907" spans="1:17" x14ac:dyDescent="0.25">
      <c r="A2907">
        <v>3305</v>
      </c>
      <c r="D2907">
        <v>16.822525000000013</v>
      </c>
      <c r="E2907" s="4">
        <v>2</v>
      </c>
      <c r="F2907">
        <v>29.102235000000007</v>
      </c>
      <c r="G2907" s="5">
        <v>3</v>
      </c>
      <c r="H2907">
        <v>31.963834000000013</v>
      </c>
      <c r="I2907" s="2">
        <v>4</v>
      </c>
      <c r="P2907">
        <v>3</v>
      </c>
      <c r="Q2907" t="str">
        <f>CONCATENATE(C2907,E2907,G2907,I2907)</f>
        <v>234</v>
      </c>
    </row>
    <row r="2908" spans="1:17" x14ac:dyDescent="0.25">
      <c r="A2908">
        <v>3306</v>
      </c>
      <c r="D2908">
        <v>16.79443400000001</v>
      </c>
      <c r="E2908" s="4">
        <v>2</v>
      </c>
      <c r="F2908">
        <v>29.073783000000013</v>
      </c>
      <c r="G2908" s="5">
        <v>3</v>
      </c>
      <c r="H2908">
        <v>32.087644000000012</v>
      </c>
      <c r="I2908" s="2">
        <v>4</v>
      </c>
      <c r="P2908">
        <v>3</v>
      </c>
      <c r="Q2908" t="str">
        <f>CONCATENATE(C2908,E2908,G2908,I2908)</f>
        <v>234</v>
      </c>
    </row>
    <row r="2909" spans="1:17" x14ac:dyDescent="0.25">
      <c r="A2909">
        <v>3307</v>
      </c>
      <c r="D2909">
        <v>16.805362000000017</v>
      </c>
      <c r="E2909" s="4">
        <v>2</v>
      </c>
      <c r="F2909">
        <v>29.06032900000001</v>
      </c>
      <c r="G2909" s="5">
        <v>3</v>
      </c>
      <c r="H2909">
        <v>32.066613000000011</v>
      </c>
      <c r="I2909" s="2">
        <v>4</v>
      </c>
      <c r="P2909">
        <v>3</v>
      </c>
      <c r="Q2909" t="str">
        <f>CONCATENATE(C2909,E2909,G2909,I2909)</f>
        <v>234</v>
      </c>
    </row>
    <row r="2910" spans="1:17" x14ac:dyDescent="0.25">
      <c r="A2910">
        <v>3308</v>
      </c>
      <c r="D2910">
        <v>16.835360000000009</v>
      </c>
      <c r="E2910" s="4">
        <v>2</v>
      </c>
      <c r="F2910">
        <v>29.153573000000009</v>
      </c>
      <c r="G2910" s="5">
        <v>3</v>
      </c>
      <c r="J2910">
        <v>38.568897000000014</v>
      </c>
      <c r="K2910" t="s">
        <v>22</v>
      </c>
      <c r="Q2910" t="str">
        <f>CONCATENATE(C2910,E2910,G2910,I2910)</f>
        <v>23</v>
      </c>
    </row>
    <row r="2911" spans="1:17" x14ac:dyDescent="0.25">
      <c r="A2911">
        <v>3339</v>
      </c>
      <c r="Q2911" t="str">
        <f>CONCATENATE(C2911,E2911,G2911,I2911)</f>
        <v/>
      </c>
    </row>
    <row r="2912" spans="1:17" x14ac:dyDescent="0.25">
      <c r="A2912">
        <v>3340</v>
      </c>
      <c r="Q2912" t="str">
        <f>CONCATENATE(C2912,E2912,G2912,I2912)</f>
        <v/>
      </c>
    </row>
    <row r="2913" spans="1:17" x14ac:dyDescent="0.25">
      <c r="A2913">
        <v>3341</v>
      </c>
      <c r="J2913">
        <v>38.443336000000009</v>
      </c>
      <c r="K2913" t="s">
        <v>22</v>
      </c>
      <c r="Q2913" t="str">
        <f>CONCATENATE(C2913,E2913,G2913,I2913)</f>
        <v/>
      </c>
    </row>
    <row r="2914" spans="1:17" x14ac:dyDescent="0.25">
      <c r="A2914">
        <v>3342</v>
      </c>
      <c r="B2914">
        <v>46.175041000000014</v>
      </c>
      <c r="C2914" s="3">
        <v>1</v>
      </c>
      <c r="P2914">
        <v>1</v>
      </c>
      <c r="Q2914" t="str">
        <f>CONCATENATE(C2914,E2914,G2914,I2914)</f>
        <v>1</v>
      </c>
    </row>
    <row r="2915" spans="1:17" x14ac:dyDescent="0.25">
      <c r="A2915">
        <v>3343</v>
      </c>
      <c r="B2915">
        <v>46.177203000000013</v>
      </c>
      <c r="C2915" s="3">
        <v>1</v>
      </c>
      <c r="P2915">
        <v>1</v>
      </c>
      <c r="Q2915" t="str">
        <f>CONCATENATE(C2915,E2915,G2915,I2915)</f>
        <v>1</v>
      </c>
    </row>
    <row r="2916" spans="1:17" x14ac:dyDescent="0.25">
      <c r="A2916">
        <v>3344</v>
      </c>
      <c r="B2916">
        <v>46.145042000000011</v>
      </c>
      <c r="C2916" s="3">
        <v>1</v>
      </c>
      <c r="P2916">
        <v>1</v>
      </c>
      <c r="Q2916" t="str">
        <f>CONCATENATE(C2916,E2916,G2916,I2916)</f>
        <v>1</v>
      </c>
    </row>
    <row r="2917" spans="1:17" x14ac:dyDescent="0.25">
      <c r="A2917">
        <v>3345</v>
      </c>
      <c r="B2917">
        <v>46.216995000000011</v>
      </c>
      <c r="C2917" s="3">
        <v>1</v>
      </c>
      <c r="P2917">
        <v>1</v>
      </c>
      <c r="Q2917" t="str">
        <f>CONCATENATE(C2917,E2917,G2917,I2917)</f>
        <v>1</v>
      </c>
    </row>
    <row r="2918" spans="1:17" x14ac:dyDescent="0.25">
      <c r="A2918">
        <v>3346</v>
      </c>
      <c r="B2918">
        <v>46.249725000000012</v>
      </c>
      <c r="C2918" s="3">
        <v>1</v>
      </c>
      <c r="P2918">
        <v>1</v>
      </c>
      <c r="Q2918" t="str">
        <f>CONCATENATE(C2918,E2918,G2918,I2918)</f>
        <v>1</v>
      </c>
    </row>
    <row r="2919" spans="1:17" x14ac:dyDescent="0.25">
      <c r="A2919">
        <v>3347</v>
      </c>
      <c r="B2919">
        <v>46.196430000000014</v>
      </c>
      <c r="C2919" s="3">
        <v>1</v>
      </c>
      <c r="P2919">
        <v>1</v>
      </c>
      <c r="Q2919" t="str">
        <f>CONCATENATE(C2919,E2919,G2919,I2919)</f>
        <v>1</v>
      </c>
    </row>
    <row r="2920" spans="1:17" x14ac:dyDescent="0.25">
      <c r="A2920">
        <v>3348</v>
      </c>
      <c r="B2920">
        <v>46.201225000000015</v>
      </c>
      <c r="C2920" s="3">
        <v>1</v>
      </c>
      <c r="D2920">
        <v>51.861953000000014</v>
      </c>
      <c r="E2920" s="4">
        <v>2</v>
      </c>
      <c r="P2920">
        <v>2</v>
      </c>
      <c r="Q2920" t="str">
        <f>CONCATENATE(C2920,E2920,G2920,I2920)</f>
        <v>12</v>
      </c>
    </row>
    <row r="2921" spans="1:17" x14ac:dyDescent="0.25">
      <c r="A2921">
        <v>3349</v>
      </c>
      <c r="B2921">
        <v>46.241580000000013</v>
      </c>
      <c r="C2921" s="3">
        <v>1</v>
      </c>
      <c r="D2921">
        <v>51.91246300000001</v>
      </c>
      <c r="E2921" s="4">
        <v>2</v>
      </c>
      <c r="P2921">
        <v>2</v>
      </c>
      <c r="Q2921" t="str">
        <f>CONCATENATE(C2921,E2921,G2921,I2921)</f>
        <v>12</v>
      </c>
    </row>
    <row r="2922" spans="1:17" x14ac:dyDescent="0.25">
      <c r="A2922">
        <v>3350</v>
      </c>
      <c r="B2922">
        <v>46.279105000000015</v>
      </c>
      <c r="C2922" s="3">
        <v>1</v>
      </c>
      <c r="D2922">
        <v>51.902519000000012</v>
      </c>
      <c r="E2922" s="4">
        <v>2</v>
      </c>
      <c r="P2922">
        <v>2</v>
      </c>
      <c r="Q2922" t="str">
        <f>CONCATENATE(C2922,E2922,G2922,I2922)</f>
        <v>12</v>
      </c>
    </row>
    <row r="2923" spans="1:17" x14ac:dyDescent="0.25">
      <c r="A2923">
        <v>3351</v>
      </c>
      <c r="B2923">
        <v>46.175041000000014</v>
      </c>
      <c r="C2923" s="3">
        <v>1</v>
      </c>
      <c r="D2923">
        <v>51.902519000000012</v>
      </c>
      <c r="E2923" s="4">
        <v>2</v>
      </c>
      <c r="P2923">
        <v>2</v>
      </c>
      <c r="Q2923" t="str">
        <f>CONCATENATE(C2923,E2923,G2923,I2923)</f>
        <v>12</v>
      </c>
    </row>
    <row r="2924" spans="1:17" x14ac:dyDescent="0.25">
      <c r="A2924">
        <v>3352</v>
      </c>
      <c r="D2924">
        <v>51.893085000000013</v>
      </c>
      <c r="E2924" s="4">
        <v>2</v>
      </c>
      <c r="P2924">
        <v>1</v>
      </c>
      <c r="Q2924" t="str">
        <f>CONCATENATE(C2924,E2924,G2924,I2924)</f>
        <v>2</v>
      </c>
    </row>
    <row r="2925" spans="1:17" x14ac:dyDescent="0.25">
      <c r="A2925">
        <v>3353</v>
      </c>
      <c r="D2925">
        <v>52.022769000000011</v>
      </c>
      <c r="E2925" s="4">
        <v>2</v>
      </c>
      <c r="P2925">
        <v>1</v>
      </c>
      <c r="Q2925" t="str">
        <f>CONCATENATE(C2925,E2925,G2925,I2925)</f>
        <v>2</v>
      </c>
    </row>
    <row r="2926" spans="1:17" x14ac:dyDescent="0.25">
      <c r="A2926">
        <v>3354</v>
      </c>
      <c r="D2926">
        <v>51.861953000000014</v>
      </c>
      <c r="E2926" s="4">
        <v>2</v>
      </c>
      <c r="F2926">
        <v>49.744384000000011</v>
      </c>
      <c r="G2926" s="5">
        <v>3</v>
      </c>
      <c r="P2926">
        <v>2</v>
      </c>
      <c r="Q2926" t="str">
        <f>CONCATENATE(C2926,E2926,G2926,I2926)</f>
        <v>23</v>
      </c>
    </row>
    <row r="2927" spans="1:17" x14ac:dyDescent="0.25">
      <c r="A2927">
        <v>3355</v>
      </c>
      <c r="D2927">
        <v>51.861953000000014</v>
      </c>
      <c r="E2927" s="4">
        <v>2</v>
      </c>
      <c r="F2927">
        <v>49.737685000000013</v>
      </c>
      <c r="G2927" s="5">
        <v>3</v>
      </c>
      <c r="H2927">
        <v>50.517642000000009</v>
      </c>
      <c r="I2927" s="2">
        <v>4</v>
      </c>
      <c r="P2927">
        <v>3</v>
      </c>
      <c r="Q2927" t="str">
        <f>CONCATENATE(C2927,E2927,G2927,I2927)</f>
        <v>234</v>
      </c>
    </row>
    <row r="2928" spans="1:17" x14ac:dyDescent="0.25">
      <c r="A2928">
        <v>3356</v>
      </c>
      <c r="F2928">
        <v>49.755416000000011</v>
      </c>
      <c r="G2928" s="5">
        <v>3</v>
      </c>
      <c r="H2928">
        <v>50.662120000000009</v>
      </c>
      <c r="I2928" s="2">
        <v>4</v>
      </c>
      <c r="P2928">
        <v>2</v>
      </c>
      <c r="Q2928" t="str">
        <f>CONCATENATE(C2928,E2928,G2928,I2928)</f>
        <v>34</v>
      </c>
    </row>
    <row r="2929" spans="1:17" x14ac:dyDescent="0.25">
      <c r="A2929">
        <v>3357</v>
      </c>
      <c r="F2929">
        <v>49.692378000000012</v>
      </c>
      <c r="G2929" s="5">
        <v>3</v>
      </c>
      <c r="H2929">
        <v>50.583106000000015</v>
      </c>
      <c r="I2929" s="2">
        <v>4</v>
      </c>
      <c r="P2929">
        <v>2</v>
      </c>
      <c r="Q2929" t="str">
        <f>CONCATENATE(C2929,E2929,G2929,I2929)</f>
        <v>34</v>
      </c>
    </row>
    <row r="2930" spans="1:17" x14ac:dyDescent="0.25">
      <c r="A2930">
        <v>3358</v>
      </c>
      <c r="F2930">
        <v>49.772788000000013</v>
      </c>
      <c r="G2930" s="5">
        <v>3</v>
      </c>
      <c r="H2930">
        <v>50.662689000000015</v>
      </c>
      <c r="I2930" s="2">
        <v>4</v>
      </c>
      <c r="P2930">
        <v>2</v>
      </c>
      <c r="Q2930" t="str">
        <f>CONCATENATE(C2930,E2930,G2930,I2930)</f>
        <v>34</v>
      </c>
    </row>
    <row r="2931" spans="1:17" x14ac:dyDescent="0.25">
      <c r="A2931">
        <v>3359</v>
      </c>
      <c r="F2931">
        <v>49.77114000000001</v>
      </c>
      <c r="G2931" s="5">
        <v>3</v>
      </c>
      <c r="H2931">
        <v>50.686500000000009</v>
      </c>
      <c r="I2931" s="2">
        <v>4</v>
      </c>
      <c r="P2931">
        <v>2</v>
      </c>
      <c r="Q2931" t="str">
        <f>CONCATENATE(C2931,E2931,G2931,I2931)</f>
        <v>34</v>
      </c>
    </row>
    <row r="2932" spans="1:17" x14ac:dyDescent="0.25">
      <c r="A2932">
        <v>3360</v>
      </c>
      <c r="F2932">
        <v>49.83386500000001</v>
      </c>
      <c r="G2932" s="5">
        <v>3</v>
      </c>
      <c r="H2932">
        <v>50.713718000000014</v>
      </c>
      <c r="I2932" s="2">
        <v>4</v>
      </c>
      <c r="P2932">
        <v>2</v>
      </c>
      <c r="Q2932" t="str">
        <f>CONCATENATE(C2932,E2932,G2932,I2932)</f>
        <v>34</v>
      </c>
    </row>
    <row r="2933" spans="1:17" x14ac:dyDescent="0.25">
      <c r="A2933">
        <v>3361</v>
      </c>
      <c r="F2933">
        <v>49.852111000000015</v>
      </c>
      <c r="G2933" s="5">
        <v>3</v>
      </c>
      <c r="H2933">
        <v>50.758506000000011</v>
      </c>
      <c r="I2933" s="2">
        <v>4</v>
      </c>
      <c r="P2933">
        <v>2</v>
      </c>
      <c r="Q2933" t="str">
        <f>CONCATENATE(C2933,E2933,G2933,I2933)</f>
        <v>34</v>
      </c>
    </row>
    <row r="2934" spans="1:17" x14ac:dyDescent="0.25">
      <c r="A2934">
        <v>3362</v>
      </c>
      <c r="F2934">
        <v>49.744384000000011</v>
      </c>
      <c r="G2934" s="5">
        <v>3</v>
      </c>
      <c r="H2934">
        <v>50.744437000000012</v>
      </c>
      <c r="I2934" s="2">
        <v>4</v>
      </c>
      <c r="P2934">
        <v>2</v>
      </c>
      <c r="Q2934" t="str">
        <f>CONCATENATE(C2934,E2934,G2934,I2934)</f>
        <v>34</v>
      </c>
    </row>
    <row r="2935" spans="1:17" x14ac:dyDescent="0.25">
      <c r="A2935">
        <v>3363</v>
      </c>
      <c r="H2935">
        <v>50.517642000000009</v>
      </c>
      <c r="I2935" s="2">
        <v>4</v>
      </c>
      <c r="P2935">
        <v>1</v>
      </c>
      <c r="Q2935" t="str">
        <f>CONCATENATE(C2935,E2935,G2935,I2935)</f>
        <v>4</v>
      </c>
    </row>
    <row r="2936" spans="1:17" x14ac:dyDescent="0.25">
      <c r="A2936">
        <v>3364</v>
      </c>
      <c r="H2936">
        <v>50.517642000000009</v>
      </c>
      <c r="I2936" s="2">
        <v>4</v>
      </c>
      <c r="P2936">
        <v>1</v>
      </c>
      <c r="Q2936" t="str">
        <f>CONCATENATE(C2936,E2936,G2936,I2936)</f>
        <v>4</v>
      </c>
    </row>
    <row r="2937" spans="1:17" x14ac:dyDescent="0.25">
      <c r="A2937">
        <v>3365</v>
      </c>
      <c r="P2937">
        <v>0</v>
      </c>
      <c r="Q2937" t="str">
        <f>CONCATENATE(C2937,E2937,G2937,I2937)</f>
        <v/>
      </c>
    </row>
    <row r="2938" spans="1:17" x14ac:dyDescent="0.25">
      <c r="A2938">
        <v>3366</v>
      </c>
      <c r="P2938">
        <v>0</v>
      </c>
      <c r="Q2938" t="str">
        <f>CONCATENATE(C2938,E2938,G2938,I2938)</f>
        <v/>
      </c>
    </row>
    <row r="2939" spans="1:17" x14ac:dyDescent="0.25">
      <c r="A2939">
        <v>3367</v>
      </c>
      <c r="P2939">
        <v>0</v>
      </c>
      <c r="Q2939" t="str">
        <f>CONCATENATE(C2939,E2939,G2939,I2939)</f>
        <v/>
      </c>
    </row>
    <row r="2940" spans="1:17" x14ac:dyDescent="0.25">
      <c r="A2940">
        <v>3368</v>
      </c>
      <c r="B2940">
        <v>73.833724000000004</v>
      </c>
      <c r="C2940" s="3">
        <v>1</v>
      </c>
      <c r="P2940">
        <v>1</v>
      </c>
      <c r="Q2940" t="str">
        <f>CONCATENATE(C2940,E2940,G2940,I2940)</f>
        <v>1</v>
      </c>
    </row>
    <row r="2941" spans="1:17" x14ac:dyDescent="0.25">
      <c r="A2941">
        <v>3369</v>
      </c>
      <c r="B2941">
        <v>73.765510000000006</v>
      </c>
      <c r="C2941" s="3">
        <v>1</v>
      </c>
      <c r="P2941">
        <v>1</v>
      </c>
      <c r="Q2941" t="str">
        <f>CONCATENATE(C2941,E2941,G2941,I2941)</f>
        <v>1</v>
      </c>
    </row>
    <row r="2942" spans="1:17" x14ac:dyDescent="0.25">
      <c r="A2942">
        <v>3370</v>
      </c>
      <c r="B2942">
        <v>73.748979000000006</v>
      </c>
      <c r="C2942" s="3">
        <v>1</v>
      </c>
      <c r="P2942">
        <v>1</v>
      </c>
      <c r="Q2942" t="str">
        <f>CONCATENATE(C2942,E2942,G2942,I2942)</f>
        <v>1</v>
      </c>
    </row>
    <row r="2943" spans="1:17" x14ac:dyDescent="0.25">
      <c r="A2943">
        <v>3371</v>
      </c>
      <c r="B2943">
        <v>73.761887000000002</v>
      </c>
      <c r="C2943" s="3">
        <v>1</v>
      </c>
      <c r="D2943">
        <v>77.108113000000003</v>
      </c>
      <c r="E2943" s="4">
        <v>2</v>
      </c>
      <c r="P2943">
        <v>2</v>
      </c>
      <c r="Q2943" t="str">
        <f>CONCATENATE(C2943,E2943,G2943,I2943)</f>
        <v>12</v>
      </c>
    </row>
    <row r="2944" spans="1:17" x14ac:dyDescent="0.25">
      <c r="A2944">
        <v>3372</v>
      </c>
      <c r="B2944">
        <v>73.710663000000011</v>
      </c>
      <c r="C2944" s="3">
        <v>1</v>
      </c>
      <c r="D2944">
        <v>77.068317000000008</v>
      </c>
      <c r="E2944" s="4">
        <v>2</v>
      </c>
      <c r="P2944">
        <v>2</v>
      </c>
      <c r="Q2944" t="str">
        <f>CONCATENATE(C2944,E2944,G2944,I2944)</f>
        <v>12</v>
      </c>
    </row>
    <row r="2945" spans="1:17" x14ac:dyDescent="0.25">
      <c r="A2945">
        <v>3373</v>
      </c>
      <c r="B2945">
        <v>73.70040800000001</v>
      </c>
      <c r="C2945" s="3">
        <v>1</v>
      </c>
      <c r="D2945">
        <v>77.080510000000004</v>
      </c>
      <c r="E2945" s="4">
        <v>2</v>
      </c>
      <c r="P2945">
        <v>2</v>
      </c>
      <c r="Q2945" t="str">
        <f>CONCATENATE(C2945,E2945,G2945,I2945)</f>
        <v>12</v>
      </c>
    </row>
    <row r="2946" spans="1:17" x14ac:dyDescent="0.25">
      <c r="A2946">
        <v>3374</v>
      </c>
      <c r="B2946">
        <v>73.893265000000014</v>
      </c>
      <c r="C2946" s="3">
        <v>1</v>
      </c>
      <c r="D2946">
        <v>77.065664000000012</v>
      </c>
      <c r="E2946" s="4">
        <v>2</v>
      </c>
      <c r="P2946">
        <v>2</v>
      </c>
      <c r="Q2946" t="str">
        <f>CONCATENATE(C2946,E2946,G2946,I2946)</f>
        <v>12</v>
      </c>
    </row>
    <row r="2947" spans="1:17" x14ac:dyDescent="0.25">
      <c r="A2947">
        <v>3375</v>
      </c>
      <c r="B2947">
        <v>73.833724000000004</v>
      </c>
      <c r="C2947" s="3">
        <v>1</v>
      </c>
      <c r="D2947">
        <v>77.052806000000004</v>
      </c>
      <c r="E2947" s="4">
        <v>2</v>
      </c>
      <c r="P2947">
        <v>2</v>
      </c>
      <c r="Q2947" t="str">
        <f>CONCATENATE(C2947,E2947,G2947,I2947)</f>
        <v>12</v>
      </c>
    </row>
    <row r="2948" spans="1:17" x14ac:dyDescent="0.25">
      <c r="A2948">
        <v>3376</v>
      </c>
      <c r="D2948">
        <v>77.095255000000009</v>
      </c>
      <c r="E2948" s="4">
        <v>2</v>
      </c>
      <c r="P2948">
        <v>1</v>
      </c>
      <c r="Q2948" t="str">
        <f>CONCATENATE(C2948,E2948,G2948,I2948)</f>
        <v>2</v>
      </c>
    </row>
    <row r="2949" spans="1:17" x14ac:dyDescent="0.25">
      <c r="A2949">
        <v>3377</v>
      </c>
      <c r="D2949">
        <v>77.108113000000003</v>
      </c>
      <c r="E2949" s="4">
        <v>2</v>
      </c>
      <c r="F2949">
        <v>76.153366000000005</v>
      </c>
      <c r="G2949" s="5">
        <v>3</v>
      </c>
      <c r="P2949">
        <v>2</v>
      </c>
      <c r="Q2949" t="str">
        <f>CONCATENATE(C2949,E2949,G2949,I2949)</f>
        <v>23</v>
      </c>
    </row>
    <row r="2950" spans="1:17" x14ac:dyDescent="0.25">
      <c r="A2950">
        <v>3378</v>
      </c>
      <c r="D2950">
        <v>77.108113000000003</v>
      </c>
      <c r="E2950" s="4">
        <v>2</v>
      </c>
      <c r="F2950">
        <v>76.129490000000004</v>
      </c>
      <c r="G2950" s="5">
        <v>3</v>
      </c>
      <c r="H2950">
        <v>76.518316000000013</v>
      </c>
      <c r="I2950" s="2">
        <v>4</v>
      </c>
      <c r="P2950">
        <v>3</v>
      </c>
      <c r="Q2950" t="str">
        <f>CONCATENATE(C2950,E2950,G2950,I2950)</f>
        <v>234</v>
      </c>
    </row>
    <row r="2951" spans="1:17" x14ac:dyDescent="0.25">
      <c r="A2951">
        <v>3379</v>
      </c>
      <c r="F2951">
        <v>76.023673000000002</v>
      </c>
      <c r="G2951" s="5">
        <v>3</v>
      </c>
      <c r="H2951">
        <v>76.554642000000001</v>
      </c>
      <c r="I2951" s="2">
        <v>4</v>
      </c>
      <c r="P2951">
        <v>2</v>
      </c>
      <c r="Q2951" t="str">
        <f>CONCATENATE(C2951,E2951,G2951,I2951)</f>
        <v>34</v>
      </c>
    </row>
    <row r="2952" spans="1:17" x14ac:dyDescent="0.25">
      <c r="A2952">
        <v>3380</v>
      </c>
      <c r="F2952">
        <v>76.051122000000007</v>
      </c>
      <c r="G2952" s="5">
        <v>3</v>
      </c>
      <c r="H2952">
        <v>76.538520000000005</v>
      </c>
      <c r="I2952" s="2">
        <v>4</v>
      </c>
      <c r="P2952">
        <v>2</v>
      </c>
      <c r="Q2952" t="str">
        <f>CONCATENATE(C2952,E2952,G2952,I2952)</f>
        <v>34</v>
      </c>
    </row>
    <row r="2953" spans="1:17" x14ac:dyDescent="0.25">
      <c r="A2953">
        <v>3381</v>
      </c>
      <c r="F2953">
        <v>76.048061000000004</v>
      </c>
      <c r="G2953" s="5">
        <v>3</v>
      </c>
      <c r="H2953">
        <v>76.507908000000015</v>
      </c>
      <c r="I2953" s="2">
        <v>4</v>
      </c>
      <c r="P2953">
        <v>2</v>
      </c>
      <c r="Q2953" t="str">
        <f>CONCATENATE(C2953,E2953,G2953,I2953)</f>
        <v>34</v>
      </c>
    </row>
    <row r="2954" spans="1:17" x14ac:dyDescent="0.25">
      <c r="A2954">
        <v>3382</v>
      </c>
      <c r="F2954">
        <v>76.001734000000013</v>
      </c>
      <c r="G2954" s="5">
        <v>3</v>
      </c>
      <c r="H2954">
        <v>76.491581000000011</v>
      </c>
      <c r="I2954" s="2">
        <v>4</v>
      </c>
      <c r="P2954">
        <v>2</v>
      </c>
      <c r="Q2954" t="str">
        <f>CONCATENATE(C2954,E2954,G2954,I2954)</f>
        <v>34</v>
      </c>
    </row>
    <row r="2955" spans="1:17" x14ac:dyDescent="0.25">
      <c r="A2955">
        <v>3383</v>
      </c>
      <c r="F2955">
        <v>75.993265000000008</v>
      </c>
      <c r="G2955" s="5">
        <v>3</v>
      </c>
      <c r="H2955">
        <v>76.549234000000013</v>
      </c>
      <c r="I2955" s="2">
        <v>4</v>
      </c>
      <c r="P2955">
        <v>2</v>
      </c>
      <c r="Q2955" t="str">
        <f>CONCATENATE(C2955,E2955,G2955,I2955)</f>
        <v>34</v>
      </c>
    </row>
    <row r="2956" spans="1:17" x14ac:dyDescent="0.25">
      <c r="A2956">
        <v>3384</v>
      </c>
      <c r="F2956">
        <v>76.074132000000006</v>
      </c>
      <c r="G2956" s="5">
        <v>3</v>
      </c>
      <c r="H2956">
        <v>76.594693000000007</v>
      </c>
      <c r="I2956" s="2">
        <v>4</v>
      </c>
      <c r="P2956">
        <v>2</v>
      </c>
      <c r="Q2956" t="str">
        <f>CONCATENATE(C2956,E2956,G2956,I2956)</f>
        <v>34</v>
      </c>
    </row>
    <row r="2957" spans="1:17" x14ac:dyDescent="0.25">
      <c r="A2957">
        <v>3385</v>
      </c>
      <c r="F2957">
        <v>76.153366000000005</v>
      </c>
      <c r="G2957" s="5">
        <v>3</v>
      </c>
      <c r="H2957">
        <v>76.595764000000003</v>
      </c>
      <c r="I2957" s="2">
        <v>4</v>
      </c>
      <c r="P2957">
        <v>2</v>
      </c>
      <c r="Q2957" t="str">
        <f>CONCATENATE(C2957,E2957,G2957,I2957)</f>
        <v>34</v>
      </c>
    </row>
    <row r="2958" spans="1:17" x14ac:dyDescent="0.25">
      <c r="A2958">
        <v>3386</v>
      </c>
      <c r="H2958">
        <v>76.518316000000013</v>
      </c>
      <c r="I2958" s="2">
        <v>4</v>
      </c>
      <c r="P2958">
        <v>1</v>
      </c>
      <c r="Q2958" t="str">
        <f>CONCATENATE(C2958,E2958,G2958,I2958)</f>
        <v>4</v>
      </c>
    </row>
    <row r="2959" spans="1:17" x14ac:dyDescent="0.25">
      <c r="A2959">
        <v>3387</v>
      </c>
      <c r="P2959">
        <v>0</v>
      </c>
      <c r="Q2959" t="str">
        <f>CONCATENATE(C2959,E2959,G2959,I2959)</f>
        <v/>
      </c>
    </row>
    <row r="2960" spans="1:17" x14ac:dyDescent="0.25">
      <c r="A2960">
        <v>3388</v>
      </c>
      <c r="P2960">
        <v>0</v>
      </c>
      <c r="Q2960" t="str">
        <f>CONCATENATE(C2960,E2960,G2960,I2960)</f>
        <v/>
      </c>
    </row>
    <row r="2961" spans="1:17" x14ac:dyDescent="0.25">
      <c r="A2961">
        <v>3389</v>
      </c>
      <c r="P2961">
        <v>0</v>
      </c>
      <c r="Q2961" t="str">
        <f>CONCATENATE(C2961,E2961,G2961,I2961)</f>
        <v/>
      </c>
    </row>
    <row r="2962" spans="1:17" x14ac:dyDescent="0.25">
      <c r="A2962">
        <v>3390</v>
      </c>
      <c r="B2962">
        <v>98.819746000000009</v>
      </c>
      <c r="C2962" s="3">
        <v>1</v>
      </c>
      <c r="P2962">
        <v>1</v>
      </c>
      <c r="Q2962" t="str">
        <f>CONCATENATE(C2962,E2962,G2962,I2962)</f>
        <v>1</v>
      </c>
    </row>
    <row r="2963" spans="1:17" x14ac:dyDescent="0.25">
      <c r="A2963">
        <v>3391</v>
      </c>
      <c r="B2963">
        <v>98.904133000000002</v>
      </c>
      <c r="C2963" s="3">
        <v>1</v>
      </c>
      <c r="P2963">
        <v>1</v>
      </c>
      <c r="Q2963" t="str">
        <f>CONCATENATE(C2963,E2963,G2963,I2963)</f>
        <v>1</v>
      </c>
    </row>
    <row r="2964" spans="1:17" x14ac:dyDescent="0.25">
      <c r="A2964">
        <v>3392</v>
      </c>
      <c r="B2964">
        <v>98.893471000000005</v>
      </c>
      <c r="C2964" s="3">
        <v>1</v>
      </c>
      <c r="P2964">
        <v>1</v>
      </c>
      <c r="Q2964" t="str">
        <f>CONCATENATE(C2964,E2964,G2964,I2964)</f>
        <v>1</v>
      </c>
    </row>
    <row r="2965" spans="1:17" x14ac:dyDescent="0.25">
      <c r="A2965">
        <v>3393</v>
      </c>
      <c r="B2965">
        <v>98.867651000000009</v>
      </c>
      <c r="C2965" s="3">
        <v>1</v>
      </c>
      <c r="P2965">
        <v>1</v>
      </c>
      <c r="Q2965" t="str">
        <f>CONCATENATE(C2965,E2965,G2965,I2965)</f>
        <v>1</v>
      </c>
    </row>
    <row r="2966" spans="1:17" x14ac:dyDescent="0.25">
      <c r="A2966">
        <v>3394</v>
      </c>
      <c r="B2966">
        <v>98.839693000000011</v>
      </c>
      <c r="C2966" s="3">
        <v>1</v>
      </c>
      <c r="D2966">
        <v>103.726992</v>
      </c>
      <c r="E2966" s="4">
        <v>2</v>
      </c>
      <c r="P2966">
        <v>2</v>
      </c>
      <c r="Q2966" t="str">
        <f>CONCATENATE(C2966,E2966,G2966,I2966)</f>
        <v>12</v>
      </c>
    </row>
    <row r="2967" spans="1:17" x14ac:dyDescent="0.25">
      <c r="A2967">
        <v>3395</v>
      </c>
      <c r="B2967">
        <v>98.827092000000007</v>
      </c>
      <c r="C2967" s="3">
        <v>1</v>
      </c>
      <c r="D2967">
        <v>103.70219300000001</v>
      </c>
      <c r="E2967" s="4">
        <v>2</v>
      </c>
      <c r="P2967">
        <v>2</v>
      </c>
      <c r="Q2967" t="str">
        <f>CONCATENATE(C2967,E2967,G2967,I2967)</f>
        <v>12</v>
      </c>
    </row>
    <row r="2968" spans="1:17" x14ac:dyDescent="0.25">
      <c r="A2968">
        <v>3396</v>
      </c>
      <c r="B2968">
        <v>98.848011000000014</v>
      </c>
      <c r="C2968" s="3">
        <v>1</v>
      </c>
      <c r="D2968">
        <v>103.74301</v>
      </c>
      <c r="E2968" s="4">
        <v>2</v>
      </c>
      <c r="P2968">
        <v>2</v>
      </c>
      <c r="Q2968" t="str">
        <f>CONCATENATE(C2968,E2968,G2968,I2968)</f>
        <v>12</v>
      </c>
    </row>
    <row r="2969" spans="1:17" x14ac:dyDescent="0.25">
      <c r="A2969">
        <v>3397</v>
      </c>
      <c r="B2969">
        <v>98.819746000000009</v>
      </c>
      <c r="C2969" s="3">
        <v>1</v>
      </c>
      <c r="D2969">
        <v>103.735613</v>
      </c>
      <c r="E2969" s="4">
        <v>2</v>
      </c>
      <c r="P2969">
        <v>2</v>
      </c>
      <c r="Q2969" t="str">
        <f>CONCATENATE(C2969,E2969,G2969,I2969)</f>
        <v>12</v>
      </c>
    </row>
    <row r="2970" spans="1:17" x14ac:dyDescent="0.25">
      <c r="A2970">
        <v>3398</v>
      </c>
      <c r="D2970">
        <v>103.737604</v>
      </c>
      <c r="E2970" s="4">
        <v>2</v>
      </c>
      <c r="P2970">
        <v>1</v>
      </c>
      <c r="Q2970" t="str">
        <f>CONCATENATE(C2970,E2970,G2970,I2970)</f>
        <v>2</v>
      </c>
    </row>
    <row r="2971" spans="1:17" x14ac:dyDescent="0.25">
      <c r="A2971">
        <v>3399</v>
      </c>
      <c r="D2971">
        <v>103.647806</v>
      </c>
      <c r="E2971" s="4">
        <v>2</v>
      </c>
      <c r="P2971">
        <v>1</v>
      </c>
      <c r="Q2971" t="str">
        <f>CONCATENATE(C2971,E2971,G2971,I2971)</f>
        <v>2</v>
      </c>
    </row>
    <row r="2972" spans="1:17" x14ac:dyDescent="0.25">
      <c r="A2972">
        <v>3400</v>
      </c>
      <c r="D2972">
        <v>103.726992</v>
      </c>
      <c r="E2972" s="4">
        <v>2</v>
      </c>
      <c r="F2972">
        <v>103.47653</v>
      </c>
      <c r="G2972" s="5">
        <v>3</v>
      </c>
      <c r="P2972">
        <v>2</v>
      </c>
      <c r="Q2972" t="str">
        <f>CONCATENATE(C2972,E2972,G2972,I2972)</f>
        <v>23</v>
      </c>
    </row>
    <row r="2973" spans="1:17" x14ac:dyDescent="0.25">
      <c r="A2973">
        <v>3401</v>
      </c>
      <c r="F2973">
        <v>103.492144</v>
      </c>
      <c r="G2973" s="5">
        <v>3</v>
      </c>
      <c r="H2973">
        <v>103.779234</v>
      </c>
      <c r="I2973" s="2">
        <v>4</v>
      </c>
      <c r="P2973">
        <v>2</v>
      </c>
      <c r="Q2973" t="str">
        <f>CONCATENATE(C2973,E2973,G2973,I2973)</f>
        <v>34</v>
      </c>
    </row>
    <row r="2974" spans="1:17" x14ac:dyDescent="0.25">
      <c r="A2974">
        <v>3402</v>
      </c>
      <c r="F2974">
        <v>103.513777</v>
      </c>
      <c r="G2974" s="5">
        <v>3</v>
      </c>
      <c r="H2974">
        <v>103.79291000000001</v>
      </c>
      <c r="I2974" s="2">
        <v>4</v>
      </c>
      <c r="P2974">
        <v>2</v>
      </c>
      <c r="Q2974" t="str">
        <f>CONCATENATE(C2974,E2974,G2974,I2974)</f>
        <v>34</v>
      </c>
    </row>
    <row r="2975" spans="1:17" x14ac:dyDescent="0.25">
      <c r="A2975">
        <v>3403</v>
      </c>
      <c r="F2975">
        <v>103.461581</v>
      </c>
      <c r="G2975" s="5">
        <v>3</v>
      </c>
      <c r="H2975">
        <v>103.80760000000001</v>
      </c>
      <c r="I2975" s="2">
        <v>4</v>
      </c>
      <c r="P2975">
        <v>2</v>
      </c>
      <c r="Q2975" t="str">
        <f>CONCATENATE(C2975,E2975,G2975,I2975)</f>
        <v>34</v>
      </c>
    </row>
    <row r="2976" spans="1:17" x14ac:dyDescent="0.25">
      <c r="A2976">
        <v>3404</v>
      </c>
      <c r="F2976">
        <v>103.430868</v>
      </c>
      <c r="G2976" s="5">
        <v>3</v>
      </c>
      <c r="H2976">
        <v>103.820868</v>
      </c>
      <c r="I2976" s="2">
        <v>4</v>
      </c>
      <c r="P2976">
        <v>2</v>
      </c>
      <c r="Q2976" t="str">
        <f>CONCATENATE(C2976,E2976,G2976,I2976)</f>
        <v>34</v>
      </c>
    </row>
    <row r="2977" spans="1:17" x14ac:dyDescent="0.25">
      <c r="A2977">
        <v>3405</v>
      </c>
      <c r="F2977">
        <v>103.49571400000001</v>
      </c>
      <c r="G2977" s="5">
        <v>3</v>
      </c>
      <c r="H2977">
        <v>103.83903000000001</v>
      </c>
      <c r="I2977" s="2">
        <v>4</v>
      </c>
      <c r="P2977">
        <v>2</v>
      </c>
      <c r="Q2977" t="str">
        <f>CONCATENATE(C2977,E2977,G2977,I2977)</f>
        <v>34</v>
      </c>
    </row>
    <row r="2978" spans="1:17" x14ac:dyDescent="0.25">
      <c r="A2978">
        <v>3406</v>
      </c>
      <c r="F2978">
        <v>103.51653100000001</v>
      </c>
      <c r="G2978" s="5">
        <v>3</v>
      </c>
      <c r="H2978">
        <v>103.819491</v>
      </c>
      <c r="I2978" s="2">
        <v>4</v>
      </c>
      <c r="P2978">
        <v>2</v>
      </c>
      <c r="Q2978" t="str">
        <f>CONCATENATE(C2978,E2978,G2978,I2978)</f>
        <v>34</v>
      </c>
    </row>
    <row r="2979" spans="1:17" x14ac:dyDescent="0.25">
      <c r="A2979">
        <v>3407</v>
      </c>
      <c r="F2979">
        <v>103.47653</v>
      </c>
      <c r="G2979" s="5">
        <v>3</v>
      </c>
      <c r="H2979">
        <v>103.85479600000001</v>
      </c>
      <c r="I2979" s="2">
        <v>4</v>
      </c>
      <c r="P2979">
        <v>2</v>
      </c>
      <c r="Q2979" t="str">
        <f>CONCATENATE(C2979,E2979,G2979,I2979)</f>
        <v>34</v>
      </c>
    </row>
    <row r="2980" spans="1:17" x14ac:dyDescent="0.25">
      <c r="A2980">
        <v>3408</v>
      </c>
      <c r="F2980">
        <v>103.47653</v>
      </c>
      <c r="G2980" s="5">
        <v>3</v>
      </c>
      <c r="H2980">
        <v>103.779234</v>
      </c>
      <c r="I2980" s="2">
        <v>4</v>
      </c>
      <c r="P2980">
        <v>2</v>
      </c>
      <c r="Q2980" t="str">
        <f>CONCATENATE(C2980,E2980,G2980,I2980)</f>
        <v>34</v>
      </c>
    </row>
    <row r="2981" spans="1:17" x14ac:dyDescent="0.25">
      <c r="A2981">
        <v>3409</v>
      </c>
      <c r="P2981">
        <v>0</v>
      </c>
      <c r="Q2981" t="str">
        <f>CONCATENATE(C2981,E2981,G2981,I2981)</f>
        <v/>
      </c>
    </row>
    <row r="2982" spans="1:17" x14ac:dyDescent="0.25">
      <c r="A2982">
        <v>3410</v>
      </c>
      <c r="P2982">
        <v>0</v>
      </c>
      <c r="Q2982" t="str">
        <f>CONCATENATE(C2982,E2982,G2982,I2982)</f>
        <v/>
      </c>
    </row>
    <row r="2983" spans="1:17" x14ac:dyDescent="0.25">
      <c r="A2983">
        <v>3411</v>
      </c>
      <c r="B2983">
        <v>126.924342</v>
      </c>
      <c r="C2983" s="3">
        <v>1</v>
      </c>
      <c r="P2983">
        <v>1</v>
      </c>
      <c r="Q2983" t="str">
        <f>CONCATENATE(C2983,E2983,G2983,I2983)</f>
        <v>1</v>
      </c>
    </row>
    <row r="2984" spans="1:17" x14ac:dyDescent="0.25">
      <c r="A2984">
        <v>3412</v>
      </c>
      <c r="B2984">
        <v>126.89842100000001</v>
      </c>
      <c r="C2984" s="3">
        <v>1</v>
      </c>
      <c r="P2984">
        <v>1</v>
      </c>
      <c r="Q2984" t="str">
        <f>CONCATENATE(C2984,E2984,G2984,I2984)</f>
        <v>1</v>
      </c>
    </row>
    <row r="2985" spans="1:17" x14ac:dyDescent="0.25">
      <c r="A2985">
        <v>3413</v>
      </c>
      <c r="B2985">
        <v>126.898573</v>
      </c>
      <c r="C2985" s="3">
        <v>1</v>
      </c>
      <c r="P2985">
        <v>1</v>
      </c>
      <c r="Q2985" t="str">
        <f>CONCATENATE(C2985,E2985,G2985,I2985)</f>
        <v>1</v>
      </c>
    </row>
    <row r="2986" spans="1:17" x14ac:dyDescent="0.25">
      <c r="A2986">
        <v>3414</v>
      </c>
      <c r="B2986">
        <v>126.870768</v>
      </c>
      <c r="C2986" s="3">
        <v>1</v>
      </c>
      <c r="P2986">
        <v>1</v>
      </c>
      <c r="Q2986" t="str">
        <f>CONCATENATE(C2986,E2986,G2986,I2986)</f>
        <v>1</v>
      </c>
    </row>
    <row r="2987" spans="1:17" x14ac:dyDescent="0.25">
      <c r="A2987">
        <v>3415</v>
      </c>
      <c r="B2987">
        <v>126.891943</v>
      </c>
      <c r="C2987" s="3">
        <v>1</v>
      </c>
      <c r="P2987">
        <v>1</v>
      </c>
      <c r="Q2987" t="str">
        <f>CONCATENATE(C2987,E2987,G2987,I2987)</f>
        <v>1</v>
      </c>
    </row>
    <row r="2988" spans="1:17" x14ac:dyDescent="0.25">
      <c r="A2988">
        <v>3416</v>
      </c>
      <c r="B2988">
        <v>126.91336700000001</v>
      </c>
      <c r="C2988" s="3">
        <v>1</v>
      </c>
      <c r="D2988">
        <v>132.102351</v>
      </c>
      <c r="E2988" s="4">
        <v>2</v>
      </c>
      <c r="P2988">
        <v>2</v>
      </c>
      <c r="Q2988" t="str">
        <f>CONCATENATE(C2988,E2988,G2988,I2988)</f>
        <v>12</v>
      </c>
    </row>
    <row r="2989" spans="1:17" x14ac:dyDescent="0.25">
      <c r="A2989">
        <v>3417</v>
      </c>
      <c r="B2989">
        <v>126.91657900000001</v>
      </c>
      <c r="C2989" s="3">
        <v>1</v>
      </c>
      <c r="D2989">
        <v>132.12224399999999</v>
      </c>
      <c r="E2989" s="4">
        <v>2</v>
      </c>
      <c r="P2989">
        <v>2</v>
      </c>
      <c r="Q2989" t="str">
        <f>CONCATENATE(C2989,E2989,G2989,I2989)</f>
        <v>12</v>
      </c>
    </row>
    <row r="2990" spans="1:17" x14ac:dyDescent="0.25">
      <c r="A2990">
        <v>3418</v>
      </c>
      <c r="B2990">
        <v>126.924342</v>
      </c>
      <c r="C2990" s="3">
        <v>1</v>
      </c>
      <c r="D2990">
        <v>132.08189200000001</v>
      </c>
      <c r="E2990" s="4">
        <v>2</v>
      </c>
      <c r="P2990">
        <v>2</v>
      </c>
      <c r="Q2990" t="str">
        <f>CONCATENATE(C2990,E2990,G2990,I2990)</f>
        <v>12</v>
      </c>
    </row>
    <row r="2991" spans="1:17" x14ac:dyDescent="0.25">
      <c r="A2991">
        <v>3419</v>
      </c>
      <c r="D2991">
        <v>132.151377</v>
      </c>
      <c r="E2991" s="4">
        <v>2</v>
      </c>
      <c r="P2991">
        <v>1</v>
      </c>
      <c r="Q2991" t="str">
        <f>CONCATENATE(C2991,E2991,G2991,I2991)</f>
        <v>2</v>
      </c>
    </row>
    <row r="2992" spans="1:17" x14ac:dyDescent="0.25">
      <c r="A2992">
        <v>3420</v>
      </c>
      <c r="D2992">
        <v>132.158671</v>
      </c>
      <c r="E2992" s="4">
        <v>2</v>
      </c>
      <c r="P2992">
        <v>1</v>
      </c>
      <c r="Q2992" t="str">
        <f>CONCATENATE(C2992,E2992,G2992,I2992)</f>
        <v>2</v>
      </c>
    </row>
    <row r="2993" spans="1:17" x14ac:dyDescent="0.25">
      <c r="A2993">
        <v>3421</v>
      </c>
      <c r="D2993">
        <v>132.30678800000001</v>
      </c>
      <c r="E2993" s="4">
        <v>2</v>
      </c>
      <c r="P2993">
        <v>1</v>
      </c>
      <c r="Q2993" t="str">
        <f>CONCATENATE(C2993,E2993,G2993,I2993)</f>
        <v>2</v>
      </c>
    </row>
    <row r="2994" spans="1:17" x14ac:dyDescent="0.25">
      <c r="A2994">
        <v>3422</v>
      </c>
      <c r="D2994">
        <v>132.102351</v>
      </c>
      <c r="E2994" s="4">
        <v>2</v>
      </c>
      <c r="F2994">
        <v>132.701075</v>
      </c>
      <c r="G2994" s="5">
        <v>3</v>
      </c>
      <c r="P2994">
        <v>2</v>
      </c>
      <c r="Q2994" t="str">
        <f>CONCATENATE(C2994,E2994,G2994,I2994)</f>
        <v>23</v>
      </c>
    </row>
    <row r="2995" spans="1:17" x14ac:dyDescent="0.25">
      <c r="A2995">
        <v>3423</v>
      </c>
      <c r="F2995">
        <v>132.66142500000001</v>
      </c>
      <c r="G2995" s="5">
        <v>3</v>
      </c>
      <c r="P2995">
        <v>1</v>
      </c>
      <c r="Q2995" t="str">
        <f>CONCATENATE(C2995,E2995,G2995,I2995)</f>
        <v>3</v>
      </c>
    </row>
    <row r="2996" spans="1:17" x14ac:dyDescent="0.25">
      <c r="A2996">
        <v>3424</v>
      </c>
      <c r="F2996">
        <v>132.630663</v>
      </c>
      <c r="G2996" s="5">
        <v>3</v>
      </c>
      <c r="H2996">
        <v>133.72163600000002</v>
      </c>
      <c r="I2996" s="2">
        <v>4</v>
      </c>
      <c r="P2996">
        <v>2</v>
      </c>
      <c r="Q2996" t="str">
        <f>CONCATENATE(C2996,E2996,G2996,I2996)</f>
        <v>34</v>
      </c>
    </row>
    <row r="2997" spans="1:17" x14ac:dyDescent="0.25">
      <c r="A2997">
        <v>3425</v>
      </c>
      <c r="F2997">
        <v>132.68576999999999</v>
      </c>
      <c r="G2997" s="5">
        <v>3</v>
      </c>
      <c r="H2997">
        <v>133.673518</v>
      </c>
      <c r="I2997" s="2">
        <v>4</v>
      </c>
      <c r="P2997">
        <v>2</v>
      </c>
      <c r="Q2997" t="str">
        <f>CONCATENATE(C2997,E2997,G2997,I2997)</f>
        <v>34</v>
      </c>
    </row>
    <row r="2998" spans="1:17" x14ac:dyDescent="0.25">
      <c r="A2998">
        <v>3426</v>
      </c>
      <c r="F2998">
        <v>132.72811300000001</v>
      </c>
      <c r="G2998" s="5">
        <v>3</v>
      </c>
      <c r="H2998">
        <v>133.69694000000001</v>
      </c>
      <c r="I2998" s="2">
        <v>4</v>
      </c>
      <c r="P2998">
        <v>2</v>
      </c>
      <c r="Q2998" t="str">
        <f>CONCATENATE(C2998,E2998,G2998,I2998)</f>
        <v>34</v>
      </c>
    </row>
    <row r="2999" spans="1:17" x14ac:dyDescent="0.25">
      <c r="A2999">
        <v>3427</v>
      </c>
      <c r="F2999">
        <v>132.68209300000001</v>
      </c>
      <c r="G2999" s="5">
        <v>3</v>
      </c>
      <c r="H2999">
        <v>133.75337400000001</v>
      </c>
      <c r="I2999" s="2">
        <v>4</v>
      </c>
      <c r="P2999">
        <v>2</v>
      </c>
      <c r="Q2999" t="str">
        <f>CONCATENATE(C2999,E2999,G2999,I2999)</f>
        <v>34</v>
      </c>
    </row>
    <row r="3000" spans="1:17" x14ac:dyDescent="0.25">
      <c r="A3000">
        <v>3428</v>
      </c>
      <c r="F3000">
        <v>132.64596800000001</v>
      </c>
      <c r="G3000" s="5">
        <v>3</v>
      </c>
      <c r="H3000">
        <v>133.74199100000001</v>
      </c>
      <c r="I3000" s="2">
        <v>4</v>
      </c>
      <c r="P3000">
        <v>2</v>
      </c>
      <c r="Q3000" t="str">
        <f>CONCATENATE(C3000,E3000,G3000,I3000)</f>
        <v>34</v>
      </c>
    </row>
    <row r="3001" spans="1:17" x14ac:dyDescent="0.25">
      <c r="A3001">
        <v>3429</v>
      </c>
      <c r="F3001">
        <v>132.701075</v>
      </c>
      <c r="G3001" s="5">
        <v>3</v>
      </c>
      <c r="H3001">
        <v>133.72754900000001</v>
      </c>
      <c r="I3001" s="2">
        <v>4</v>
      </c>
      <c r="P3001">
        <v>2</v>
      </c>
      <c r="Q3001" t="str">
        <f>CONCATENATE(C3001,E3001,G3001,I3001)</f>
        <v>34</v>
      </c>
    </row>
    <row r="3002" spans="1:17" x14ac:dyDescent="0.25">
      <c r="A3002">
        <v>3430</v>
      </c>
      <c r="B3002">
        <v>159.01843600000001</v>
      </c>
      <c r="C3002" s="3">
        <v>1</v>
      </c>
      <c r="H3002">
        <v>133.74423400000001</v>
      </c>
      <c r="I3002" s="2">
        <v>4</v>
      </c>
      <c r="P3002">
        <v>2</v>
      </c>
      <c r="Q3002" t="str">
        <f>CONCATENATE(C3002,E3002,G3002,I3002)</f>
        <v>14</v>
      </c>
    </row>
    <row r="3003" spans="1:17" x14ac:dyDescent="0.25">
      <c r="A3003">
        <v>3431</v>
      </c>
      <c r="B3003">
        <v>159.04510199999999</v>
      </c>
      <c r="C3003" s="3">
        <v>1</v>
      </c>
      <c r="H3003">
        <v>133.72163600000002</v>
      </c>
      <c r="I3003" s="2">
        <v>4</v>
      </c>
      <c r="P3003">
        <v>2</v>
      </c>
      <c r="Q3003" t="str">
        <f>CONCATENATE(C3003,E3003,G3003,I3003)</f>
        <v>14</v>
      </c>
    </row>
    <row r="3004" spans="1:17" x14ac:dyDescent="0.25">
      <c r="A3004">
        <v>3432</v>
      </c>
      <c r="B3004">
        <v>159.02187000000001</v>
      </c>
      <c r="C3004" s="3">
        <v>1</v>
      </c>
      <c r="P3004">
        <v>1</v>
      </c>
      <c r="Q3004" t="str">
        <f>CONCATENATE(C3004,E3004,G3004,I3004)</f>
        <v>1</v>
      </c>
    </row>
    <row r="3005" spans="1:17" x14ac:dyDescent="0.25">
      <c r="A3005">
        <v>3433</v>
      </c>
      <c r="B3005">
        <v>159.03065700000002</v>
      </c>
      <c r="C3005" s="3">
        <v>1</v>
      </c>
      <c r="P3005">
        <v>1</v>
      </c>
      <c r="Q3005" t="str">
        <f>CONCATENATE(C3005,E3005,G3005,I3005)</f>
        <v>1</v>
      </c>
    </row>
    <row r="3006" spans="1:17" x14ac:dyDescent="0.25">
      <c r="A3006">
        <v>3434</v>
      </c>
      <c r="B3006">
        <v>159.017426</v>
      </c>
      <c r="C3006" s="3">
        <v>1</v>
      </c>
      <c r="P3006">
        <v>1</v>
      </c>
      <c r="Q3006" t="str">
        <f>CONCATENATE(C3006,E3006,G3006,I3006)</f>
        <v>1</v>
      </c>
    </row>
    <row r="3007" spans="1:17" x14ac:dyDescent="0.25">
      <c r="A3007">
        <v>3435</v>
      </c>
      <c r="B3007">
        <v>159.00469900000002</v>
      </c>
      <c r="C3007" s="3">
        <v>1</v>
      </c>
      <c r="P3007">
        <v>1</v>
      </c>
      <c r="Q3007" t="str">
        <f>CONCATENATE(C3007,E3007,G3007,I3007)</f>
        <v>1</v>
      </c>
    </row>
    <row r="3008" spans="1:17" x14ac:dyDescent="0.25">
      <c r="A3008">
        <v>3436</v>
      </c>
      <c r="B3008">
        <v>158.926773</v>
      </c>
      <c r="C3008" s="3">
        <v>1</v>
      </c>
      <c r="P3008">
        <v>1</v>
      </c>
      <c r="Q3008" t="str">
        <f>CONCATENATE(C3008,E3008,G3008,I3008)</f>
        <v>1</v>
      </c>
    </row>
    <row r="3009" spans="1:17" x14ac:dyDescent="0.25">
      <c r="A3009">
        <v>3437</v>
      </c>
      <c r="B3009">
        <v>158.91889500000002</v>
      </c>
      <c r="C3009" s="3">
        <v>1</v>
      </c>
      <c r="D3009">
        <v>164.74309399999999</v>
      </c>
      <c r="E3009" s="4">
        <v>2</v>
      </c>
      <c r="P3009">
        <v>2</v>
      </c>
      <c r="Q3009" t="str">
        <f>CONCATENATE(C3009,E3009,G3009,I3009)</f>
        <v>12</v>
      </c>
    </row>
    <row r="3010" spans="1:17" x14ac:dyDescent="0.25">
      <c r="A3010">
        <v>3438</v>
      </c>
      <c r="B3010">
        <v>159.035506</v>
      </c>
      <c r="C3010" s="3">
        <v>1</v>
      </c>
      <c r="D3010">
        <v>164.81101799999999</v>
      </c>
      <c r="E3010" s="4">
        <v>2</v>
      </c>
      <c r="P3010">
        <v>2</v>
      </c>
      <c r="Q3010" t="str">
        <f>CONCATENATE(C3010,E3010,G3010,I3010)</f>
        <v>12</v>
      </c>
    </row>
    <row r="3011" spans="1:17" x14ac:dyDescent="0.25">
      <c r="A3011">
        <v>3439</v>
      </c>
      <c r="B3011">
        <v>159.01843600000001</v>
      </c>
      <c r="C3011" s="3">
        <v>1</v>
      </c>
      <c r="D3011">
        <v>164.77581800000002</v>
      </c>
      <c r="E3011" s="4">
        <v>2</v>
      </c>
      <c r="P3011">
        <v>2</v>
      </c>
      <c r="Q3011" t="str">
        <f>CONCATENATE(C3011,E3011,G3011,I3011)</f>
        <v>12</v>
      </c>
    </row>
    <row r="3012" spans="1:17" x14ac:dyDescent="0.25">
      <c r="A3012">
        <v>3440</v>
      </c>
      <c r="D3012">
        <v>164.782534</v>
      </c>
      <c r="E3012" s="4">
        <v>2</v>
      </c>
      <c r="P3012">
        <v>1</v>
      </c>
      <c r="Q3012" t="str">
        <f>CONCATENATE(C3012,E3012,G3012,I3012)</f>
        <v>2</v>
      </c>
    </row>
    <row r="3013" spans="1:17" x14ac:dyDescent="0.25">
      <c r="A3013">
        <v>3441</v>
      </c>
      <c r="D3013">
        <v>164.73996199999999</v>
      </c>
      <c r="E3013" s="4">
        <v>2</v>
      </c>
      <c r="P3013">
        <v>1</v>
      </c>
      <c r="Q3013" t="str">
        <f>CONCATENATE(C3013,E3013,G3013,I3013)</f>
        <v>2</v>
      </c>
    </row>
    <row r="3014" spans="1:17" x14ac:dyDescent="0.25">
      <c r="A3014">
        <v>3442</v>
      </c>
      <c r="D3014">
        <v>164.78723200000002</v>
      </c>
      <c r="E3014" s="4">
        <v>2</v>
      </c>
      <c r="P3014">
        <v>1</v>
      </c>
      <c r="Q3014" t="str">
        <f>CONCATENATE(C3014,E3014,G3014,I3014)</f>
        <v>2</v>
      </c>
    </row>
    <row r="3015" spans="1:17" x14ac:dyDescent="0.25">
      <c r="A3015">
        <v>3443</v>
      </c>
      <c r="D3015">
        <v>164.74309399999999</v>
      </c>
      <c r="E3015" s="4">
        <v>2</v>
      </c>
      <c r="F3015">
        <v>163.649967</v>
      </c>
      <c r="G3015" s="5">
        <v>3</v>
      </c>
      <c r="P3015">
        <v>2</v>
      </c>
      <c r="Q3015" t="str">
        <f>CONCATENATE(C3015,E3015,G3015,I3015)</f>
        <v>23</v>
      </c>
    </row>
    <row r="3016" spans="1:17" x14ac:dyDescent="0.25">
      <c r="A3016">
        <v>3444</v>
      </c>
      <c r="D3016">
        <v>164.74309399999999</v>
      </c>
      <c r="E3016" s="4">
        <v>2</v>
      </c>
      <c r="F3016">
        <v>163.66168200000001</v>
      </c>
      <c r="G3016" s="5">
        <v>3</v>
      </c>
      <c r="H3016">
        <v>164.733597</v>
      </c>
      <c r="I3016" s="2">
        <v>4</v>
      </c>
      <c r="P3016">
        <v>3</v>
      </c>
      <c r="Q3016" t="str">
        <f>CONCATENATE(C3016,E3016,G3016,I3016)</f>
        <v>234</v>
      </c>
    </row>
    <row r="3017" spans="1:17" x14ac:dyDescent="0.25">
      <c r="A3017">
        <v>3445</v>
      </c>
      <c r="F3017">
        <v>163.640018</v>
      </c>
      <c r="G3017" s="5">
        <v>3</v>
      </c>
      <c r="H3017">
        <v>164.75743499999999</v>
      </c>
      <c r="I3017" s="2">
        <v>4</v>
      </c>
      <c r="P3017">
        <v>2</v>
      </c>
      <c r="Q3017" t="str">
        <f>CONCATENATE(C3017,E3017,G3017,I3017)</f>
        <v>34</v>
      </c>
    </row>
    <row r="3018" spans="1:17" x14ac:dyDescent="0.25">
      <c r="A3018">
        <v>3446</v>
      </c>
      <c r="F3018">
        <v>163.666077</v>
      </c>
      <c r="G3018" s="5">
        <v>3</v>
      </c>
      <c r="H3018">
        <v>164.72713300000001</v>
      </c>
      <c r="I3018" s="2">
        <v>4</v>
      </c>
      <c r="P3018">
        <v>2</v>
      </c>
      <c r="Q3018" t="str">
        <f>CONCATENATE(C3018,E3018,G3018,I3018)</f>
        <v>34</v>
      </c>
    </row>
    <row r="3019" spans="1:17" x14ac:dyDescent="0.25">
      <c r="A3019">
        <v>3447</v>
      </c>
      <c r="F3019">
        <v>163.66425900000002</v>
      </c>
      <c r="G3019" s="5">
        <v>3</v>
      </c>
      <c r="H3019">
        <v>164.70925600000001</v>
      </c>
      <c r="I3019" s="2">
        <v>4</v>
      </c>
      <c r="P3019">
        <v>2</v>
      </c>
      <c r="Q3019" t="str">
        <f>CONCATENATE(C3019,E3019,G3019,I3019)</f>
        <v>34</v>
      </c>
    </row>
    <row r="3020" spans="1:17" x14ac:dyDescent="0.25">
      <c r="A3020">
        <v>3448</v>
      </c>
      <c r="F3020">
        <v>163.59744499999999</v>
      </c>
      <c r="G3020" s="5">
        <v>3</v>
      </c>
      <c r="H3020">
        <v>164.718649</v>
      </c>
      <c r="I3020" s="2">
        <v>4</v>
      </c>
      <c r="P3020">
        <v>2</v>
      </c>
      <c r="Q3020" t="str">
        <f>CONCATENATE(C3020,E3020,G3020,I3020)</f>
        <v>34</v>
      </c>
    </row>
    <row r="3021" spans="1:17" x14ac:dyDescent="0.25">
      <c r="A3021">
        <v>3449</v>
      </c>
      <c r="F3021">
        <v>163.60966500000001</v>
      </c>
      <c r="G3021" s="5">
        <v>3</v>
      </c>
      <c r="H3021">
        <v>164.72890100000001</v>
      </c>
      <c r="I3021" s="2">
        <v>4</v>
      </c>
      <c r="P3021">
        <v>2</v>
      </c>
      <c r="Q3021" t="str">
        <f>CONCATENATE(C3021,E3021,G3021,I3021)</f>
        <v>34</v>
      </c>
    </row>
    <row r="3022" spans="1:17" x14ac:dyDescent="0.25">
      <c r="A3022">
        <v>3450</v>
      </c>
      <c r="F3022">
        <v>163.59996899999999</v>
      </c>
      <c r="G3022" s="5">
        <v>3</v>
      </c>
      <c r="H3022">
        <v>164.711377</v>
      </c>
      <c r="I3022" s="2">
        <v>4</v>
      </c>
      <c r="P3022">
        <v>2</v>
      </c>
      <c r="Q3022" t="str">
        <f>CONCATENATE(C3022,E3022,G3022,I3022)</f>
        <v>34</v>
      </c>
    </row>
    <row r="3023" spans="1:17" x14ac:dyDescent="0.25">
      <c r="A3023">
        <v>3451</v>
      </c>
      <c r="F3023">
        <v>163.649967</v>
      </c>
      <c r="G3023" s="5">
        <v>3</v>
      </c>
      <c r="H3023">
        <v>164.74289200000001</v>
      </c>
      <c r="I3023" s="2">
        <v>4</v>
      </c>
      <c r="P3023">
        <v>2</v>
      </c>
      <c r="Q3023" t="str">
        <f>CONCATENATE(C3023,E3023,G3023,I3023)</f>
        <v>34</v>
      </c>
    </row>
    <row r="3024" spans="1:17" x14ac:dyDescent="0.25">
      <c r="A3024">
        <v>3452</v>
      </c>
      <c r="H3024">
        <v>164.814705</v>
      </c>
      <c r="I3024" s="2">
        <v>4</v>
      </c>
      <c r="P3024">
        <v>1</v>
      </c>
      <c r="Q3024" t="str">
        <f>CONCATENATE(C3024,E3024,G3024,I3024)</f>
        <v>4</v>
      </c>
    </row>
    <row r="3025" spans="1:17" x14ac:dyDescent="0.25">
      <c r="A3025">
        <v>3453</v>
      </c>
      <c r="H3025">
        <v>164.733597</v>
      </c>
      <c r="I3025" s="2">
        <v>4</v>
      </c>
      <c r="P3025">
        <v>1</v>
      </c>
      <c r="Q3025" t="str">
        <f>CONCATENATE(C3025,E3025,G3025,I3025)</f>
        <v>4</v>
      </c>
    </row>
    <row r="3026" spans="1:17" x14ac:dyDescent="0.25">
      <c r="A3026">
        <v>3454</v>
      </c>
      <c r="P3026">
        <v>0</v>
      </c>
      <c r="Q3026" t="str">
        <f>CONCATENATE(C3026,E3026,G3026,I3026)</f>
        <v/>
      </c>
    </row>
    <row r="3027" spans="1:17" x14ac:dyDescent="0.25">
      <c r="A3027">
        <v>3455</v>
      </c>
      <c r="B3027">
        <v>185.651217</v>
      </c>
      <c r="C3027" s="3">
        <v>1</v>
      </c>
      <c r="P3027">
        <v>1</v>
      </c>
      <c r="Q3027" t="str">
        <f>CONCATENATE(C3027,E3027,G3027,I3027)</f>
        <v>1</v>
      </c>
    </row>
    <row r="3028" spans="1:17" x14ac:dyDescent="0.25">
      <c r="A3028">
        <v>3456</v>
      </c>
      <c r="B3028">
        <v>185.67217500000001</v>
      </c>
      <c r="C3028" s="3">
        <v>1</v>
      </c>
      <c r="P3028">
        <v>1</v>
      </c>
      <c r="Q3028" t="str">
        <f>CONCATENATE(C3028,E3028,G3028,I3028)</f>
        <v>1</v>
      </c>
    </row>
    <row r="3029" spans="1:17" x14ac:dyDescent="0.25">
      <c r="A3029">
        <v>3457</v>
      </c>
      <c r="B3029">
        <v>185.649145</v>
      </c>
      <c r="C3029" s="3">
        <v>1</v>
      </c>
      <c r="P3029">
        <v>1</v>
      </c>
      <c r="Q3029" t="str">
        <f>CONCATENATE(C3029,E3029,G3029,I3029)</f>
        <v>1</v>
      </c>
    </row>
    <row r="3030" spans="1:17" x14ac:dyDescent="0.25">
      <c r="A3030">
        <v>3458</v>
      </c>
      <c r="B3030">
        <v>185.68065899999999</v>
      </c>
      <c r="C3030" s="3">
        <v>1</v>
      </c>
      <c r="P3030">
        <v>1</v>
      </c>
      <c r="Q3030" t="str">
        <f>CONCATENATE(C3030,E3030,G3030,I3030)</f>
        <v>1</v>
      </c>
    </row>
    <row r="3031" spans="1:17" x14ac:dyDescent="0.25">
      <c r="A3031">
        <v>3459</v>
      </c>
      <c r="B3031">
        <v>185.660258</v>
      </c>
      <c r="C3031" s="3">
        <v>1</v>
      </c>
      <c r="P3031">
        <v>1</v>
      </c>
      <c r="Q3031" t="str">
        <f>CONCATENATE(C3031,E3031,G3031,I3031)</f>
        <v>1</v>
      </c>
    </row>
    <row r="3032" spans="1:17" x14ac:dyDescent="0.25">
      <c r="A3032">
        <v>3460</v>
      </c>
      <c r="B3032">
        <v>185.67475000000002</v>
      </c>
      <c r="C3032" s="3">
        <v>1</v>
      </c>
      <c r="P3032">
        <v>1</v>
      </c>
      <c r="Q3032" t="str">
        <f>CONCATENATE(C3032,E3032,G3032,I3032)</f>
        <v>1</v>
      </c>
    </row>
    <row r="3033" spans="1:17" x14ac:dyDescent="0.25">
      <c r="A3033">
        <v>3461</v>
      </c>
      <c r="B3033">
        <v>185.657679</v>
      </c>
      <c r="C3033" s="3">
        <v>1</v>
      </c>
      <c r="D3033">
        <v>192.347342</v>
      </c>
      <c r="E3033" s="4">
        <v>2</v>
      </c>
      <c r="P3033">
        <v>2</v>
      </c>
      <c r="Q3033" t="str">
        <f>CONCATENATE(C3033,E3033,G3033,I3033)</f>
        <v>12</v>
      </c>
    </row>
    <row r="3034" spans="1:17" x14ac:dyDescent="0.25">
      <c r="A3034">
        <v>3462</v>
      </c>
      <c r="B3034">
        <v>185.613947</v>
      </c>
      <c r="C3034" s="3">
        <v>1</v>
      </c>
      <c r="D3034">
        <v>192.285021</v>
      </c>
      <c r="E3034" s="4">
        <v>2</v>
      </c>
      <c r="P3034">
        <v>2</v>
      </c>
      <c r="Q3034" t="str">
        <f>CONCATENATE(C3034,E3034,G3034,I3034)</f>
        <v>12</v>
      </c>
    </row>
    <row r="3035" spans="1:17" x14ac:dyDescent="0.25">
      <c r="A3035">
        <v>3463</v>
      </c>
      <c r="B3035">
        <v>185.651217</v>
      </c>
      <c r="C3035" s="3">
        <v>1</v>
      </c>
      <c r="D3035">
        <v>192.28365600000001</v>
      </c>
      <c r="E3035" s="4">
        <v>2</v>
      </c>
      <c r="P3035">
        <v>2</v>
      </c>
      <c r="Q3035" t="str">
        <f>CONCATENATE(C3035,E3035,G3035,I3035)</f>
        <v>12</v>
      </c>
    </row>
    <row r="3036" spans="1:17" x14ac:dyDescent="0.25">
      <c r="A3036">
        <v>3464</v>
      </c>
      <c r="D3036">
        <v>192.28527300000002</v>
      </c>
      <c r="E3036" s="4">
        <v>2</v>
      </c>
      <c r="P3036">
        <v>1</v>
      </c>
      <c r="Q3036" t="str">
        <f>CONCATENATE(C3036,E3036,G3036,I3036)</f>
        <v>2</v>
      </c>
    </row>
    <row r="3037" spans="1:17" x14ac:dyDescent="0.25">
      <c r="A3037">
        <v>3465</v>
      </c>
      <c r="D3037">
        <v>192.31107900000001</v>
      </c>
      <c r="E3037" s="4">
        <v>2</v>
      </c>
      <c r="P3037">
        <v>1</v>
      </c>
      <c r="Q3037" t="str">
        <f>CONCATENATE(C3037,E3037,G3037,I3037)</f>
        <v>2</v>
      </c>
    </row>
    <row r="3038" spans="1:17" x14ac:dyDescent="0.25">
      <c r="A3038">
        <v>3466</v>
      </c>
      <c r="D3038">
        <v>192.335219</v>
      </c>
      <c r="E3038" s="4">
        <v>2</v>
      </c>
      <c r="P3038">
        <v>1</v>
      </c>
      <c r="Q3038" t="str">
        <f>CONCATENATE(C3038,E3038,G3038,I3038)</f>
        <v>2</v>
      </c>
    </row>
    <row r="3039" spans="1:17" x14ac:dyDescent="0.25">
      <c r="A3039">
        <v>3467</v>
      </c>
      <c r="D3039">
        <v>192.33360099999999</v>
      </c>
      <c r="E3039" s="4">
        <v>2</v>
      </c>
      <c r="F3039">
        <v>191.33880500000001</v>
      </c>
      <c r="G3039" s="5">
        <v>3</v>
      </c>
      <c r="P3039">
        <v>2</v>
      </c>
      <c r="Q3039" t="str">
        <f>CONCATENATE(C3039,E3039,G3039,I3039)</f>
        <v>23</v>
      </c>
    </row>
    <row r="3040" spans="1:17" x14ac:dyDescent="0.25">
      <c r="A3040">
        <v>3468</v>
      </c>
      <c r="D3040">
        <v>192.347342</v>
      </c>
      <c r="E3040" s="4">
        <v>2</v>
      </c>
      <c r="F3040">
        <v>191.41046700000001</v>
      </c>
      <c r="G3040" s="5">
        <v>3</v>
      </c>
      <c r="P3040">
        <v>2</v>
      </c>
      <c r="Q3040" t="str">
        <f>CONCATENATE(C3040,E3040,G3040,I3040)</f>
        <v>23</v>
      </c>
    </row>
    <row r="3041" spans="1:17" x14ac:dyDescent="0.25">
      <c r="A3041">
        <v>3469</v>
      </c>
      <c r="F3041">
        <v>191.40349800000001</v>
      </c>
      <c r="G3041" s="5">
        <v>3</v>
      </c>
      <c r="H3041">
        <v>192.04432500000001</v>
      </c>
      <c r="I3041" s="2">
        <v>4</v>
      </c>
      <c r="P3041">
        <v>2</v>
      </c>
      <c r="Q3041" t="str">
        <f>CONCATENATE(C3041,E3041,G3041,I3041)</f>
        <v>34</v>
      </c>
    </row>
    <row r="3042" spans="1:17" x14ac:dyDescent="0.25">
      <c r="A3042">
        <v>3470</v>
      </c>
      <c r="F3042">
        <v>191.37814600000002</v>
      </c>
      <c r="G3042" s="5">
        <v>3</v>
      </c>
      <c r="H3042">
        <v>192.09780699999999</v>
      </c>
      <c r="I3042" s="2">
        <v>4</v>
      </c>
      <c r="P3042">
        <v>2</v>
      </c>
      <c r="Q3042" t="str">
        <f>CONCATENATE(C3042,E3042,G3042,I3042)</f>
        <v>34</v>
      </c>
    </row>
    <row r="3043" spans="1:17" x14ac:dyDescent="0.25">
      <c r="A3043">
        <v>3471</v>
      </c>
      <c r="F3043">
        <v>191.366129</v>
      </c>
      <c r="G3043" s="5">
        <v>3</v>
      </c>
      <c r="H3043">
        <v>192.09088700000001</v>
      </c>
      <c r="I3043" s="2">
        <v>4</v>
      </c>
      <c r="P3043">
        <v>2</v>
      </c>
      <c r="Q3043" t="str">
        <f>CONCATENATE(C3043,E3043,G3043,I3043)</f>
        <v>34</v>
      </c>
    </row>
    <row r="3044" spans="1:17" x14ac:dyDescent="0.25">
      <c r="A3044">
        <v>3472</v>
      </c>
      <c r="F3044">
        <v>191.34067400000001</v>
      </c>
      <c r="G3044" s="5">
        <v>3</v>
      </c>
      <c r="H3044">
        <v>192.071699</v>
      </c>
      <c r="I3044" s="2">
        <v>4</v>
      </c>
      <c r="P3044">
        <v>2</v>
      </c>
      <c r="Q3044" t="str">
        <f>CONCATENATE(C3044,E3044,G3044,I3044)</f>
        <v>34</v>
      </c>
    </row>
    <row r="3045" spans="1:17" x14ac:dyDescent="0.25">
      <c r="A3045">
        <v>3473</v>
      </c>
      <c r="F3045">
        <v>191.35350299999999</v>
      </c>
      <c r="G3045" s="5">
        <v>3</v>
      </c>
      <c r="H3045">
        <v>192.10270500000001</v>
      </c>
      <c r="I3045" s="2">
        <v>4</v>
      </c>
      <c r="P3045">
        <v>2</v>
      </c>
      <c r="Q3045" t="str">
        <f>CONCATENATE(C3045,E3045,G3045,I3045)</f>
        <v>34</v>
      </c>
    </row>
    <row r="3046" spans="1:17" x14ac:dyDescent="0.25">
      <c r="A3046">
        <v>3474</v>
      </c>
      <c r="F3046">
        <v>191.32143200000002</v>
      </c>
      <c r="G3046" s="5">
        <v>3</v>
      </c>
      <c r="H3046">
        <v>192.092806</v>
      </c>
      <c r="I3046" s="2">
        <v>4</v>
      </c>
      <c r="P3046">
        <v>2</v>
      </c>
      <c r="Q3046" t="str">
        <f>CONCATENATE(C3046,E3046,G3046,I3046)</f>
        <v>34</v>
      </c>
    </row>
    <row r="3047" spans="1:17" x14ac:dyDescent="0.25">
      <c r="A3047">
        <v>3475</v>
      </c>
      <c r="F3047">
        <v>191.39981299999999</v>
      </c>
      <c r="G3047" s="5">
        <v>3</v>
      </c>
      <c r="H3047">
        <v>192.06593900000001</v>
      </c>
      <c r="I3047" s="2">
        <v>4</v>
      </c>
      <c r="P3047">
        <v>2</v>
      </c>
      <c r="Q3047" t="str">
        <f>CONCATENATE(C3047,E3047,G3047,I3047)</f>
        <v>34</v>
      </c>
    </row>
    <row r="3048" spans="1:17" x14ac:dyDescent="0.25">
      <c r="A3048">
        <v>3476</v>
      </c>
      <c r="F3048">
        <v>191.33880500000001</v>
      </c>
      <c r="G3048" s="5">
        <v>3</v>
      </c>
      <c r="H3048">
        <v>192.04432500000001</v>
      </c>
      <c r="I3048" s="2">
        <v>4</v>
      </c>
      <c r="P3048">
        <v>2</v>
      </c>
      <c r="Q3048" t="str">
        <f>CONCATENATE(C3048,E3048,G3048,I3048)</f>
        <v>34</v>
      </c>
    </row>
    <row r="3049" spans="1:17" x14ac:dyDescent="0.25">
      <c r="A3049">
        <v>3477</v>
      </c>
      <c r="H3049">
        <v>192.04432500000001</v>
      </c>
      <c r="I3049" s="2">
        <v>4</v>
      </c>
      <c r="P3049">
        <v>1</v>
      </c>
      <c r="Q3049" t="str">
        <f>CONCATENATE(C3049,E3049,G3049,I3049)</f>
        <v>4</v>
      </c>
    </row>
    <row r="3050" spans="1:17" x14ac:dyDescent="0.25">
      <c r="A3050">
        <v>3478</v>
      </c>
      <c r="B3050">
        <v>212.65741600000001</v>
      </c>
      <c r="C3050" s="3">
        <v>1</v>
      </c>
      <c r="P3050">
        <v>1</v>
      </c>
      <c r="Q3050" t="str">
        <f>CONCATENATE(C3050,E3050,G3050,I3050)</f>
        <v>1</v>
      </c>
    </row>
    <row r="3051" spans="1:17" x14ac:dyDescent="0.25">
      <c r="A3051">
        <v>3479</v>
      </c>
      <c r="B3051">
        <v>212.72519600000001</v>
      </c>
      <c r="C3051" s="3">
        <v>1</v>
      </c>
      <c r="P3051">
        <v>1</v>
      </c>
      <c r="Q3051" t="str">
        <f>CONCATENATE(C3051,E3051,G3051,I3051)</f>
        <v>1</v>
      </c>
    </row>
    <row r="3052" spans="1:17" x14ac:dyDescent="0.25">
      <c r="A3052">
        <v>3480</v>
      </c>
      <c r="B3052">
        <v>212.688084</v>
      </c>
      <c r="C3052" s="3">
        <v>1</v>
      </c>
      <c r="P3052">
        <v>1</v>
      </c>
      <c r="Q3052" t="str">
        <f>CONCATENATE(C3052,E3052,G3052,I3052)</f>
        <v>1</v>
      </c>
    </row>
    <row r="3053" spans="1:17" x14ac:dyDescent="0.25">
      <c r="A3053">
        <v>3481</v>
      </c>
      <c r="B3053">
        <v>212.66329200000001</v>
      </c>
      <c r="C3053" s="3">
        <v>1</v>
      </c>
      <c r="P3053">
        <v>1</v>
      </c>
      <c r="Q3053" t="str">
        <f>CONCATENATE(C3053,E3053,G3053,I3053)</f>
        <v>1</v>
      </c>
    </row>
    <row r="3054" spans="1:17" x14ac:dyDescent="0.25">
      <c r="A3054">
        <v>3482</v>
      </c>
      <c r="B3054">
        <v>212.639736</v>
      </c>
      <c r="C3054" s="3">
        <v>1</v>
      </c>
      <c r="P3054">
        <v>1</v>
      </c>
      <c r="Q3054" t="str">
        <f>CONCATENATE(C3054,E3054,G3054,I3054)</f>
        <v>1</v>
      </c>
    </row>
    <row r="3055" spans="1:17" x14ac:dyDescent="0.25">
      <c r="A3055">
        <v>3483</v>
      </c>
      <c r="B3055">
        <v>212.64653999999999</v>
      </c>
      <c r="C3055" s="3">
        <v>1</v>
      </c>
      <c r="P3055">
        <v>1</v>
      </c>
      <c r="Q3055" t="str">
        <f>CONCATENATE(C3055,E3055,G3055,I3055)</f>
        <v>1</v>
      </c>
    </row>
    <row r="3056" spans="1:17" x14ac:dyDescent="0.25">
      <c r="A3056">
        <v>3484</v>
      </c>
      <c r="B3056">
        <v>212.64643699999999</v>
      </c>
      <c r="C3056" s="3">
        <v>1</v>
      </c>
      <c r="D3056">
        <v>217.561331</v>
      </c>
      <c r="E3056" s="4">
        <v>2</v>
      </c>
      <c r="P3056">
        <v>2</v>
      </c>
      <c r="Q3056" t="str">
        <f>CONCATENATE(C3056,E3056,G3056,I3056)</f>
        <v>12</v>
      </c>
    </row>
    <row r="3057" spans="1:17" x14ac:dyDescent="0.25">
      <c r="A3057">
        <v>3485</v>
      </c>
      <c r="B3057">
        <v>212.65741600000001</v>
      </c>
      <c r="C3057" s="3">
        <v>1</v>
      </c>
      <c r="D3057">
        <v>217.59354500000001</v>
      </c>
      <c r="E3057" s="4">
        <v>2</v>
      </c>
      <c r="P3057">
        <v>2</v>
      </c>
      <c r="Q3057" t="str">
        <f>CONCATENATE(C3057,E3057,G3057,I3057)</f>
        <v>12</v>
      </c>
    </row>
    <row r="3058" spans="1:17" x14ac:dyDescent="0.25">
      <c r="A3058">
        <v>3486</v>
      </c>
      <c r="B3058">
        <v>212.65741600000001</v>
      </c>
      <c r="C3058" s="3">
        <v>1</v>
      </c>
      <c r="D3058">
        <v>217.587154</v>
      </c>
      <c r="E3058" s="4">
        <v>2</v>
      </c>
      <c r="P3058">
        <v>2</v>
      </c>
      <c r="Q3058" t="str">
        <f>CONCATENATE(C3058,E3058,G3058,I3058)</f>
        <v>12</v>
      </c>
    </row>
    <row r="3059" spans="1:17" x14ac:dyDescent="0.25">
      <c r="A3059">
        <v>3487</v>
      </c>
      <c r="D3059">
        <v>217.59101999999999</v>
      </c>
      <c r="E3059" s="4">
        <v>2</v>
      </c>
      <c r="P3059">
        <v>1</v>
      </c>
      <c r="Q3059" t="str">
        <f>CONCATENATE(C3059,E3059,G3059,I3059)</f>
        <v>2</v>
      </c>
    </row>
    <row r="3060" spans="1:17" x14ac:dyDescent="0.25">
      <c r="A3060">
        <v>3488</v>
      </c>
      <c r="D3060">
        <v>217.58282399999999</v>
      </c>
      <c r="E3060" s="4">
        <v>2</v>
      </c>
      <c r="P3060">
        <v>1</v>
      </c>
      <c r="Q3060" t="str">
        <f>CONCATENATE(C3060,E3060,G3060,I3060)</f>
        <v>2</v>
      </c>
    </row>
    <row r="3061" spans="1:17" x14ac:dyDescent="0.25">
      <c r="A3061">
        <v>3489</v>
      </c>
      <c r="D3061">
        <v>217.62540000000001</v>
      </c>
      <c r="E3061" s="4">
        <v>2</v>
      </c>
      <c r="P3061">
        <v>1</v>
      </c>
      <c r="Q3061" t="str">
        <f>CONCATENATE(C3061,E3061,G3061,I3061)</f>
        <v>2</v>
      </c>
    </row>
    <row r="3062" spans="1:17" x14ac:dyDescent="0.25">
      <c r="A3062">
        <v>3490</v>
      </c>
      <c r="D3062">
        <v>217.49215899999999</v>
      </c>
      <c r="E3062" s="4">
        <v>2</v>
      </c>
      <c r="P3062">
        <v>1</v>
      </c>
      <c r="Q3062" t="str">
        <f>CONCATENATE(C3062,E3062,G3062,I3062)</f>
        <v>2</v>
      </c>
    </row>
    <row r="3063" spans="1:17" x14ac:dyDescent="0.25">
      <c r="A3063">
        <v>3491</v>
      </c>
      <c r="D3063">
        <v>217.520096</v>
      </c>
      <c r="E3063" s="4">
        <v>2</v>
      </c>
      <c r="F3063">
        <v>217.18702099999999</v>
      </c>
      <c r="G3063" s="5">
        <v>3</v>
      </c>
      <c r="P3063">
        <v>2</v>
      </c>
      <c r="Q3063" t="str">
        <f>CONCATENATE(C3063,E3063,G3063,I3063)</f>
        <v>23</v>
      </c>
    </row>
    <row r="3064" spans="1:17" x14ac:dyDescent="0.25">
      <c r="A3064">
        <v>3492</v>
      </c>
      <c r="D3064">
        <v>217.561331</v>
      </c>
      <c r="E3064" s="4">
        <v>2</v>
      </c>
      <c r="F3064">
        <v>217.17057800000001</v>
      </c>
      <c r="G3064" s="5">
        <v>3</v>
      </c>
      <c r="P3064">
        <v>2</v>
      </c>
      <c r="Q3064" t="str">
        <f>CONCATENATE(C3064,E3064,G3064,I3064)</f>
        <v>23</v>
      </c>
    </row>
    <row r="3065" spans="1:17" x14ac:dyDescent="0.25">
      <c r="A3065">
        <v>3493</v>
      </c>
      <c r="F3065">
        <v>217.21882299999999</v>
      </c>
      <c r="G3065" s="5">
        <v>3</v>
      </c>
      <c r="H3065">
        <v>218.48050900000001</v>
      </c>
      <c r="I3065" s="2">
        <v>4</v>
      </c>
      <c r="P3065">
        <v>2</v>
      </c>
      <c r="Q3065" t="str">
        <f>CONCATENATE(C3065,E3065,G3065,I3065)</f>
        <v>34</v>
      </c>
    </row>
    <row r="3066" spans="1:17" x14ac:dyDescent="0.25">
      <c r="A3066">
        <v>3494</v>
      </c>
      <c r="F3066">
        <v>217.19568000000001</v>
      </c>
      <c r="G3066" s="5">
        <v>3</v>
      </c>
      <c r="H3066">
        <v>218.465304</v>
      </c>
      <c r="I3066" s="2">
        <v>4</v>
      </c>
      <c r="P3066">
        <v>2</v>
      </c>
      <c r="Q3066" t="str">
        <f>CONCATENATE(C3066,E3066,G3066,I3066)</f>
        <v>34</v>
      </c>
    </row>
    <row r="3067" spans="1:17" x14ac:dyDescent="0.25">
      <c r="A3067">
        <v>3495</v>
      </c>
      <c r="F3067">
        <v>217.17944399999999</v>
      </c>
      <c r="G3067" s="5">
        <v>3</v>
      </c>
      <c r="H3067">
        <v>218.48442599999998</v>
      </c>
      <c r="I3067" s="2">
        <v>4</v>
      </c>
      <c r="P3067">
        <v>2</v>
      </c>
      <c r="Q3067" t="str">
        <f>CONCATENATE(C3067,E3067,G3067,I3067)</f>
        <v>34</v>
      </c>
    </row>
    <row r="3068" spans="1:17" x14ac:dyDescent="0.25">
      <c r="A3068">
        <v>3496</v>
      </c>
      <c r="F3068">
        <v>217.16573299999999</v>
      </c>
      <c r="G3068" s="5">
        <v>3</v>
      </c>
      <c r="H3068">
        <v>218.490869</v>
      </c>
      <c r="I3068" s="2">
        <v>4</v>
      </c>
      <c r="P3068">
        <v>2</v>
      </c>
      <c r="Q3068" t="str">
        <f>CONCATENATE(C3068,E3068,G3068,I3068)</f>
        <v>34</v>
      </c>
    </row>
    <row r="3069" spans="1:17" x14ac:dyDescent="0.25">
      <c r="A3069">
        <v>3497</v>
      </c>
      <c r="F3069">
        <v>217.14114699999999</v>
      </c>
      <c r="G3069" s="5">
        <v>3</v>
      </c>
      <c r="H3069">
        <v>218.48854900000001</v>
      </c>
      <c r="I3069" s="2">
        <v>4</v>
      </c>
      <c r="P3069">
        <v>2</v>
      </c>
      <c r="Q3069" t="str">
        <f>CONCATENATE(C3069,E3069,G3069,I3069)</f>
        <v>34</v>
      </c>
    </row>
    <row r="3070" spans="1:17" x14ac:dyDescent="0.25">
      <c r="A3070">
        <v>3498</v>
      </c>
      <c r="B3070">
        <v>232.97721300000001</v>
      </c>
      <c r="C3070" s="3">
        <v>1</v>
      </c>
      <c r="F3070">
        <v>217.05156399999998</v>
      </c>
      <c r="G3070" s="5">
        <v>3</v>
      </c>
      <c r="H3070">
        <v>218.49628100000001</v>
      </c>
      <c r="I3070" s="2">
        <v>4</v>
      </c>
      <c r="P3070">
        <v>3</v>
      </c>
      <c r="Q3070" t="str">
        <f>CONCATENATE(C3070,E3070,G3070,I3070)</f>
        <v>134</v>
      </c>
    </row>
    <row r="3071" spans="1:17" x14ac:dyDescent="0.25">
      <c r="A3071">
        <v>3499</v>
      </c>
      <c r="B3071">
        <v>232.97721300000001</v>
      </c>
      <c r="C3071" s="3">
        <v>1</v>
      </c>
      <c r="F3071">
        <v>217.18702099999999</v>
      </c>
      <c r="G3071" s="5">
        <v>3</v>
      </c>
      <c r="H3071">
        <v>218.46973600000001</v>
      </c>
      <c r="I3071" s="2">
        <v>4</v>
      </c>
      <c r="P3071">
        <v>3</v>
      </c>
      <c r="Q3071" t="str">
        <f>CONCATENATE(C3071,E3071,G3071,I3071)</f>
        <v>134</v>
      </c>
    </row>
    <row r="3072" spans="1:17" x14ac:dyDescent="0.25">
      <c r="A3072">
        <v>3500</v>
      </c>
      <c r="B3072">
        <v>233.05055999999999</v>
      </c>
      <c r="C3072" s="3">
        <v>1</v>
      </c>
      <c r="F3072">
        <v>217.18702099999999</v>
      </c>
      <c r="G3072" s="5">
        <v>3</v>
      </c>
      <c r="H3072">
        <v>218.44432599999999</v>
      </c>
      <c r="I3072" s="2">
        <v>4</v>
      </c>
      <c r="P3072">
        <v>3</v>
      </c>
      <c r="Q3072" t="str">
        <f>CONCATENATE(C3072,E3072,G3072,I3072)</f>
        <v>134</v>
      </c>
    </row>
    <row r="3073" spans="1:17" x14ac:dyDescent="0.25">
      <c r="A3073">
        <v>3501</v>
      </c>
      <c r="B3073">
        <v>233.09148400000001</v>
      </c>
      <c r="C3073" s="3">
        <v>1</v>
      </c>
      <c r="H3073">
        <v>218.426491</v>
      </c>
      <c r="I3073" s="2">
        <v>4</v>
      </c>
      <c r="P3073">
        <v>2</v>
      </c>
      <c r="Q3073" t="str">
        <f>CONCATENATE(C3073,E3073,G3073,I3073)</f>
        <v>14</v>
      </c>
    </row>
    <row r="3074" spans="1:17" x14ac:dyDescent="0.25">
      <c r="A3074">
        <v>3502</v>
      </c>
      <c r="B3074">
        <v>233.08818600000001</v>
      </c>
      <c r="C3074" s="3">
        <v>1</v>
      </c>
      <c r="H3074">
        <v>218.40355399999999</v>
      </c>
      <c r="I3074" s="2">
        <v>4</v>
      </c>
      <c r="P3074">
        <v>2</v>
      </c>
      <c r="Q3074" t="str">
        <f>CONCATENATE(C3074,E3074,G3074,I3074)</f>
        <v>14</v>
      </c>
    </row>
    <row r="3075" spans="1:17" x14ac:dyDescent="0.25">
      <c r="A3075">
        <v>3503</v>
      </c>
      <c r="B3075">
        <v>233.08772300000001</v>
      </c>
      <c r="C3075" s="3">
        <v>1</v>
      </c>
      <c r="H3075">
        <v>218.48050900000001</v>
      </c>
      <c r="I3075" s="2">
        <v>4</v>
      </c>
      <c r="P3075">
        <v>2</v>
      </c>
      <c r="Q3075" t="str">
        <f>CONCATENATE(C3075,E3075,G3075,I3075)</f>
        <v>14</v>
      </c>
    </row>
    <row r="3076" spans="1:17" x14ac:dyDescent="0.25">
      <c r="A3076">
        <v>3504</v>
      </c>
      <c r="B3076">
        <v>233.05457899999999</v>
      </c>
      <c r="C3076" s="3">
        <v>1</v>
      </c>
      <c r="H3076">
        <v>218.48050900000001</v>
      </c>
      <c r="I3076" s="2">
        <v>4</v>
      </c>
      <c r="P3076">
        <v>2</v>
      </c>
      <c r="Q3076" t="str">
        <f>CONCATENATE(C3076,E3076,G3076,I3076)</f>
        <v>14</v>
      </c>
    </row>
    <row r="3077" spans="1:17" x14ac:dyDescent="0.25">
      <c r="A3077">
        <v>3505</v>
      </c>
      <c r="B3077">
        <v>233.04726099999999</v>
      </c>
      <c r="C3077" s="3">
        <v>1</v>
      </c>
      <c r="P3077">
        <v>1</v>
      </c>
      <c r="Q3077" t="str">
        <f>CONCATENATE(C3077,E3077,G3077,I3077)</f>
        <v>1</v>
      </c>
    </row>
    <row r="3078" spans="1:17" x14ac:dyDescent="0.25">
      <c r="A3078">
        <v>3506</v>
      </c>
      <c r="B3078">
        <v>233.02999299999999</v>
      </c>
      <c r="C3078" s="3">
        <v>1</v>
      </c>
      <c r="P3078">
        <v>1</v>
      </c>
      <c r="Q3078" t="str">
        <f>CONCATENATE(C3078,E3078,G3078,I3078)</f>
        <v>1</v>
      </c>
    </row>
    <row r="3079" spans="1:17" x14ac:dyDescent="0.25">
      <c r="A3079">
        <v>3507</v>
      </c>
      <c r="B3079">
        <v>233.034943</v>
      </c>
      <c r="C3079" s="3">
        <v>1</v>
      </c>
      <c r="D3079">
        <v>239.23713699999999</v>
      </c>
      <c r="E3079" s="4">
        <v>2</v>
      </c>
      <c r="P3079">
        <v>2</v>
      </c>
      <c r="Q3079" t="str">
        <f>CONCATENATE(C3079,E3079,G3079,I3079)</f>
        <v>12</v>
      </c>
    </row>
    <row r="3080" spans="1:17" x14ac:dyDescent="0.25">
      <c r="A3080">
        <v>3508</v>
      </c>
      <c r="B3080">
        <v>233.030562</v>
      </c>
      <c r="C3080" s="3">
        <v>1</v>
      </c>
      <c r="D3080">
        <v>239.213223</v>
      </c>
      <c r="E3080" s="4">
        <v>2</v>
      </c>
      <c r="P3080">
        <v>2</v>
      </c>
      <c r="Q3080" t="str">
        <f>CONCATENATE(C3080,E3080,G3080,I3080)</f>
        <v>12</v>
      </c>
    </row>
    <row r="3081" spans="1:17" x14ac:dyDescent="0.25">
      <c r="A3081">
        <v>3509</v>
      </c>
      <c r="B3081">
        <v>233.01118099999999</v>
      </c>
      <c r="C3081" s="3">
        <v>1</v>
      </c>
      <c r="D3081">
        <v>239.22832700000001</v>
      </c>
      <c r="E3081" s="4">
        <v>2</v>
      </c>
      <c r="P3081">
        <v>2</v>
      </c>
      <c r="Q3081" t="str">
        <f>CONCATENATE(C3081,E3081,G3081,I3081)</f>
        <v>12</v>
      </c>
    </row>
    <row r="3082" spans="1:17" x14ac:dyDescent="0.25">
      <c r="A3082">
        <v>3510</v>
      </c>
      <c r="B3082">
        <v>233.11978400000001</v>
      </c>
      <c r="C3082" s="3">
        <v>1</v>
      </c>
      <c r="D3082">
        <v>239.234408</v>
      </c>
      <c r="E3082" s="4">
        <v>2</v>
      </c>
      <c r="P3082">
        <v>2</v>
      </c>
      <c r="Q3082" t="str">
        <f>CONCATENATE(C3082,E3082,G3082,I3082)</f>
        <v>12</v>
      </c>
    </row>
    <row r="3083" spans="1:17" x14ac:dyDescent="0.25">
      <c r="A3083">
        <v>3511</v>
      </c>
      <c r="B3083">
        <v>232.97721300000001</v>
      </c>
      <c r="C3083" s="3">
        <v>1</v>
      </c>
      <c r="D3083">
        <v>239.21966599999999</v>
      </c>
      <c r="E3083" s="4">
        <v>2</v>
      </c>
      <c r="P3083">
        <v>2</v>
      </c>
      <c r="Q3083" t="str">
        <f>CONCATENATE(C3083,E3083,G3083,I3083)</f>
        <v>12</v>
      </c>
    </row>
    <row r="3084" spans="1:17" x14ac:dyDescent="0.25">
      <c r="A3084">
        <v>3512</v>
      </c>
      <c r="D3084">
        <v>239.24992</v>
      </c>
      <c r="E3084" s="4">
        <v>2</v>
      </c>
      <c r="P3084">
        <v>1</v>
      </c>
      <c r="Q3084" t="str">
        <f>CONCATENATE(C3084,E3084,G3084,I3084)</f>
        <v>2</v>
      </c>
    </row>
    <row r="3085" spans="1:17" x14ac:dyDescent="0.25">
      <c r="A3085">
        <v>3513</v>
      </c>
      <c r="D3085">
        <v>239.247242</v>
      </c>
      <c r="E3085" s="4">
        <v>2</v>
      </c>
      <c r="P3085">
        <v>1</v>
      </c>
      <c r="Q3085" t="str">
        <f>CONCATENATE(C3085,E3085,G3085,I3085)</f>
        <v>2</v>
      </c>
    </row>
    <row r="3086" spans="1:17" x14ac:dyDescent="0.25">
      <c r="A3086">
        <v>3514</v>
      </c>
      <c r="D3086">
        <v>239.28724099999999</v>
      </c>
      <c r="E3086" s="4">
        <v>2</v>
      </c>
      <c r="P3086">
        <v>1</v>
      </c>
      <c r="Q3086" t="str">
        <f>CONCATENATE(C3086,E3086,G3086,I3086)</f>
        <v>2</v>
      </c>
    </row>
    <row r="3087" spans="1:17" x14ac:dyDescent="0.25">
      <c r="A3087">
        <v>3515</v>
      </c>
      <c r="D3087">
        <v>239.29192799999998</v>
      </c>
      <c r="E3087" s="4">
        <v>2</v>
      </c>
      <c r="F3087">
        <v>235.44790699999999</v>
      </c>
      <c r="G3087" s="5">
        <v>3</v>
      </c>
      <c r="P3087">
        <v>2</v>
      </c>
      <c r="Q3087" t="str">
        <f>CONCATENATE(C3087,E3087,G3087,I3087)</f>
        <v>23</v>
      </c>
    </row>
    <row r="3088" spans="1:17" x14ac:dyDescent="0.25">
      <c r="A3088">
        <v>3516</v>
      </c>
      <c r="D3088">
        <v>239.24543800000001</v>
      </c>
      <c r="E3088" s="4">
        <v>2</v>
      </c>
      <c r="F3088">
        <v>235.50702699999999</v>
      </c>
      <c r="G3088" s="5">
        <v>3</v>
      </c>
      <c r="P3088">
        <v>2</v>
      </c>
      <c r="Q3088" t="str">
        <f>CONCATENATE(C3088,E3088,G3088,I3088)</f>
        <v>23</v>
      </c>
    </row>
    <row r="3089" spans="1:17" x14ac:dyDescent="0.25">
      <c r="A3089">
        <v>3517</v>
      </c>
      <c r="D3089">
        <v>239.18977000000001</v>
      </c>
      <c r="E3089" s="4">
        <v>2</v>
      </c>
      <c r="F3089">
        <v>235.58898199999999</v>
      </c>
      <c r="G3089" s="5">
        <v>3</v>
      </c>
      <c r="P3089">
        <v>2</v>
      </c>
      <c r="Q3089" t="str">
        <f>CONCATENATE(C3089,E3089,G3089,I3089)</f>
        <v>23</v>
      </c>
    </row>
    <row r="3090" spans="1:17" x14ac:dyDescent="0.25">
      <c r="A3090">
        <v>3518</v>
      </c>
      <c r="D3090">
        <v>239.23713699999999</v>
      </c>
      <c r="E3090" s="4">
        <v>2</v>
      </c>
      <c r="F3090">
        <v>235.558314</v>
      </c>
      <c r="G3090" s="5">
        <v>3</v>
      </c>
      <c r="H3090">
        <v>237.97715199999999</v>
      </c>
      <c r="I3090" s="2">
        <v>4</v>
      </c>
      <c r="P3090">
        <v>3</v>
      </c>
      <c r="Q3090" t="str">
        <f>CONCATENATE(C3090,E3090,G3090,I3090)</f>
        <v>234</v>
      </c>
    </row>
    <row r="3091" spans="1:17" x14ac:dyDescent="0.25">
      <c r="A3091">
        <v>3519</v>
      </c>
      <c r="D3091">
        <v>239.23713699999999</v>
      </c>
      <c r="E3091" s="4">
        <v>2</v>
      </c>
      <c r="F3091">
        <v>235.52759399999999</v>
      </c>
      <c r="G3091" s="5">
        <v>3</v>
      </c>
      <c r="H3091">
        <v>238.01034999999999</v>
      </c>
      <c r="I3091" s="2">
        <v>4</v>
      </c>
      <c r="P3091">
        <v>3</v>
      </c>
      <c r="Q3091" t="str">
        <f>CONCATENATE(C3091,E3091,G3091,I3091)</f>
        <v>234</v>
      </c>
    </row>
    <row r="3092" spans="1:17" x14ac:dyDescent="0.25">
      <c r="A3092">
        <v>3520</v>
      </c>
      <c r="F3092">
        <v>235.52924400000001</v>
      </c>
      <c r="G3092" s="5">
        <v>3</v>
      </c>
      <c r="H3092">
        <v>238.01632699999999</v>
      </c>
      <c r="I3092" s="2">
        <v>4</v>
      </c>
      <c r="P3092">
        <v>2</v>
      </c>
      <c r="Q3092" t="str">
        <f>CONCATENATE(C3092,E3092,G3092,I3092)</f>
        <v>34</v>
      </c>
    </row>
    <row r="3093" spans="1:17" x14ac:dyDescent="0.25">
      <c r="A3093">
        <v>3521</v>
      </c>
      <c r="F3093">
        <v>235.58594199999999</v>
      </c>
      <c r="G3093" s="5">
        <v>3</v>
      </c>
      <c r="H3093">
        <v>238.00339</v>
      </c>
      <c r="I3093" s="2">
        <v>4</v>
      </c>
      <c r="P3093">
        <v>2</v>
      </c>
      <c r="Q3093" t="str">
        <f>CONCATENATE(C3093,E3093,G3093,I3093)</f>
        <v>34</v>
      </c>
    </row>
    <row r="3094" spans="1:17" x14ac:dyDescent="0.25">
      <c r="A3094">
        <v>3522</v>
      </c>
      <c r="F3094">
        <v>235.54068599999999</v>
      </c>
      <c r="G3094" s="5">
        <v>3</v>
      </c>
      <c r="H3094">
        <v>237.967671</v>
      </c>
      <c r="I3094" s="2">
        <v>4</v>
      </c>
      <c r="P3094">
        <v>2</v>
      </c>
      <c r="Q3094" t="str">
        <f>CONCATENATE(C3094,E3094,G3094,I3094)</f>
        <v>34</v>
      </c>
    </row>
    <row r="3095" spans="1:17" x14ac:dyDescent="0.25">
      <c r="A3095">
        <v>3523</v>
      </c>
      <c r="F3095">
        <v>235.54403500000001</v>
      </c>
      <c r="G3095" s="5">
        <v>3</v>
      </c>
      <c r="H3095">
        <v>238.00467699999999</v>
      </c>
      <c r="I3095" s="2">
        <v>4</v>
      </c>
      <c r="P3095">
        <v>2</v>
      </c>
      <c r="Q3095" t="str">
        <f>CONCATENATE(C3095,E3095,G3095,I3095)</f>
        <v>34</v>
      </c>
    </row>
    <row r="3096" spans="1:17" x14ac:dyDescent="0.25">
      <c r="A3096">
        <v>3524</v>
      </c>
      <c r="F3096">
        <v>235.51326399999999</v>
      </c>
      <c r="G3096" s="5">
        <v>3</v>
      </c>
      <c r="H3096">
        <v>238.06070700000001</v>
      </c>
      <c r="I3096" s="2">
        <v>4</v>
      </c>
      <c r="P3096">
        <v>2</v>
      </c>
      <c r="Q3096" t="str">
        <f>CONCATENATE(C3096,E3096,G3096,I3096)</f>
        <v>34</v>
      </c>
    </row>
    <row r="3097" spans="1:17" x14ac:dyDescent="0.25">
      <c r="A3097">
        <v>3525</v>
      </c>
      <c r="B3097">
        <v>252.55766700000001</v>
      </c>
      <c r="C3097" s="3">
        <v>1</v>
      </c>
      <c r="F3097">
        <v>235.513317</v>
      </c>
      <c r="G3097" s="5">
        <v>3</v>
      </c>
      <c r="H3097">
        <v>238.05983000000001</v>
      </c>
      <c r="I3097" s="2">
        <v>4</v>
      </c>
      <c r="P3097">
        <v>3</v>
      </c>
      <c r="Q3097" t="str">
        <f>CONCATENATE(C3097,E3097,G3097,I3097)</f>
        <v>134</v>
      </c>
    </row>
    <row r="3098" spans="1:17" x14ac:dyDescent="0.25">
      <c r="A3098">
        <v>3526</v>
      </c>
      <c r="B3098">
        <v>252.55766700000001</v>
      </c>
      <c r="C3098" s="3">
        <v>1</v>
      </c>
      <c r="F3098">
        <v>235.57253900000001</v>
      </c>
      <c r="G3098" s="5">
        <v>3</v>
      </c>
      <c r="H3098">
        <v>238.06354199999998</v>
      </c>
      <c r="I3098" s="2">
        <v>4</v>
      </c>
      <c r="P3098">
        <v>3</v>
      </c>
      <c r="Q3098" t="str">
        <f>CONCATENATE(C3098,E3098,G3098,I3098)</f>
        <v>134</v>
      </c>
    </row>
    <row r="3099" spans="1:17" x14ac:dyDescent="0.25">
      <c r="A3099">
        <v>3527</v>
      </c>
      <c r="B3099">
        <v>252.55766700000001</v>
      </c>
      <c r="C3099" s="3">
        <v>1</v>
      </c>
      <c r="F3099">
        <v>235.44790699999999</v>
      </c>
      <c r="G3099" s="5">
        <v>3</v>
      </c>
      <c r="H3099">
        <v>238.08178699999999</v>
      </c>
      <c r="I3099" s="2">
        <v>4</v>
      </c>
      <c r="P3099">
        <v>3</v>
      </c>
      <c r="Q3099" t="str">
        <f>CONCATENATE(C3099,E3099,G3099,I3099)</f>
        <v>134</v>
      </c>
    </row>
    <row r="3100" spans="1:17" x14ac:dyDescent="0.25">
      <c r="A3100">
        <v>3528</v>
      </c>
      <c r="B3100">
        <v>252.55766700000001</v>
      </c>
      <c r="C3100" s="3">
        <v>1</v>
      </c>
      <c r="H3100">
        <v>237.97715199999999</v>
      </c>
      <c r="I3100" s="2">
        <v>4</v>
      </c>
      <c r="J3100">
        <v>235.83809300000001</v>
      </c>
      <c r="K3100" t="s">
        <v>22</v>
      </c>
      <c r="Q3100" t="str">
        <f>CONCATENATE(C3100,E3100,G3100,I3100)</f>
        <v>14</v>
      </c>
    </row>
    <row r="3101" spans="1:17" x14ac:dyDescent="0.25">
      <c r="A3101">
        <v>3559</v>
      </c>
      <c r="Q3101" t="str">
        <f>CONCATENATE(C3101,E3101,G3101,I3101)</f>
        <v/>
      </c>
    </row>
    <row r="3102" spans="1:17" x14ac:dyDescent="0.25">
      <c r="A3102">
        <v>3560</v>
      </c>
      <c r="Q3102" t="str">
        <f>CONCATENATE(C3102,E3102,G3102,I3102)</f>
        <v/>
      </c>
    </row>
    <row r="3103" spans="1:17" x14ac:dyDescent="0.25">
      <c r="A3103">
        <v>3561</v>
      </c>
      <c r="J3103">
        <v>235.75453999999999</v>
      </c>
      <c r="K3103" t="s">
        <v>22</v>
      </c>
      <c r="Q3103" t="str">
        <f>CONCATENATE(C3103,E3103,G3103,I3103)</f>
        <v/>
      </c>
    </row>
    <row r="3104" spans="1:17" x14ac:dyDescent="0.25">
      <c r="A3104">
        <v>3562</v>
      </c>
      <c r="D3104">
        <v>239.68422899999999</v>
      </c>
      <c r="E3104" s="4">
        <v>2</v>
      </c>
      <c r="P3104">
        <v>1</v>
      </c>
      <c r="Q3104" t="str">
        <f>CONCATENATE(C3104,E3104,G3104,I3104)</f>
        <v>2</v>
      </c>
    </row>
    <row r="3105" spans="1:17" x14ac:dyDescent="0.25">
      <c r="A3105">
        <v>3563</v>
      </c>
      <c r="D3105">
        <v>239.68092799999999</v>
      </c>
      <c r="E3105" s="4">
        <v>2</v>
      </c>
      <c r="P3105">
        <v>1</v>
      </c>
      <c r="Q3105" t="str">
        <f>CONCATENATE(C3105,E3105,G3105,I3105)</f>
        <v>2</v>
      </c>
    </row>
    <row r="3106" spans="1:17" x14ac:dyDescent="0.25">
      <c r="A3106">
        <v>3564</v>
      </c>
      <c r="D3106">
        <v>239.66355899999999</v>
      </c>
      <c r="E3106" s="4">
        <v>2</v>
      </c>
      <c r="P3106">
        <v>1</v>
      </c>
      <c r="Q3106" t="str">
        <f>CONCATENATE(C3106,E3106,G3106,I3106)</f>
        <v>2</v>
      </c>
    </row>
    <row r="3107" spans="1:17" x14ac:dyDescent="0.25">
      <c r="A3107">
        <v>3565</v>
      </c>
      <c r="D3107">
        <v>239.649283</v>
      </c>
      <c r="E3107" s="4">
        <v>2</v>
      </c>
      <c r="F3107">
        <v>246.765244</v>
      </c>
      <c r="G3107" s="5">
        <v>3</v>
      </c>
      <c r="P3107">
        <v>2</v>
      </c>
      <c r="Q3107" t="str">
        <f>CONCATENATE(C3107,E3107,G3107,I3107)</f>
        <v>23</v>
      </c>
    </row>
    <row r="3108" spans="1:17" x14ac:dyDescent="0.25">
      <c r="A3108">
        <v>3566</v>
      </c>
      <c r="D3108">
        <v>239.677527</v>
      </c>
      <c r="E3108" s="4">
        <v>2</v>
      </c>
      <c r="F3108">
        <v>246.789726</v>
      </c>
      <c r="G3108" s="5">
        <v>3</v>
      </c>
      <c r="P3108">
        <v>2</v>
      </c>
      <c r="Q3108" t="str">
        <f>CONCATENATE(C3108,E3108,G3108,I3108)</f>
        <v>23</v>
      </c>
    </row>
    <row r="3109" spans="1:17" x14ac:dyDescent="0.25">
      <c r="A3109">
        <v>3567</v>
      </c>
      <c r="D3109">
        <v>239.66794200000001</v>
      </c>
      <c r="E3109" s="4">
        <v>2</v>
      </c>
      <c r="F3109">
        <v>246.79735600000001</v>
      </c>
      <c r="G3109" s="5">
        <v>3</v>
      </c>
      <c r="P3109">
        <v>2</v>
      </c>
      <c r="Q3109" t="str">
        <f>CONCATENATE(C3109,E3109,G3109,I3109)</f>
        <v>23</v>
      </c>
    </row>
    <row r="3110" spans="1:17" x14ac:dyDescent="0.25">
      <c r="A3110">
        <v>3568</v>
      </c>
      <c r="D3110">
        <v>239.65696199999999</v>
      </c>
      <c r="E3110" s="4">
        <v>2</v>
      </c>
      <c r="F3110">
        <v>246.78457299999999</v>
      </c>
      <c r="G3110" s="5">
        <v>3</v>
      </c>
      <c r="P3110">
        <v>2</v>
      </c>
      <c r="Q3110" t="str">
        <f>CONCATENATE(C3110,E3110,G3110,I3110)</f>
        <v>23</v>
      </c>
    </row>
    <row r="3111" spans="1:17" x14ac:dyDescent="0.25">
      <c r="A3111">
        <v>3569</v>
      </c>
      <c r="D3111">
        <v>239.67015699999999</v>
      </c>
      <c r="E3111" s="4">
        <v>2</v>
      </c>
      <c r="F3111">
        <v>246.75627500000002</v>
      </c>
      <c r="G3111" s="5">
        <v>3</v>
      </c>
      <c r="P3111">
        <v>2</v>
      </c>
      <c r="Q3111" t="str">
        <f>CONCATENATE(C3111,E3111,G3111,I3111)</f>
        <v>23</v>
      </c>
    </row>
    <row r="3112" spans="1:17" x14ac:dyDescent="0.25">
      <c r="A3112">
        <v>3570</v>
      </c>
      <c r="D3112">
        <v>239.68422899999999</v>
      </c>
      <c r="E3112" s="4">
        <v>2</v>
      </c>
      <c r="F3112">
        <v>246.783905</v>
      </c>
      <c r="G3112" s="5">
        <v>3</v>
      </c>
      <c r="P3112">
        <v>2</v>
      </c>
      <c r="Q3112" t="str">
        <f>CONCATENATE(C3112,E3112,G3112,I3112)</f>
        <v>23</v>
      </c>
    </row>
    <row r="3113" spans="1:17" x14ac:dyDescent="0.25">
      <c r="A3113">
        <v>3571</v>
      </c>
      <c r="F3113">
        <v>246.75808000000001</v>
      </c>
      <c r="G3113" s="5">
        <v>3</v>
      </c>
      <c r="H3113">
        <v>240.89055500000001</v>
      </c>
      <c r="I3113" s="2">
        <v>4</v>
      </c>
      <c r="P3113">
        <v>2</v>
      </c>
      <c r="Q3113" t="str">
        <f>CONCATENATE(C3113,E3113,G3113,I3113)</f>
        <v>34</v>
      </c>
    </row>
    <row r="3114" spans="1:17" x14ac:dyDescent="0.25">
      <c r="A3114">
        <v>3572</v>
      </c>
      <c r="F3114">
        <v>246.823128</v>
      </c>
      <c r="G3114" s="5">
        <v>3</v>
      </c>
      <c r="H3114">
        <v>240.86266900000001</v>
      </c>
      <c r="I3114" s="2">
        <v>4</v>
      </c>
      <c r="P3114">
        <v>2</v>
      </c>
      <c r="Q3114" t="str">
        <f>CONCATENATE(C3114,E3114,G3114,I3114)</f>
        <v>34</v>
      </c>
    </row>
    <row r="3115" spans="1:17" x14ac:dyDescent="0.25">
      <c r="A3115">
        <v>3573</v>
      </c>
      <c r="F3115">
        <v>246.83838700000001</v>
      </c>
      <c r="G3115" s="5">
        <v>3</v>
      </c>
      <c r="H3115">
        <v>240.85426899999999</v>
      </c>
      <c r="I3115" s="2">
        <v>4</v>
      </c>
      <c r="P3115">
        <v>2</v>
      </c>
      <c r="Q3115" t="str">
        <f>CONCATENATE(C3115,E3115,G3115,I3115)</f>
        <v>34</v>
      </c>
    </row>
    <row r="3116" spans="1:17" x14ac:dyDescent="0.25">
      <c r="A3116">
        <v>3574</v>
      </c>
      <c r="F3116">
        <v>246.655663</v>
      </c>
      <c r="G3116" s="5">
        <v>3</v>
      </c>
      <c r="H3116">
        <v>240.886484</v>
      </c>
      <c r="I3116" s="2">
        <v>4</v>
      </c>
      <c r="P3116">
        <v>2</v>
      </c>
      <c r="Q3116" t="str">
        <f>CONCATENATE(C3116,E3116,G3116,I3116)</f>
        <v>34</v>
      </c>
    </row>
    <row r="3117" spans="1:17" x14ac:dyDescent="0.25">
      <c r="A3117">
        <v>3575</v>
      </c>
      <c r="F3117">
        <v>246.765244</v>
      </c>
      <c r="G3117" s="5">
        <v>3</v>
      </c>
      <c r="H3117">
        <v>240.83787899999999</v>
      </c>
      <c r="I3117" s="2">
        <v>4</v>
      </c>
      <c r="P3117">
        <v>2</v>
      </c>
      <c r="Q3117" t="str">
        <f>CONCATENATE(C3117,E3117,G3117,I3117)</f>
        <v>34</v>
      </c>
    </row>
    <row r="3118" spans="1:17" x14ac:dyDescent="0.25">
      <c r="A3118">
        <v>3576</v>
      </c>
      <c r="H3118">
        <v>240.755358</v>
      </c>
      <c r="I3118" s="2">
        <v>4</v>
      </c>
      <c r="P3118">
        <v>1</v>
      </c>
      <c r="Q3118" t="str">
        <f>CONCATENATE(C3118,E3118,G3118,I3118)</f>
        <v>4</v>
      </c>
    </row>
    <row r="3119" spans="1:17" x14ac:dyDescent="0.25">
      <c r="A3119">
        <v>3577</v>
      </c>
      <c r="B3119">
        <v>224.60307</v>
      </c>
      <c r="C3119" s="3">
        <v>1</v>
      </c>
      <c r="H3119">
        <v>240.77767399999999</v>
      </c>
      <c r="I3119" s="2">
        <v>4</v>
      </c>
      <c r="P3119">
        <v>2</v>
      </c>
      <c r="Q3119" t="str">
        <f>CONCATENATE(C3119,E3119,G3119,I3119)</f>
        <v>14</v>
      </c>
    </row>
    <row r="3120" spans="1:17" x14ac:dyDescent="0.25">
      <c r="A3120">
        <v>3578</v>
      </c>
      <c r="B3120">
        <v>224.55946399999999</v>
      </c>
      <c r="C3120" s="3">
        <v>1</v>
      </c>
      <c r="H3120">
        <v>240.79360199999999</v>
      </c>
      <c r="I3120" s="2">
        <v>4</v>
      </c>
      <c r="P3120">
        <v>2</v>
      </c>
      <c r="Q3120" t="str">
        <f>CONCATENATE(C3120,E3120,G3120,I3120)</f>
        <v>14</v>
      </c>
    </row>
    <row r="3121" spans="1:17" x14ac:dyDescent="0.25">
      <c r="A3121">
        <v>3579</v>
      </c>
      <c r="B3121">
        <v>224.49982900000001</v>
      </c>
      <c r="C3121" s="3">
        <v>1</v>
      </c>
      <c r="H3121">
        <v>240.89055500000001</v>
      </c>
      <c r="I3121" s="2">
        <v>4</v>
      </c>
      <c r="P3121">
        <v>2</v>
      </c>
      <c r="Q3121" t="str">
        <f>CONCATENATE(C3121,E3121,G3121,I3121)</f>
        <v>14</v>
      </c>
    </row>
    <row r="3122" spans="1:17" x14ac:dyDescent="0.25">
      <c r="A3122">
        <v>3580</v>
      </c>
      <c r="B3122">
        <v>224.57559800000001</v>
      </c>
      <c r="C3122" s="3">
        <v>1</v>
      </c>
      <c r="P3122">
        <v>1</v>
      </c>
      <c r="Q3122" t="str">
        <f>CONCATENATE(C3122,E3122,G3122,I3122)</f>
        <v>1</v>
      </c>
    </row>
    <row r="3123" spans="1:17" x14ac:dyDescent="0.25">
      <c r="A3123">
        <v>3581</v>
      </c>
      <c r="B3123">
        <v>224.56750500000001</v>
      </c>
      <c r="C3123" s="3">
        <v>1</v>
      </c>
      <c r="P3123">
        <v>1</v>
      </c>
      <c r="Q3123" t="str">
        <f>CONCATENATE(C3123,E3123,G3123,I3123)</f>
        <v>1</v>
      </c>
    </row>
    <row r="3124" spans="1:17" x14ac:dyDescent="0.25">
      <c r="A3124">
        <v>3582</v>
      </c>
      <c r="B3124">
        <v>224.60322400000001</v>
      </c>
      <c r="C3124" s="3">
        <v>1</v>
      </c>
      <c r="P3124">
        <v>1</v>
      </c>
      <c r="Q3124" t="str">
        <f>CONCATENATE(C3124,E3124,G3124,I3124)</f>
        <v>1</v>
      </c>
    </row>
    <row r="3125" spans="1:17" x14ac:dyDescent="0.25">
      <c r="A3125">
        <v>3583</v>
      </c>
      <c r="B3125">
        <v>224.608431</v>
      </c>
      <c r="C3125" s="3">
        <v>1</v>
      </c>
      <c r="P3125">
        <v>1</v>
      </c>
      <c r="Q3125" t="str">
        <f>CONCATENATE(C3125,E3125,G3125,I3125)</f>
        <v>1</v>
      </c>
    </row>
    <row r="3126" spans="1:17" x14ac:dyDescent="0.25">
      <c r="A3126">
        <v>3584</v>
      </c>
      <c r="B3126">
        <v>224.57951499999999</v>
      </c>
      <c r="C3126" s="3">
        <v>1</v>
      </c>
      <c r="P3126">
        <v>1</v>
      </c>
      <c r="Q3126" t="str">
        <f>CONCATENATE(C3126,E3126,G3126,I3126)</f>
        <v>1</v>
      </c>
    </row>
    <row r="3127" spans="1:17" x14ac:dyDescent="0.25">
      <c r="A3127">
        <v>3585</v>
      </c>
      <c r="B3127">
        <v>224.60307</v>
      </c>
      <c r="C3127" s="3">
        <v>1</v>
      </c>
      <c r="D3127">
        <v>217.64596499999999</v>
      </c>
      <c r="E3127" s="4">
        <v>2</v>
      </c>
      <c r="P3127">
        <v>2</v>
      </c>
      <c r="Q3127" t="str">
        <f>CONCATENATE(C3127,E3127,G3127,I3127)</f>
        <v>12</v>
      </c>
    </row>
    <row r="3128" spans="1:17" x14ac:dyDescent="0.25">
      <c r="A3128">
        <v>3586</v>
      </c>
      <c r="B3128">
        <v>224.60307</v>
      </c>
      <c r="C3128" s="3">
        <v>1</v>
      </c>
      <c r="D3128">
        <v>217.59844200000001</v>
      </c>
      <c r="E3128" s="4">
        <v>2</v>
      </c>
      <c r="P3128">
        <v>2</v>
      </c>
      <c r="Q3128" t="str">
        <f>CONCATENATE(C3128,E3128,G3128,I3128)</f>
        <v>12</v>
      </c>
    </row>
    <row r="3129" spans="1:17" x14ac:dyDescent="0.25">
      <c r="A3129">
        <v>3587</v>
      </c>
      <c r="D3129">
        <v>217.585196</v>
      </c>
      <c r="E3129" s="4">
        <v>2</v>
      </c>
      <c r="P3129">
        <v>1</v>
      </c>
      <c r="Q3129" t="str">
        <f>CONCATENATE(C3129,E3129,G3129,I3129)</f>
        <v>2</v>
      </c>
    </row>
    <row r="3130" spans="1:17" x14ac:dyDescent="0.25">
      <c r="A3130">
        <v>3588</v>
      </c>
      <c r="D3130">
        <v>217.62575999999999</v>
      </c>
      <c r="E3130" s="4">
        <v>2</v>
      </c>
      <c r="P3130">
        <v>1</v>
      </c>
      <c r="Q3130" t="str">
        <f>CONCATENATE(C3130,E3130,G3130,I3130)</f>
        <v>2</v>
      </c>
    </row>
    <row r="3131" spans="1:17" x14ac:dyDescent="0.25">
      <c r="A3131">
        <v>3589</v>
      </c>
      <c r="D3131">
        <v>217.65890300000001</v>
      </c>
      <c r="E3131" s="4">
        <v>2</v>
      </c>
      <c r="F3131">
        <v>220.79992100000001</v>
      </c>
      <c r="G3131" s="5">
        <v>3</v>
      </c>
      <c r="P3131">
        <v>2</v>
      </c>
      <c r="Q3131" t="str">
        <f>CONCATENATE(C3131,E3131,G3131,I3131)</f>
        <v>23</v>
      </c>
    </row>
    <row r="3132" spans="1:17" x14ac:dyDescent="0.25">
      <c r="A3132">
        <v>3590</v>
      </c>
      <c r="D3132">
        <v>217.638543</v>
      </c>
      <c r="E3132" s="4">
        <v>2</v>
      </c>
      <c r="F3132">
        <v>220.73007999999999</v>
      </c>
      <c r="G3132" s="5">
        <v>3</v>
      </c>
      <c r="P3132">
        <v>2</v>
      </c>
      <c r="Q3132" t="str">
        <f>CONCATENATE(C3132,E3132,G3132,I3132)</f>
        <v>23</v>
      </c>
    </row>
    <row r="3133" spans="1:17" x14ac:dyDescent="0.25">
      <c r="A3133">
        <v>3591</v>
      </c>
      <c r="D3133">
        <v>217.64596499999999</v>
      </c>
      <c r="E3133" s="4">
        <v>2</v>
      </c>
      <c r="F3133">
        <v>220.738327</v>
      </c>
      <c r="G3133" s="5">
        <v>3</v>
      </c>
      <c r="P3133">
        <v>2</v>
      </c>
      <c r="Q3133" t="str">
        <f>CONCATENATE(C3133,E3133,G3133,I3133)</f>
        <v>23</v>
      </c>
    </row>
    <row r="3134" spans="1:17" x14ac:dyDescent="0.25">
      <c r="A3134">
        <v>3592</v>
      </c>
      <c r="F3134">
        <v>220.753636</v>
      </c>
      <c r="G3134" s="5">
        <v>3</v>
      </c>
      <c r="H3134">
        <v>218.38113200000001</v>
      </c>
      <c r="I3134" s="2">
        <v>4</v>
      </c>
      <c r="P3134">
        <v>2</v>
      </c>
      <c r="Q3134" t="str">
        <f>CONCATENATE(C3134,E3134,G3134,I3134)</f>
        <v>34</v>
      </c>
    </row>
    <row r="3135" spans="1:17" x14ac:dyDescent="0.25">
      <c r="A3135">
        <v>3593</v>
      </c>
      <c r="F3135">
        <v>220.789613</v>
      </c>
      <c r="G3135" s="5">
        <v>3</v>
      </c>
      <c r="H3135">
        <v>218.394791</v>
      </c>
      <c r="I3135" s="2">
        <v>4</v>
      </c>
      <c r="P3135">
        <v>2</v>
      </c>
      <c r="Q3135" t="str">
        <f>CONCATENATE(C3135,E3135,G3135,I3135)</f>
        <v>34</v>
      </c>
    </row>
    <row r="3136" spans="1:17" x14ac:dyDescent="0.25">
      <c r="A3136">
        <v>3594</v>
      </c>
      <c r="F3136">
        <v>220.789458</v>
      </c>
      <c r="G3136" s="5">
        <v>3</v>
      </c>
      <c r="H3136">
        <v>218.425873</v>
      </c>
      <c r="I3136" s="2">
        <v>4</v>
      </c>
      <c r="P3136">
        <v>2</v>
      </c>
      <c r="Q3136" t="str">
        <f>CONCATENATE(C3136,E3136,G3136,I3136)</f>
        <v>34</v>
      </c>
    </row>
    <row r="3137" spans="1:17" x14ac:dyDescent="0.25">
      <c r="A3137">
        <v>3595</v>
      </c>
      <c r="F3137">
        <v>220.78466499999999</v>
      </c>
      <c r="G3137" s="5">
        <v>3</v>
      </c>
      <c r="H3137">
        <v>218.38778199999999</v>
      </c>
      <c r="I3137" s="2">
        <v>4</v>
      </c>
      <c r="P3137">
        <v>2</v>
      </c>
      <c r="Q3137" t="str">
        <f>CONCATENATE(C3137,E3137,G3137,I3137)</f>
        <v>34</v>
      </c>
    </row>
    <row r="3138" spans="1:17" x14ac:dyDescent="0.25">
      <c r="A3138">
        <v>3596</v>
      </c>
      <c r="F3138">
        <v>220.73899800000001</v>
      </c>
      <c r="G3138" s="5">
        <v>3</v>
      </c>
      <c r="H3138">
        <v>218.386493</v>
      </c>
      <c r="I3138" s="2">
        <v>4</v>
      </c>
      <c r="P3138">
        <v>2</v>
      </c>
      <c r="Q3138" t="str">
        <f>CONCATENATE(C3138,E3138,G3138,I3138)</f>
        <v>34</v>
      </c>
    </row>
    <row r="3139" spans="1:17" x14ac:dyDescent="0.25">
      <c r="A3139">
        <v>3597</v>
      </c>
      <c r="F3139">
        <v>220.79992100000001</v>
      </c>
      <c r="G3139" s="5">
        <v>3</v>
      </c>
      <c r="H3139">
        <v>218.40138899999999</v>
      </c>
      <c r="I3139" s="2">
        <v>4</v>
      </c>
      <c r="P3139">
        <v>2</v>
      </c>
      <c r="Q3139" t="str">
        <f>CONCATENATE(C3139,E3139,G3139,I3139)</f>
        <v>34</v>
      </c>
    </row>
    <row r="3140" spans="1:17" x14ac:dyDescent="0.25">
      <c r="A3140">
        <v>3598</v>
      </c>
      <c r="H3140">
        <v>218.371803</v>
      </c>
      <c r="I3140" s="2">
        <v>4</v>
      </c>
      <c r="P3140">
        <v>1</v>
      </c>
      <c r="Q3140" t="str">
        <f>CONCATENATE(C3140,E3140,G3140,I3140)</f>
        <v>4</v>
      </c>
    </row>
    <row r="3141" spans="1:17" x14ac:dyDescent="0.25">
      <c r="A3141">
        <v>3599</v>
      </c>
      <c r="H3141">
        <v>218.38113200000001</v>
      </c>
      <c r="I3141" s="2">
        <v>4</v>
      </c>
      <c r="P3141">
        <v>1</v>
      </c>
      <c r="Q3141" t="str">
        <f>CONCATENATE(C3141,E3141,G3141,I3141)</f>
        <v>4</v>
      </c>
    </row>
    <row r="3142" spans="1:17" x14ac:dyDescent="0.25">
      <c r="A3142">
        <v>3600</v>
      </c>
      <c r="P3142">
        <v>0</v>
      </c>
      <c r="Q3142" t="str">
        <f>CONCATENATE(C3142,E3142,G3142,I3142)</f>
        <v/>
      </c>
    </row>
    <row r="3143" spans="1:17" x14ac:dyDescent="0.25">
      <c r="A3143">
        <v>3601</v>
      </c>
      <c r="P3143">
        <v>0</v>
      </c>
      <c r="Q3143" t="str">
        <f>CONCATENATE(C3143,E3143,G3143,I3143)</f>
        <v/>
      </c>
    </row>
    <row r="3144" spans="1:17" x14ac:dyDescent="0.25">
      <c r="A3144">
        <v>3602</v>
      </c>
      <c r="B3144">
        <v>198.102553</v>
      </c>
      <c r="C3144" s="3">
        <v>1</v>
      </c>
      <c r="P3144">
        <v>1</v>
      </c>
      <c r="Q3144" t="str">
        <f>CONCATENATE(C3144,E3144,G3144,I3144)</f>
        <v>1</v>
      </c>
    </row>
    <row r="3145" spans="1:17" x14ac:dyDescent="0.25">
      <c r="A3145">
        <v>3603</v>
      </c>
      <c r="B3145">
        <v>198.103003</v>
      </c>
      <c r="C3145" s="3">
        <v>1</v>
      </c>
      <c r="P3145">
        <v>1</v>
      </c>
      <c r="Q3145" t="str">
        <f>CONCATENATE(C3145,E3145,G3145,I3145)</f>
        <v>1</v>
      </c>
    </row>
    <row r="3146" spans="1:17" x14ac:dyDescent="0.25">
      <c r="A3146">
        <v>3604</v>
      </c>
      <c r="B3146">
        <v>198.13335599999999</v>
      </c>
      <c r="C3146" s="3">
        <v>1</v>
      </c>
      <c r="P3146">
        <v>1</v>
      </c>
      <c r="Q3146" t="str">
        <f>CONCATENATE(C3146,E3146,G3146,I3146)</f>
        <v>1</v>
      </c>
    </row>
    <row r="3147" spans="1:17" x14ac:dyDescent="0.25">
      <c r="A3147">
        <v>3605</v>
      </c>
      <c r="B3147">
        <v>198.11553000000001</v>
      </c>
      <c r="C3147" s="3">
        <v>1</v>
      </c>
      <c r="P3147">
        <v>1</v>
      </c>
      <c r="Q3147" t="str">
        <f>CONCATENATE(C3147,E3147,G3147,I3147)</f>
        <v>1</v>
      </c>
    </row>
    <row r="3148" spans="1:17" x14ac:dyDescent="0.25">
      <c r="A3148">
        <v>3606</v>
      </c>
      <c r="B3148">
        <v>198.136942</v>
      </c>
      <c r="C3148" s="3">
        <v>1</v>
      </c>
      <c r="P3148">
        <v>1</v>
      </c>
      <c r="Q3148" t="str">
        <f>CONCATENATE(C3148,E3148,G3148,I3148)</f>
        <v>1</v>
      </c>
    </row>
    <row r="3149" spans="1:17" x14ac:dyDescent="0.25">
      <c r="A3149">
        <v>3607</v>
      </c>
      <c r="B3149">
        <v>198.177245</v>
      </c>
      <c r="C3149" s="3">
        <v>1</v>
      </c>
      <c r="D3149">
        <v>193.08538300000001</v>
      </c>
      <c r="E3149" s="4">
        <v>2</v>
      </c>
      <c r="P3149">
        <v>2</v>
      </c>
      <c r="Q3149" t="str">
        <f>CONCATENATE(C3149,E3149,G3149,I3149)</f>
        <v>12</v>
      </c>
    </row>
    <row r="3150" spans="1:17" x14ac:dyDescent="0.25">
      <c r="A3150">
        <v>3608</v>
      </c>
      <c r="B3150">
        <v>198.18976800000002</v>
      </c>
      <c r="C3150" s="3">
        <v>1</v>
      </c>
      <c r="D3150">
        <v>193.07916900000001</v>
      </c>
      <c r="E3150" s="4">
        <v>2</v>
      </c>
      <c r="P3150">
        <v>2</v>
      </c>
      <c r="Q3150" t="str">
        <f>CONCATENATE(C3150,E3150,G3150,I3150)</f>
        <v>12</v>
      </c>
    </row>
    <row r="3151" spans="1:17" x14ac:dyDescent="0.25">
      <c r="A3151">
        <v>3609</v>
      </c>
      <c r="B3151">
        <v>198.102553</v>
      </c>
      <c r="C3151" s="3">
        <v>1</v>
      </c>
      <c r="D3151">
        <v>193.09881799999999</v>
      </c>
      <c r="E3151" s="4">
        <v>2</v>
      </c>
      <c r="P3151">
        <v>2</v>
      </c>
      <c r="Q3151" t="str">
        <f>CONCATENATE(C3151,E3151,G3151,I3151)</f>
        <v>12</v>
      </c>
    </row>
    <row r="3152" spans="1:17" x14ac:dyDescent="0.25">
      <c r="A3152">
        <v>3610</v>
      </c>
      <c r="D3152">
        <v>193.09628900000001</v>
      </c>
      <c r="E3152" s="4">
        <v>2</v>
      </c>
      <c r="P3152">
        <v>1</v>
      </c>
      <c r="Q3152" t="str">
        <f>CONCATENATE(C3152,E3152,G3152,I3152)</f>
        <v>2</v>
      </c>
    </row>
    <row r="3153" spans="1:17" x14ac:dyDescent="0.25">
      <c r="A3153">
        <v>3611</v>
      </c>
      <c r="D3153">
        <v>193.08882</v>
      </c>
      <c r="E3153" s="4">
        <v>2</v>
      </c>
      <c r="P3153">
        <v>1</v>
      </c>
      <c r="Q3153" t="str">
        <f>CONCATENATE(C3153,E3153,G3153,I3153)</f>
        <v>2</v>
      </c>
    </row>
    <row r="3154" spans="1:17" x14ac:dyDescent="0.25">
      <c r="A3154">
        <v>3612</v>
      </c>
      <c r="D3154">
        <v>193.08538300000001</v>
      </c>
      <c r="E3154" s="4">
        <v>2</v>
      </c>
      <c r="F3154">
        <v>194.15992600000001</v>
      </c>
      <c r="G3154" s="5">
        <v>3</v>
      </c>
      <c r="P3154">
        <v>2</v>
      </c>
      <c r="Q3154" t="str">
        <f>CONCATENATE(C3154,E3154,G3154,I3154)</f>
        <v>23</v>
      </c>
    </row>
    <row r="3155" spans="1:17" x14ac:dyDescent="0.25">
      <c r="A3155">
        <v>3613</v>
      </c>
      <c r="F3155">
        <v>194.06942600000002</v>
      </c>
      <c r="G3155" s="5">
        <v>3</v>
      </c>
      <c r="H3155">
        <v>193.53788600000001</v>
      </c>
      <c r="I3155" s="2">
        <v>4</v>
      </c>
      <c r="P3155">
        <v>2</v>
      </c>
      <c r="Q3155" t="str">
        <f>CONCATENATE(C3155,E3155,G3155,I3155)</f>
        <v>34</v>
      </c>
    </row>
    <row r="3156" spans="1:17" x14ac:dyDescent="0.25">
      <c r="A3156">
        <v>3614</v>
      </c>
      <c r="F3156">
        <v>194.14022700000001</v>
      </c>
      <c r="G3156" s="5">
        <v>3</v>
      </c>
      <c r="H3156">
        <v>193.461172</v>
      </c>
      <c r="I3156" s="2">
        <v>4</v>
      </c>
      <c r="P3156">
        <v>2</v>
      </c>
      <c r="Q3156" t="str">
        <f>CONCATENATE(C3156,E3156,G3156,I3156)</f>
        <v>34</v>
      </c>
    </row>
    <row r="3157" spans="1:17" x14ac:dyDescent="0.25">
      <c r="A3157">
        <v>3615</v>
      </c>
      <c r="F3157">
        <v>194.14250000000001</v>
      </c>
      <c r="G3157" s="5">
        <v>3</v>
      </c>
      <c r="H3157">
        <v>193.52596500000001</v>
      </c>
      <c r="I3157" s="2">
        <v>4</v>
      </c>
      <c r="P3157">
        <v>2</v>
      </c>
      <c r="Q3157" t="str">
        <f>CONCATENATE(C3157,E3157,G3157,I3157)</f>
        <v>34</v>
      </c>
    </row>
    <row r="3158" spans="1:17" x14ac:dyDescent="0.25">
      <c r="A3158">
        <v>3616</v>
      </c>
      <c r="F3158">
        <v>194.19047800000001</v>
      </c>
      <c r="G3158" s="5">
        <v>3</v>
      </c>
      <c r="H3158">
        <v>193.54526000000001</v>
      </c>
      <c r="I3158" s="2">
        <v>4</v>
      </c>
      <c r="P3158">
        <v>2</v>
      </c>
      <c r="Q3158" t="str">
        <f>CONCATENATE(C3158,E3158,G3158,I3158)</f>
        <v>34</v>
      </c>
    </row>
    <row r="3159" spans="1:17" x14ac:dyDescent="0.25">
      <c r="A3159">
        <v>3617</v>
      </c>
      <c r="F3159">
        <v>194.15330700000001</v>
      </c>
      <c r="G3159" s="5">
        <v>3</v>
      </c>
      <c r="H3159">
        <v>193.508948</v>
      </c>
      <c r="I3159" s="2">
        <v>4</v>
      </c>
      <c r="P3159">
        <v>2</v>
      </c>
      <c r="Q3159" t="str">
        <f>CONCATENATE(C3159,E3159,G3159,I3159)</f>
        <v>34</v>
      </c>
    </row>
    <row r="3160" spans="1:17" x14ac:dyDescent="0.25">
      <c r="A3160">
        <v>3618</v>
      </c>
      <c r="F3160">
        <v>194.18957</v>
      </c>
      <c r="G3160" s="5">
        <v>3</v>
      </c>
      <c r="H3160">
        <v>193.51859100000001</v>
      </c>
      <c r="I3160" s="2">
        <v>4</v>
      </c>
      <c r="P3160">
        <v>2</v>
      </c>
      <c r="Q3160" t="str">
        <f>CONCATENATE(C3160,E3160,G3160,I3160)</f>
        <v>34</v>
      </c>
    </row>
    <row r="3161" spans="1:17" x14ac:dyDescent="0.25">
      <c r="A3161">
        <v>3619</v>
      </c>
      <c r="F3161">
        <v>194.20653799999999</v>
      </c>
      <c r="G3161" s="5">
        <v>3</v>
      </c>
      <c r="H3161">
        <v>193.48117300000001</v>
      </c>
      <c r="I3161" s="2">
        <v>4</v>
      </c>
      <c r="P3161">
        <v>2</v>
      </c>
      <c r="Q3161" t="str">
        <f>CONCATENATE(C3161,E3161,G3161,I3161)</f>
        <v>34</v>
      </c>
    </row>
    <row r="3162" spans="1:17" x14ac:dyDescent="0.25">
      <c r="A3162">
        <v>3620</v>
      </c>
      <c r="F3162">
        <v>194.15992600000001</v>
      </c>
      <c r="G3162" s="5">
        <v>3</v>
      </c>
      <c r="H3162">
        <v>193.387137</v>
      </c>
      <c r="I3162" s="2">
        <v>4</v>
      </c>
      <c r="P3162">
        <v>2</v>
      </c>
      <c r="Q3162" t="str">
        <f>CONCATENATE(C3162,E3162,G3162,I3162)</f>
        <v>34</v>
      </c>
    </row>
    <row r="3163" spans="1:17" x14ac:dyDescent="0.25">
      <c r="A3163">
        <v>3621</v>
      </c>
      <c r="F3163">
        <v>194.15992600000001</v>
      </c>
      <c r="G3163" s="5">
        <v>3</v>
      </c>
      <c r="H3163">
        <v>193.53788600000001</v>
      </c>
      <c r="I3163" s="2">
        <v>4</v>
      </c>
      <c r="P3163">
        <v>2</v>
      </c>
      <c r="Q3163" t="str">
        <f>CONCATENATE(C3163,E3163,G3163,I3163)</f>
        <v>34</v>
      </c>
    </row>
    <row r="3164" spans="1:17" x14ac:dyDescent="0.25">
      <c r="A3164">
        <v>3622</v>
      </c>
      <c r="P3164">
        <v>0</v>
      </c>
      <c r="Q3164" t="str">
        <f>CONCATENATE(C3164,E3164,G3164,I3164)</f>
        <v/>
      </c>
    </row>
    <row r="3165" spans="1:17" x14ac:dyDescent="0.25">
      <c r="A3165">
        <v>3623</v>
      </c>
      <c r="P3165">
        <v>0</v>
      </c>
      <c r="Q3165" t="str">
        <f>CONCATENATE(C3165,E3165,G3165,I3165)</f>
        <v/>
      </c>
    </row>
    <row r="3166" spans="1:17" x14ac:dyDescent="0.25">
      <c r="A3166">
        <v>3624</v>
      </c>
      <c r="P3166">
        <v>0</v>
      </c>
      <c r="Q3166" t="str">
        <f>CONCATENATE(C3166,E3166,G3166,I3166)</f>
        <v/>
      </c>
    </row>
    <row r="3167" spans="1:17" x14ac:dyDescent="0.25">
      <c r="A3167">
        <v>3625</v>
      </c>
      <c r="B3167">
        <v>168.82571300000001</v>
      </c>
      <c r="C3167" s="3">
        <v>1</v>
      </c>
      <c r="P3167">
        <v>1</v>
      </c>
      <c r="Q3167" t="str">
        <f>CONCATENATE(C3167,E3167,G3167,I3167)</f>
        <v>1</v>
      </c>
    </row>
    <row r="3168" spans="1:17" x14ac:dyDescent="0.25">
      <c r="A3168">
        <v>3626</v>
      </c>
      <c r="B3168">
        <v>168.780463</v>
      </c>
      <c r="C3168" s="3">
        <v>1</v>
      </c>
      <c r="P3168">
        <v>1</v>
      </c>
      <c r="Q3168" t="str">
        <f>CONCATENATE(C3168,E3168,G3168,I3168)</f>
        <v>1</v>
      </c>
    </row>
    <row r="3169" spans="1:17" x14ac:dyDescent="0.25">
      <c r="A3169">
        <v>3627</v>
      </c>
      <c r="B3169">
        <v>168.766775</v>
      </c>
      <c r="C3169" s="3">
        <v>1</v>
      </c>
      <c r="P3169">
        <v>1</v>
      </c>
      <c r="Q3169" t="str">
        <f>CONCATENATE(C3169,E3169,G3169,I3169)</f>
        <v>1</v>
      </c>
    </row>
    <row r="3170" spans="1:17" x14ac:dyDescent="0.25">
      <c r="A3170">
        <v>3628</v>
      </c>
      <c r="B3170">
        <v>168.77576500000001</v>
      </c>
      <c r="C3170" s="3">
        <v>1</v>
      </c>
      <c r="D3170">
        <v>165.25412800000001</v>
      </c>
      <c r="E3170" s="4">
        <v>2</v>
      </c>
      <c r="P3170">
        <v>2</v>
      </c>
      <c r="Q3170" t="str">
        <f>CONCATENATE(C3170,E3170,G3170,I3170)</f>
        <v>12</v>
      </c>
    </row>
    <row r="3171" spans="1:17" x14ac:dyDescent="0.25">
      <c r="A3171">
        <v>3629</v>
      </c>
      <c r="B3171">
        <v>168.771017</v>
      </c>
      <c r="C3171" s="3">
        <v>1</v>
      </c>
      <c r="D3171">
        <v>165.248572</v>
      </c>
      <c r="E3171" s="4">
        <v>2</v>
      </c>
      <c r="P3171">
        <v>2</v>
      </c>
      <c r="Q3171" t="str">
        <f>CONCATENATE(C3171,E3171,G3171,I3171)</f>
        <v>12</v>
      </c>
    </row>
    <row r="3172" spans="1:17" x14ac:dyDescent="0.25">
      <c r="A3172">
        <v>3630</v>
      </c>
      <c r="B3172">
        <v>168.81955199999999</v>
      </c>
      <c r="C3172" s="3">
        <v>1</v>
      </c>
      <c r="D3172">
        <v>165.23882500000002</v>
      </c>
      <c r="E3172" s="4">
        <v>2</v>
      </c>
      <c r="P3172">
        <v>2</v>
      </c>
      <c r="Q3172" t="str">
        <f>CONCATENATE(C3172,E3172,G3172,I3172)</f>
        <v>12</v>
      </c>
    </row>
    <row r="3173" spans="1:17" x14ac:dyDescent="0.25">
      <c r="A3173">
        <v>3631</v>
      </c>
      <c r="B3173">
        <v>168.82571300000001</v>
      </c>
      <c r="C3173" s="3">
        <v>1</v>
      </c>
      <c r="D3173">
        <v>165.260592</v>
      </c>
      <c r="E3173" s="4">
        <v>2</v>
      </c>
      <c r="P3173">
        <v>2</v>
      </c>
      <c r="Q3173" t="str">
        <f>CONCATENATE(C3173,E3173,G3173,I3173)</f>
        <v>12</v>
      </c>
    </row>
    <row r="3174" spans="1:17" x14ac:dyDescent="0.25">
      <c r="A3174">
        <v>3632</v>
      </c>
      <c r="D3174">
        <v>165.25554099999999</v>
      </c>
      <c r="E3174" s="4">
        <v>2</v>
      </c>
      <c r="P3174">
        <v>1</v>
      </c>
      <c r="Q3174" t="str">
        <f>CONCATENATE(C3174,E3174,G3174,I3174)</f>
        <v>2</v>
      </c>
    </row>
    <row r="3175" spans="1:17" x14ac:dyDescent="0.25">
      <c r="A3175">
        <v>3633</v>
      </c>
      <c r="D3175">
        <v>165.25412800000001</v>
      </c>
      <c r="E3175" s="4">
        <v>2</v>
      </c>
      <c r="P3175">
        <v>1</v>
      </c>
      <c r="Q3175" t="str">
        <f>CONCATENATE(C3175,E3175,G3175,I3175)</f>
        <v>2</v>
      </c>
    </row>
    <row r="3176" spans="1:17" x14ac:dyDescent="0.25">
      <c r="A3176">
        <v>3634</v>
      </c>
      <c r="D3176">
        <v>165.25412800000001</v>
      </c>
      <c r="E3176" s="4">
        <v>2</v>
      </c>
      <c r="F3176">
        <v>165.10262</v>
      </c>
      <c r="G3176" s="5">
        <v>3</v>
      </c>
      <c r="H3176">
        <v>165.11711300000002</v>
      </c>
      <c r="I3176" s="2">
        <v>4</v>
      </c>
      <c r="P3176">
        <v>3</v>
      </c>
      <c r="Q3176" t="str">
        <f>CONCATENATE(C3176,E3176,G3176,I3176)</f>
        <v>234</v>
      </c>
    </row>
    <row r="3177" spans="1:17" x14ac:dyDescent="0.25">
      <c r="A3177">
        <v>3635</v>
      </c>
      <c r="F3177">
        <v>165.06247000000002</v>
      </c>
      <c r="G3177" s="5">
        <v>3</v>
      </c>
      <c r="H3177">
        <v>165.09145799999999</v>
      </c>
      <c r="I3177" s="2">
        <v>4</v>
      </c>
      <c r="P3177">
        <v>2</v>
      </c>
      <c r="Q3177" t="str">
        <f>CONCATENATE(C3177,E3177,G3177,I3177)</f>
        <v>34</v>
      </c>
    </row>
    <row r="3178" spans="1:17" x14ac:dyDescent="0.25">
      <c r="A3178">
        <v>3636</v>
      </c>
      <c r="F3178">
        <v>165.11797200000001</v>
      </c>
      <c r="G3178" s="5">
        <v>3</v>
      </c>
      <c r="H3178">
        <v>165.10943800000001</v>
      </c>
      <c r="I3178" s="2">
        <v>4</v>
      </c>
      <c r="P3178">
        <v>2</v>
      </c>
      <c r="Q3178" t="str">
        <f>CONCATENATE(C3178,E3178,G3178,I3178)</f>
        <v>34</v>
      </c>
    </row>
    <row r="3179" spans="1:17" x14ac:dyDescent="0.25">
      <c r="A3179">
        <v>3637</v>
      </c>
      <c r="F3179">
        <v>165.14186100000001</v>
      </c>
      <c r="G3179" s="5">
        <v>3</v>
      </c>
      <c r="H3179">
        <v>165.058279</v>
      </c>
      <c r="I3179" s="2">
        <v>4</v>
      </c>
      <c r="P3179">
        <v>2</v>
      </c>
      <c r="Q3179" t="str">
        <f>CONCATENATE(C3179,E3179,G3179,I3179)</f>
        <v>34</v>
      </c>
    </row>
    <row r="3180" spans="1:17" x14ac:dyDescent="0.25">
      <c r="A3180">
        <v>3638</v>
      </c>
      <c r="F3180">
        <v>165.16999100000001</v>
      </c>
      <c r="G3180" s="5">
        <v>3</v>
      </c>
      <c r="H3180">
        <v>165.12989099999999</v>
      </c>
      <c r="I3180" s="2">
        <v>4</v>
      </c>
      <c r="P3180">
        <v>2</v>
      </c>
      <c r="Q3180" t="str">
        <f>CONCATENATE(C3180,E3180,G3180,I3180)</f>
        <v>34</v>
      </c>
    </row>
    <row r="3181" spans="1:17" x14ac:dyDescent="0.25">
      <c r="A3181">
        <v>3639</v>
      </c>
      <c r="F3181">
        <v>165.15852599999999</v>
      </c>
      <c r="G3181" s="5">
        <v>3</v>
      </c>
      <c r="H3181">
        <v>165.108124</v>
      </c>
      <c r="I3181" s="2">
        <v>4</v>
      </c>
      <c r="P3181">
        <v>2</v>
      </c>
      <c r="Q3181" t="str">
        <f>CONCATENATE(C3181,E3181,G3181,I3181)</f>
        <v>34</v>
      </c>
    </row>
    <row r="3182" spans="1:17" x14ac:dyDescent="0.25">
      <c r="A3182">
        <v>3640</v>
      </c>
      <c r="F3182">
        <v>165.132012</v>
      </c>
      <c r="G3182" s="5">
        <v>3</v>
      </c>
      <c r="H3182">
        <v>165.10453799999999</v>
      </c>
      <c r="I3182" s="2">
        <v>4</v>
      </c>
      <c r="P3182">
        <v>2</v>
      </c>
      <c r="Q3182" t="str">
        <f>CONCATENATE(C3182,E3182,G3182,I3182)</f>
        <v>34</v>
      </c>
    </row>
    <row r="3183" spans="1:17" x14ac:dyDescent="0.25">
      <c r="A3183">
        <v>3641</v>
      </c>
      <c r="F3183">
        <v>165.10262</v>
      </c>
      <c r="G3183" s="5">
        <v>3</v>
      </c>
      <c r="H3183">
        <v>165.11711300000002</v>
      </c>
      <c r="I3183" s="2">
        <v>4</v>
      </c>
      <c r="P3183">
        <v>2</v>
      </c>
      <c r="Q3183" t="str">
        <f>CONCATENATE(C3183,E3183,G3183,I3183)</f>
        <v>34</v>
      </c>
    </row>
    <row r="3184" spans="1:17" x14ac:dyDescent="0.25">
      <c r="A3184">
        <v>3642</v>
      </c>
      <c r="P3184">
        <v>0</v>
      </c>
      <c r="Q3184" t="str">
        <f>CONCATENATE(C3184,E3184,G3184,I3184)</f>
        <v/>
      </c>
    </row>
    <row r="3185" spans="1:17" x14ac:dyDescent="0.25">
      <c r="A3185">
        <v>3643</v>
      </c>
      <c r="B3185">
        <v>136.49704199999999</v>
      </c>
      <c r="C3185" s="3">
        <v>1</v>
      </c>
      <c r="P3185">
        <v>1</v>
      </c>
      <c r="Q3185" t="str">
        <f>CONCATENATE(C3185,E3185,G3185,I3185)</f>
        <v>1</v>
      </c>
    </row>
    <row r="3186" spans="1:17" x14ac:dyDescent="0.25">
      <c r="A3186">
        <v>3644</v>
      </c>
      <c r="B3186">
        <v>136.49704199999999</v>
      </c>
      <c r="C3186" s="3">
        <v>1</v>
      </c>
      <c r="P3186">
        <v>1</v>
      </c>
      <c r="Q3186" t="str">
        <f>CONCATENATE(C3186,E3186,G3186,I3186)</f>
        <v>1</v>
      </c>
    </row>
    <row r="3187" spans="1:17" x14ac:dyDescent="0.25">
      <c r="A3187">
        <v>3645</v>
      </c>
      <c r="B3187">
        <v>136.49704199999999</v>
      </c>
      <c r="C3187" s="3">
        <v>1</v>
      </c>
      <c r="P3187">
        <v>1</v>
      </c>
      <c r="Q3187" t="str">
        <f>CONCATENATE(C3187,E3187,G3187,I3187)</f>
        <v>1</v>
      </c>
    </row>
    <row r="3188" spans="1:17" x14ac:dyDescent="0.25">
      <c r="A3188">
        <v>3646</v>
      </c>
      <c r="B3188">
        <v>136.49704199999999</v>
      </c>
      <c r="C3188" s="3">
        <v>1</v>
      </c>
      <c r="P3188">
        <v>1</v>
      </c>
      <c r="Q3188" t="str">
        <f>CONCATENATE(C3188,E3188,G3188,I3188)</f>
        <v>1</v>
      </c>
    </row>
    <row r="3189" spans="1:17" x14ac:dyDescent="0.25">
      <c r="A3189">
        <v>3647</v>
      </c>
      <c r="B3189">
        <v>136.49704199999999</v>
      </c>
      <c r="C3189" s="3">
        <v>1</v>
      </c>
      <c r="P3189">
        <v>1</v>
      </c>
      <c r="Q3189" t="str">
        <f>CONCATENATE(C3189,E3189,G3189,I3189)</f>
        <v>1</v>
      </c>
    </row>
    <row r="3190" spans="1:17" x14ac:dyDescent="0.25">
      <c r="A3190">
        <v>3648</v>
      </c>
      <c r="B3190">
        <v>136.49704199999999</v>
      </c>
      <c r="C3190" s="3">
        <v>1</v>
      </c>
      <c r="D3190">
        <v>131.774237</v>
      </c>
      <c r="E3190" s="4">
        <v>2</v>
      </c>
      <c r="P3190">
        <v>2</v>
      </c>
      <c r="Q3190" t="str">
        <f>CONCATENATE(C3190,E3190,G3190,I3190)</f>
        <v>12</v>
      </c>
    </row>
    <row r="3191" spans="1:17" x14ac:dyDescent="0.25">
      <c r="A3191">
        <v>3649</v>
      </c>
      <c r="B3191">
        <v>136.49704199999999</v>
      </c>
      <c r="C3191" s="3">
        <v>1</v>
      </c>
      <c r="D3191">
        <v>131.81117499999999</v>
      </c>
      <c r="E3191" s="4">
        <v>2</v>
      </c>
      <c r="P3191">
        <v>2</v>
      </c>
      <c r="Q3191" t="str">
        <f>CONCATENATE(C3191,E3191,G3191,I3191)</f>
        <v>12</v>
      </c>
    </row>
    <row r="3192" spans="1:17" x14ac:dyDescent="0.25">
      <c r="A3192">
        <v>3650</v>
      </c>
      <c r="B3192">
        <v>136.49704199999999</v>
      </c>
      <c r="C3192" s="3">
        <v>1</v>
      </c>
      <c r="D3192">
        <v>131.812296</v>
      </c>
      <c r="E3192" s="4">
        <v>2</v>
      </c>
      <c r="P3192">
        <v>2</v>
      </c>
      <c r="Q3192" t="str">
        <f>CONCATENATE(C3192,E3192,G3192,I3192)</f>
        <v>12</v>
      </c>
    </row>
    <row r="3193" spans="1:17" x14ac:dyDescent="0.25">
      <c r="A3193">
        <v>3651</v>
      </c>
      <c r="D3193">
        <v>131.83438699999999</v>
      </c>
      <c r="E3193" s="4">
        <v>2</v>
      </c>
      <c r="P3193">
        <v>1</v>
      </c>
      <c r="Q3193" t="str">
        <f>CONCATENATE(C3193,E3193,G3193,I3193)</f>
        <v>2</v>
      </c>
    </row>
    <row r="3194" spans="1:17" x14ac:dyDescent="0.25">
      <c r="A3194">
        <v>3652</v>
      </c>
      <c r="D3194">
        <v>131.84933699999999</v>
      </c>
      <c r="E3194" s="4">
        <v>2</v>
      </c>
      <c r="P3194">
        <v>1</v>
      </c>
      <c r="Q3194" t="str">
        <f>CONCATENATE(C3194,E3194,G3194,I3194)</f>
        <v>2</v>
      </c>
    </row>
    <row r="3195" spans="1:17" x14ac:dyDescent="0.25">
      <c r="A3195">
        <v>3653</v>
      </c>
      <c r="D3195">
        <v>131.774237</v>
      </c>
      <c r="E3195" s="4">
        <v>2</v>
      </c>
      <c r="P3195">
        <v>1</v>
      </c>
      <c r="Q3195" t="str">
        <f>CONCATENATE(C3195,E3195,G3195,I3195)</f>
        <v>2</v>
      </c>
    </row>
    <row r="3196" spans="1:17" x14ac:dyDescent="0.25">
      <c r="A3196">
        <v>3654</v>
      </c>
      <c r="F3196">
        <v>131.12173300000001</v>
      </c>
      <c r="G3196" s="5">
        <v>3</v>
      </c>
      <c r="H3196">
        <v>130.957911</v>
      </c>
      <c r="I3196" s="2">
        <v>4</v>
      </c>
      <c r="P3196">
        <v>2</v>
      </c>
      <c r="Q3196" t="str">
        <f>CONCATENATE(C3196,E3196,G3196,I3196)</f>
        <v>34</v>
      </c>
    </row>
    <row r="3197" spans="1:17" x14ac:dyDescent="0.25">
      <c r="A3197">
        <v>3655</v>
      </c>
      <c r="F3197">
        <v>130.97806400000002</v>
      </c>
      <c r="G3197" s="5">
        <v>3</v>
      </c>
      <c r="H3197">
        <v>130.90321600000001</v>
      </c>
      <c r="I3197" s="2">
        <v>4</v>
      </c>
      <c r="P3197">
        <v>2</v>
      </c>
      <c r="Q3197" t="str">
        <f>CONCATENATE(C3197,E3197,G3197,I3197)</f>
        <v>34</v>
      </c>
    </row>
    <row r="3198" spans="1:17" x14ac:dyDescent="0.25">
      <c r="A3198">
        <v>3656</v>
      </c>
      <c r="F3198">
        <v>131.14862300000001</v>
      </c>
      <c r="G3198" s="5">
        <v>3</v>
      </c>
      <c r="H3198">
        <v>130.90357</v>
      </c>
      <c r="I3198" s="2">
        <v>4</v>
      </c>
      <c r="P3198">
        <v>2</v>
      </c>
      <c r="Q3198" t="str">
        <f>CONCATENATE(C3198,E3198,G3198,I3198)</f>
        <v>34</v>
      </c>
    </row>
    <row r="3199" spans="1:17" x14ac:dyDescent="0.25">
      <c r="A3199">
        <v>3657</v>
      </c>
      <c r="F3199">
        <v>131.15898000000001</v>
      </c>
      <c r="G3199" s="5">
        <v>3</v>
      </c>
      <c r="H3199">
        <v>130.927401</v>
      </c>
      <c r="I3199" s="2">
        <v>4</v>
      </c>
      <c r="P3199">
        <v>2</v>
      </c>
      <c r="Q3199" t="str">
        <f>CONCATENATE(C3199,E3199,G3199,I3199)</f>
        <v>34</v>
      </c>
    </row>
    <row r="3200" spans="1:17" x14ac:dyDescent="0.25">
      <c r="A3200">
        <v>3658</v>
      </c>
      <c r="F3200">
        <v>131.18755200000001</v>
      </c>
      <c r="G3200" s="5">
        <v>3</v>
      </c>
      <c r="H3200">
        <v>130.96801199999999</v>
      </c>
      <c r="I3200" s="2">
        <v>4</v>
      </c>
      <c r="P3200">
        <v>2</v>
      </c>
      <c r="Q3200" t="str">
        <f>CONCATENATE(C3200,E3200,G3200,I3200)</f>
        <v>34</v>
      </c>
    </row>
    <row r="3201" spans="1:17" x14ac:dyDescent="0.25">
      <c r="A3201">
        <v>3659</v>
      </c>
      <c r="F3201">
        <v>131.118315</v>
      </c>
      <c r="G3201" s="5">
        <v>3</v>
      </c>
      <c r="H3201">
        <v>131.023573</v>
      </c>
      <c r="I3201" s="2">
        <v>4</v>
      </c>
      <c r="P3201">
        <v>2</v>
      </c>
      <c r="Q3201" t="str">
        <f>CONCATENATE(C3201,E3201,G3201,I3201)</f>
        <v>34</v>
      </c>
    </row>
    <row r="3202" spans="1:17" x14ac:dyDescent="0.25">
      <c r="A3202">
        <v>3660</v>
      </c>
      <c r="F3202">
        <v>131.08418499999999</v>
      </c>
      <c r="G3202" s="5">
        <v>3</v>
      </c>
      <c r="H3202">
        <v>130.99657999999999</v>
      </c>
      <c r="I3202" s="2">
        <v>4</v>
      </c>
      <c r="P3202">
        <v>2</v>
      </c>
      <c r="Q3202" t="str">
        <f>CONCATENATE(C3202,E3202,G3202,I3202)</f>
        <v>34</v>
      </c>
    </row>
    <row r="3203" spans="1:17" x14ac:dyDescent="0.25">
      <c r="A3203">
        <v>3661</v>
      </c>
      <c r="F3203">
        <v>131.12173300000001</v>
      </c>
      <c r="G3203" s="5">
        <v>3</v>
      </c>
      <c r="H3203">
        <v>130.99597</v>
      </c>
      <c r="I3203" s="2">
        <v>4</v>
      </c>
      <c r="P3203">
        <v>2</v>
      </c>
      <c r="Q3203" t="str">
        <f>CONCATENATE(C3203,E3203,G3203,I3203)</f>
        <v>34</v>
      </c>
    </row>
    <row r="3204" spans="1:17" x14ac:dyDescent="0.25">
      <c r="A3204">
        <v>3662</v>
      </c>
      <c r="F3204">
        <v>131.12173300000001</v>
      </c>
      <c r="G3204" s="5">
        <v>3</v>
      </c>
      <c r="H3204">
        <v>130.957911</v>
      </c>
      <c r="I3204" s="2">
        <v>4</v>
      </c>
      <c r="P3204">
        <v>2</v>
      </c>
      <c r="Q3204" t="str">
        <f>CONCATENATE(C3204,E3204,G3204,I3204)</f>
        <v>34</v>
      </c>
    </row>
    <row r="3205" spans="1:17" x14ac:dyDescent="0.25">
      <c r="A3205">
        <v>3663</v>
      </c>
      <c r="P3205">
        <v>0</v>
      </c>
      <c r="Q3205" t="str">
        <f>CONCATENATE(C3205,E3205,G3205,I3205)</f>
        <v/>
      </c>
    </row>
    <row r="3206" spans="1:17" x14ac:dyDescent="0.25">
      <c r="A3206">
        <v>3664</v>
      </c>
      <c r="P3206">
        <v>0</v>
      </c>
      <c r="Q3206" t="str">
        <f>CONCATENATE(C3206,E3206,G3206,I3206)</f>
        <v/>
      </c>
    </row>
    <row r="3207" spans="1:17" x14ac:dyDescent="0.25">
      <c r="A3207">
        <v>3665</v>
      </c>
      <c r="P3207">
        <v>0</v>
      </c>
      <c r="Q3207" t="str">
        <f>CONCATENATE(C3207,E3207,G3207,I3207)</f>
        <v/>
      </c>
    </row>
    <row r="3208" spans="1:17" x14ac:dyDescent="0.25">
      <c r="A3208">
        <v>3666</v>
      </c>
      <c r="P3208">
        <v>0</v>
      </c>
      <c r="Q3208" t="str">
        <f>CONCATENATE(C3208,E3208,G3208,I3208)</f>
        <v/>
      </c>
    </row>
    <row r="3209" spans="1:17" x14ac:dyDescent="0.25">
      <c r="A3209">
        <v>3667</v>
      </c>
      <c r="B3209">
        <v>102.629744</v>
      </c>
      <c r="C3209" s="3">
        <v>1</v>
      </c>
      <c r="P3209">
        <v>1</v>
      </c>
      <c r="Q3209" t="str">
        <f>CONCATENATE(C3209,E3209,G3209,I3209)</f>
        <v>1</v>
      </c>
    </row>
    <row r="3210" spans="1:17" x14ac:dyDescent="0.25">
      <c r="A3210">
        <v>3668</v>
      </c>
      <c r="B3210">
        <v>102.60586800000002</v>
      </c>
      <c r="C3210" s="3">
        <v>1</v>
      </c>
      <c r="P3210">
        <v>1</v>
      </c>
      <c r="Q3210" t="str">
        <f>CONCATENATE(C3210,E3210,G3210,I3210)</f>
        <v>1</v>
      </c>
    </row>
    <row r="3211" spans="1:17" x14ac:dyDescent="0.25">
      <c r="A3211">
        <v>3669</v>
      </c>
      <c r="B3211">
        <v>102.65392900000001</v>
      </c>
      <c r="C3211" s="3">
        <v>1</v>
      </c>
      <c r="P3211">
        <v>1</v>
      </c>
      <c r="Q3211" t="str">
        <f>CONCATENATE(C3211,E3211,G3211,I3211)</f>
        <v>1</v>
      </c>
    </row>
    <row r="3212" spans="1:17" x14ac:dyDescent="0.25">
      <c r="A3212">
        <v>3670</v>
      </c>
      <c r="B3212">
        <v>102.604544</v>
      </c>
      <c r="C3212" s="3">
        <v>1</v>
      </c>
      <c r="P3212">
        <v>1</v>
      </c>
      <c r="Q3212" t="str">
        <f>CONCATENATE(C3212,E3212,G3212,I3212)</f>
        <v>1</v>
      </c>
    </row>
    <row r="3213" spans="1:17" x14ac:dyDescent="0.25">
      <c r="A3213">
        <v>3671</v>
      </c>
      <c r="B3213">
        <v>102.64193900000001</v>
      </c>
      <c r="C3213" s="3">
        <v>1</v>
      </c>
      <c r="D3213">
        <v>98.290512000000007</v>
      </c>
      <c r="E3213" s="4">
        <v>2</v>
      </c>
      <c r="P3213">
        <v>2</v>
      </c>
      <c r="Q3213" t="str">
        <f>CONCATENATE(C3213,E3213,G3213,I3213)</f>
        <v>12</v>
      </c>
    </row>
    <row r="3214" spans="1:17" x14ac:dyDescent="0.25">
      <c r="A3214">
        <v>3672</v>
      </c>
      <c r="B3214">
        <v>102.61474800000001</v>
      </c>
      <c r="C3214" s="3">
        <v>1</v>
      </c>
      <c r="D3214">
        <v>98.214949000000004</v>
      </c>
      <c r="E3214" s="4">
        <v>2</v>
      </c>
      <c r="P3214">
        <v>2</v>
      </c>
      <c r="Q3214" t="str">
        <f>CONCATENATE(C3214,E3214,G3214,I3214)</f>
        <v>12</v>
      </c>
    </row>
    <row r="3215" spans="1:17" x14ac:dyDescent="0.25">
      <c r="A3215">
        <v>3673</v>
      </c>
      <c r="B3215">
        <v>102.629744</v>
      </c>
      <c r="C3215" s="3">
        <v>1</v>
      </c>
      <c r="D3215">
        <v>98.255053000000004</v>
      </c>
      <c r="E3215" s="4">
        <v>2</v>
      </c>
      <c r="P3215">
        <v>2</v>
      </c>
      <c r="Q3215" t="str">
        <f>CONCATENATE(C3215,E3215,G3215,I3215)</f>
        <v>12</v>
      </c>
    </row>
    <row r="3216" spans="1:17" x14ac:dyDescent="0.25">
      <c r="A3216">
        <v>3674</v>
      </c>
      <c r="D3216">
        <v>98.228318000000002</v>
      </c>
      <c r="E3216" s="4">
        <v>2</v>
      </c>
      <c r="P3216">
        <v>1</v>
      </c>
      <c r="Q3216" t="str">
        <f>CONCATENATE(C3216,E3216,G3216,I3216)</f>
        <v>2</v>
      </c>
    </row>
    <row r="3217" spans="1:17" x14ac:dyDescent="0.25">
      <c r="A3217">
        <v>3675</v>
      </c>
      <c r="D3217">
        <v>98.240918000000008</v>
      </c>
      <c r="E3217" s="4">
        <v>2</v>
      </c>
      <c r="P3217">
        <v>1</v>
      </c>
      <c r="Q3217" t="str">
        <f>CONCATENATE(C3217,E3217,G3217,I3217)</f>
        <v>2</v>
      </c>
    </row>
    <row r="3218" spans="1:17" x14ac:dyDescent="0.25">
      <c r="A3218">
        <v>3676</v>
      </c>
      <c r="D3218">
        <v>98.290512000000007</v>
      </c>
      <c r="E3218" s="4">
        <v>2</v>
      </c>
      <c r="P3218">
        <v>1</v>
      </c>
      <c r="Q3218" t="str">
        <f>CONCATENATE(C3218,E3218,G3218,I3218)</f>
        <v>2</v>
      </c>
    </row>
    <row r="3219" spans="1:17" x14ac:dyDescent="0.25">
      <c r="A3219">
        <v>3677</v>
      </c>
      <c r="F3219">
        <v>96.665053</v>
      </c>
      <c r="G3219" s="5">
        <v>3</v>
      </c>
      <c r="H3219">
        <v>96.730666000000014</v>
      </c>
      <c r="I3219" s="2">
        <v>4</v>
      </c>
      <c r="P3219">
        <v>2</v>
      </c>
      <c r="Q3219" t="str">
        <f>CONCATENATE(C3219,E3219,G3219,I3219)</f>
        <v>34</v>
      </c>
    </row>
    <row r="3220" spans="1:17" x14ac:dyDescent="0.25">
      <c r="A3220">
        <v>3678</v>
      </c>
      <c r="F3220">
        <v>96.665053</v>
      </c>
      <c r="G3220" s="5">
        <v>3</v>
      </c>
      <c r="H3220">
        <v>96.618470000000002</v>
      </c>
      <c r="I3220" s="2">
        <v>4</v>
      </c>
      <c r="P3220">
        <v>2</v>
      </c>
      <c r="Q3220" t="str">
        <f>CONCATENATE(C3220,E3220,G3220,I3220)</f>
        <v>34</v>
      </c>
    </row>
    <row r="3221" spans="1:17" x14ac:dyDescent="0.25">
      <c r="A3221">
        <v>3679</v>
      </c>
      <c r="F3221">
        <v>96.612500000000011</v>
      </c>
      <c r="G3221" s="5">
        <v>3</v>
      </c>
      <c r="H3221">
        <v>96.691122000000007</v>
      </c>
      <c r="I3221" s="2">
        <v>4</v>
      </c>
      <c r="P3221">
        <v>2</v>
      </c>
      <c r="Q3221" t="str">
        <f>CONCATENATE(C3221,E3221,G3221,I3221)</f>
        <v>34</v>
      </c>
    </row>
    <row r="3222" spans="1:17" x14ac:dyDescent="0.25">
      <c r="A3222">
        <v>3680</v>
      </c>
      <c r="F3222">
        <v>96.627093000000002</v>
      </c>
      <c r="G3222" s="5">
        <v>3</v>
      </c>
      <c r="H3222">
        <v>96.687348000000014</v>
      </c>
      <c r="I3222" s="2">
        <v>4</v>
      </c>
      <c r="P3222">
        <v>2</v>
      </c>
      <c r="Q3222" t="str">
        <f>CONCATENATE(C3222,E3222,G3222,I3222)</f>
        <v>34</v>
      </c>
    </row>
    <row r="3223" spans="1:17" x14ac:dyDescent="0.25">
      <c r="A3223">
        <v>3681</v>
      </c>
      <c r="F3223">
        <v>96.658778000000012</v>
      </c>
      <c r="G3223" s="5">
        <v>3</v>
      </c>
      <c r="H3223">
        <v>96.682093000000009</v>
      </c>
      <c r="I3223" s="2">
        <v>4</v>
      </c>
      <c r="P3223">
        <v>2</v>
      </c>
      <c r="Q3223" t="str">
        <f>CONCATENATE(C3223,E3223,G3223,I3223)</f>
        <v>34</v>
      </c>
    </row>
    <row r="3224" spans="1:17" x14ac:dyDescent="0.25">
      <c r="A3224">
        <v>3682</v>
      </c>
      <c r="F3224">
        <v>96.673268000000007</v>
      </c>
      <c r="G3224" s="5">
        <v>3</v>
      </c>
      <c r="H3224">
        <v>96.697398000000007</v>
      </c>
      <c r="I3224" s="2">
        <v>4</v>
      </c>
      <c r="P3224">
        <v>2</v>
      </c>
      <c r="Q3224" t="str">
        <f>CONCATENATE(C3224,E3224,G3224,I3224)</f>
        <v>34</v>
      </c>
    </row>
    <row r="3225" spans="1:17" x14ac:dyDescent="0.25">
      <c r="A3225">
        <v>3683</v>
      </c>
      <c r="F3225">
        <v>96.637602000000015</v>
      </c>
      <c r="G3225" s="5">
        <v>3</v>
      </c>
      <c r="H3225">
        <v>96.707960000000014</v>
      </c>
      <c r="I3225" s="2">
        <v>4</v>
      </c>
      <c r="P3225">
        <v>2</v>
      </c>
      <c r="Q3225" t="str">
        <f>CONCATENATE(C3225,E3225,G3225,I3225)</f>
        <v>34</v>
      </c>
    </row>
    <row r="3226" spans="1:17" x14ac:dyDescent="0.25">
      <c r="A3226">
        <v>3684</v>
      </c>
      <c r="F3226">
        <v>96.665053</v>
      </c>
      <c r="G3226" s="5">
        <v>3</v>
      </c>
      <c r="H3226">
        <v>96.597143000000017</v>
      </c>
      <c r="I3226" s="2">
        <v>4</v>
      </c>
      <c r="P3226">
        <v>2</v>
      </c>
      <c r="Q3226" t="str">
        <f>CONCATENATE(C3226,E3226,G3226,I3226)</f>
        <v>34</v>
      </c>
    </row>
    <row r="3227" spans="1:17" x14ac:dyDescent="0.25">
      <c r="A3227">
        <v>3685</v>
      </c>
      <c r="H3227">
        <v>96.730666000000014</v>
      </c>
      <c r="I3227" s="2">
        <v>4</v>
      </c>
      <c r="P3227">
        <v>1</v>
      </c>
      <c r="Q3227" t="str">
        <f>CONCATENATE(C3227,E3227,G3227,I3227)</f>
        <v>4</v>
      </c>
    </row>
    <row r="3228" spans="1:17" x14ac:dyDescent="0.25">
      <c r="A3228">
        <v>3686</v>
      </c>
      <c r="B3228">
        <v>76.649592000000013</v>
      </c>
      <c r="C3228" s="3">
        <v>1</v>
      </c>
      <c r="P3228">
        <v>1</v>
      </c>
      <c r="Q3228" t="str">
        <f>CONCATENATE(C3228,E3228,G3228,I3228)</f>
        <v>1</v>
      </c>
    </row>
    <row r="3229" spans="1:17" x14ac:dyDescent="0.25">
      <c r="A3229">
        <v>3687</v>
      </c>
      <c r="B3229">
        <v>76.608061000000006</v>
      </c>
      <c r="C3229" s="3">
        <v>1</v>
      </c>
      <c r="P3229">
        <v>1</v>
      </c>
      <c r="Q3229" t="str">
        <f>CONCATENATE(C3229,E3229,G3229,I3229)</f>
        <v>1</v>
      </c>
    </row>
    <row r="3230" spans="1:17" x14ac:dyDescent="0.25">
      <c r="A3230">
        <v>3688</v>
      </c>
      <c r="B3230">
        <v>76.60005000000001</v>
      </c>
      <c r="C3230" s="3">
        <v>1</v>
      </c>
      <c r="P3230">
        <v>1</v>
      </c>
      <c r="Q3230" t="str">
        <f>CONCATENATE(C3230,E3230,G3230,I3230)</f>
        <v>1</v>
      </c>
    </row>
    <row r="3231" spans="1:17" x14ac:dyDescent="0.25">
      <c r="A3231">
        <v>3689</v>
      </c>
      <c r="B3231">
        <v>76.551632000000012</v>
      </c>
      <c r="C3231" s="3">
        <v>1</v>
      </c>
      <c r="P3231">
        <v>1</v>
      </c>
      <c r="Q3231" t="str">
        <f>CONCATENATE(C3231,E3231,G3231,I3231)</f>
        <v>1</v>
      </c>
    </row>
    <row r="3232" spans="1:17" x14ac:dyDescent="0.25">
      <c r="A3232">
        <v>3690</v>
      </c>
      <c r="B3232">
        <v>76.558571000000001</v>
      </c>
      <c r="C3232" s="3">
        <v>1</v>
      </c>
      <c r="P3232">
        <v>1</v>
      </c>
      <c r="Q3232" t="str">
        <f>CONCATENATE(C3232,E3232,G3232,I3232)</f>
        <v>1</v>
      </c>
    </row>
    <row r="3233" spans="1:17" x14ac:dyDescent="0.25">
      <c r="A3233">
        <v>3691</v>
      </c>
      <c r="B3233">
        <v>76.584490000000002</v>
      </c>
      <c r="C3233" s="3">
        <v>1</v>
      </c>
      <c r="D3233">
        <v>72.700051000000002</v>
      </c>
      <c r="E3233" s="4">
        <v>2</v>
      </c>
      <c r="P3233">
        <v>2</v>
      </c>
      <c r="Q3233" t="str">
        <f>CONCATENATE(C3233,E3233,G3233,I3233)</f>
        <v>12</v>
      </c>
    </row>
    <row r="3234" spans="1:17" x14ac:dyDescent="0.25">
      <c r="A3234">
        <v>3692</v>
      </c>
      <c r="B3234">
        <v>76.549438000000009</v>
      </c>
      <c r="C3234" s="3">
        <v>1</v>
      </c>
      <c r="D3234">
        <v>72.627295000000004</v>
      </c>
      <c r="E3234" s="4">
        <v>2</v>
      </c>
      <c r="P3234">
        <v>2</v>
      </c>
      <c r="Q3234" t="str">
        <f>CONCATENATE(C3234,E3234,G3234,I3234)</f>
        <v>12</v>
      </c>
    </row>
    <row r="3235" spans="1:17" x14ac:dyDescent="0.25">
      <c r="A3235">
        <v>3693</v>
      </c>
      <c r="B3235">
        <v>76.538367000000008</v>
      </c>
      <c r="C3235" s="3">
        <v>1</v>
      </c>
      <c r="D3235">
        <v>72.657551000000012</v>
      </c>
      <c r="E3235" s="4">
        <v>2</v>
      </c>
      <c r="P3235">
        <v>2</v>
      </c>
      <c r="Q3235" t="str">
        <f>CONCATENATE(C3235,E3235,G3235,I3235)</f>
        <v>12</v>
      </c>
    </row>
    <row r="3236" spans="1:17" x14ac:dyDescent="0.25">
      <c r="A3236">
        <v>3694</v>
      </c>
      <c r="B3236">
        <v>76.649592000000013</v>
      </c>
      <c r="C3236" s="3">
        <v>1</v>
      </c>
      <c r="D3236">
        <v>72.67357100000001</v>
      </c>
      <c r="E3236" s="4">
        <v>2</v>
      </c>
      <c r="P3236">
        <v>2</v>
      </c>
      <c r="Q3236" t="str">
        <f>CONCATENATE(C3236,E3236,G3236,I3236)</f>
        <v>12</v>
      </c>
    </row>
    <row r="3237" spans="1:17" x14ac:dyDescent="0.25">
      <c r="A3237">
        <v>3695</v>
      </c>
      <c r="D3237">
        <v>72.732091000000011</v>
      </c>
      <c r="E3237" s="4">
        <v>2</v>
      </c>
      <c r="P3237">
        <v>1</v>
      </c>
      <c r="Q3237" t="str">
        <f>CONCATENATE(C3237,E3237,G3237,I3237)</f>
        <v>2</v>
      </c>
    </row>
    <row r="3238" spans="1:17" x14ac:dyDescent="0.25">
      <c r="A3238">
        <v>3696</v>
      </c>
      <c r="D3238">
        <v>72.700918000000001</v>
      </c>
      <c r="E3238" s="4">
        <v>2</v>
      </c>
      <c r="P3238">
        <v>1</v>
      </c>
      <c r="Q3238" t="str">
        <f>CONCATENATE(C3238,E3238,G3238,I3238)</f>
        <v>2</v>
      </c>
    </row>
    <row r="3239" spans="1:17" x14ac:dyDescent="0.25">
      <c r="A3239">
        <v>3697</v>
      </c>
      <c r="D3239">
        <v>72.700051000000002</v>
      </c>
      <c r="E3239" s="4">
        <v>2</v>
      </c>
      <c r="P3239">
        <v>1</v>
      </c>
      <c r="Q3239" t="str">
        <f>CONCATENATE(C3239,E3239,G3239,I3239)</f>
        <v>2</v>
      </c>
    </row>
    <row r="3240" spans="1:17" x14ac:dyDescent="0.25">
      <c r="A3240">
        <v>3698</v>
      </c>
      <c r="F3240">
        <v>71.977347000000009</v>
      </c>
      <c r="G3240" s="5">
        <v>3</v>
      </c>
      <c r="H3240">
        <v>71.711020000000005</v>
      </c>
      <c r="I3240" s="2">
        <v>4</v>
      </c>
      <c r="P3240">
        <v>2</v>
      </c>
      <c r="Q3240" t="str">
        <f>CONCATENATE(C3240,E3240,G3240,I3240)</f>
        <v>34</v>
      </c>
    </row>
    <row r="3241" spans="1:17" x14ac:dyDescent="0.25">
      <c r="A3241">
        <v>3699</v>
      </c>
      <c r="F3241">
        <v>71.869592000000011</v>
      </c>
      <c r="G3241" s="5">
        <v>3</v>
      </c>
      <c r="H3241">
        <v>71.631989000000004</v>
      </c>
      <c r="I3241" s="2">
        <v>4</v>
      </c>
      <c r="P3241">
        <v>2</v>
      </c>
      <c r="Q3241" t="str">
        <f>CONCATENATE(C3241,E3241,G3241,I3241)</f>
        <v>34</v>
      </c>
    </row>
    <row r="3242" spans="1:17" x14ac:dyDescent="0.25">
      <c r="A3242">
        <v>3700</v>
      </c>
      <c r="F3242">
        <v>71.85954000000001</v>
      </c>
      <c r="G3242" s="5">
        <v>3</v>
      </c>
      <c r="H3242">
        <v>71.681581000000008</v>
      </c>
      <c r="I3242" s="2">
        <v>4</v>
      </c>
      <c r="P3242">
        <v>2</v>
      </c>
      <c r="Q3242" t="str">
        <f>CONCATENATE(C3242,E3242,G3242,I3242)</f>
        <v>34</v>
      </c>
    </row>
    <row r="3243" spans="1:17" x14ac:dyDescent="0.25">
      <c r="A3243">
        <v>3701</v>
      </c>
      <c r="F3243">
        <v>71.856122000000013</v>
      </c>
      <c r="G3243" s="5">
        <v>3</v>
      </c>
      <c r="H3243">
        <v>71.693367000000009</v>
      </c>
      <c r="I3243" s="2">
        <v>4</v>
      </c>
      <c r="P3243">
        <v>2</v>
      </c>
      <c r="Q3243" t="str">
        <f>CONCATENATE(C3243,E3243,G3243,I3243)</f>
        <v>34</v>
      </c>
    </row>
    <row r="3244" spans="1:17" x14ac:dyDescent="0.25">
      <c r="A3244">
        <v>3702</v>
      </c>
      <c r="F3244">
        <v>71.897857000000002</v>
      </c>
      <c r="G3244" s="5">
        <v>3</v>
      </c>
      <c r="H3244">
        <v>71.633979000000011</v>
      </c>
      <c r="I3244" s="2">
        <v>4</v>
      </c>
      <c r="P3244">
        <v>2</v>
      </c>
      <c r="Q3244" t="str">
        <f>CONCATENATE(C3244,E3244,G3244,I3244)</f>
        <v>34</v>
      </c>
    </row>
    <row r="3245" spans="1:17" x14ac:dyDescent="0.25">
      <c r="A3245">
        <v>3703</v>
      </c>
      <c r="F3245">
        <v>71.920204000000012</v>
      </c>
      <c r="G3245" s="5">
        <v>3</v>
      </c>
      <c r="H3245">
        <v>71.620204000000001</v>
      </c>
      <c r="I3245" s="2">
        <v>4</v>
      </c>
      <c r="P3245">
        <v>2</v>
      </c>
      <c r="Q3245" t="str">
        <f>CONCATENATE(C3245,E3245,G3245,I3245)</f>
        <v>34</v>
      </c>
    </row>
    <row r="3246" spans="1:17" x14ac:dyDescent="0.25">
      <c r="A3246">
        <v>3704</v>
      </c>
      <c r="F3246">
        <v>71.902704</v>
      </c>
      <c r="G3246" s="5">
        <v>3</v>
      </c>
      <c r="H3246">
        <v>71.606275000000011</v>
      </c>
      <c r="I3246" s="2">
        <v>4</v>
      </c>
      <c r="P3246">
        <v>2</v>
      </c>
      <c r="Q3246" t="str">
        <f>CONCATENATE(C3246,E3246,G3246,I3246)</f>
        <v>34</v>
      </c>
    </row>
    <row r="3247" spans="1:17" x14ac:dyDescent="0.25">
      <c r="A3247">
        <v>3705</v>
      </c>
      <c r="F3247">
        <v>71.977347000000009</v>
      </c>
      <c r="G3247" s="5">
        <v>3</v>
      </c>
      <c r="H3247">
        <v>71.597602000000009</v>
      </c>
      <c r="I3247" s="2">
        <v>4</v>
      </c>
      <c r="P3247">
        <v>2</v>
      </c>
      <c r="Q3247" t="str">
        <f>CONCATENATE(C3247,E3247,G3247,I3247)</f>
        <v>34</v>
      </c>
    </row>
    <row r="3248" spans="1:17" x14ac:dyDescent="0.25">
      <c r="A3248">
        <v>3706</v>
      </c>
      <c r="H3248">
        <v>71.711020000000005</v>
      </c>
      <c r="I3248" s="2">
        <v>4</v>
      </c>
      <c r="P3248">
        <v>1</v>
      </c>
      <c r="Q3248" t="str">
        <f>CONCATENATE(C3248,E3248,G3248,I3248)</f>
        <v>4</v>
      </c>
    </row>
    <row r="3249" spans="1:17" x14ac:dyDescent="0.25">
      <c r="A3249">
        <v>3707</v>
      </c>
      <c r="P3249">
        <v>0</v>
      </c>
      <c r="Q3249" t="str">
        <f>CONCATENATE(C3249,E3249,G3249,I3249)</f>
        <v/>
      </c>
    </row>
    <row r="3250" spans="1:17" x14ac:dyDescent="0.25">
      <c r="A3250">
        <v>3708</v>
      </c>
      <c r="B3250">
        <v>48.572749000000009</v>
      </c>
      <c r="C3250" s="3">
        <v>1</v>
      </c>
      <c r="P3250">
        <v>1</v>
      </c>
      <c r="Q3250" t="str">
        <f>CONCATENATE(C3250,E3250,G3250,I3250)</f>
        <v>1</v>
      </c>
    </row>
    <row r="3251" spans="1:17" x14ac:dyDescent="0.25">
      <c r="A3251">
        <v>3709</v>
      </c>
      <c r="B3251">
        <v>48.620784000000015</v>
      </c>
      <c r="C3251" s="3">
        <v>1</v>
      </c>
      <c r="P3251">
        <v>1</v>
      </c>
      <c r="Q3251" t="str">
        <f>CONCATENATE(C3251,E3251,G3251,I3251)</f>
        <v>1</v>
      </c>
    </row>
    <row r="3252" spans="1:17" x14ac:dyDescent="0.25">
      <c r="A3252">
        <v>3710</v>
      </c>
      <c r="B3252">
        <v>48.585220000000014</v>
      </c>
      <c r="C3252" s="3">
        <v>1</v>
      </c>
      <c r="P3252">
        <v>1</v>
      </c>
      <c r="Q3252" t="str">
        <f>CONCATENATE(C3252,E3252,G3252,I3252)</f>
        <v>1</v>
      </c>
    </row>
    <row r="3253" spans="1:17" x14ac:dyDescent="0.25">
      <c r="A3253">
        <v>3711</v>
      </c>
      <c r="B3253">
        <v>48.558521000000013</v>
      </c>
      <c r="C3253" s="3">
        <v>1</v>
      </c>
      <c r="P3253">
        <v>1</v>
      </c>
      <c r="Q3253" t="str">
        <f>CONCATENATE(C3253,E3253,G3253,I3253)</f>
        <v>1</v>
      </c>
    </row>
    <row r="3254" spans="1:17" x14ac:dyDescent="0.25">
      <c r="A3254">
        <v>3712</v>
      </c>
      <c r="B3254">
        <v>48.605426000000016</v>
      </c>
      <c r="C3254" s="3">
        <v>1</v>
      </c>
      <c r="P3254">
        <v>1</v>
      </c>
      <c r="Q3254" t="str">
        <f>CONCATENATE(C3254,E3254,G3254,I3254)</f>
        <v>1</v>
      </c>
    </row>
    <row r="3255" spans="1:17" x14ac:dyDescent="0.25">
      <c r="A3255">
        <v>3713</v>
      </c>
      <c r="B3255">
        <v>48.614551000000013</v>
      </c>
      <c r="C3255" s="3">
        <v>1</v>
      </c>
      <c r="P3255">
        <v>1</v>
      </c>
      <c r="Q3255" t="str">
        <f>CONCATENATE(C3255,E3255,G3255,I3255)</f>
        <v>1</v>
      </c>
    </row>
    <row r="3256" spans="1:17" x14ac:dyDescent="0.25">
      <c r="A3256">
        <v>3714</v>
      </c>
      <c r="B3256">
        <v>48.573726000000015</v>
      </c>
      <c r="C3256" s="3">
        <v>1</v>
      </c>
      <c r="D3256">
        <v>41.962222000000011</v>
      </c>
      <c r="E3256" s="4">
        <v>2</v>
      </c>
      <c r="P3256">
        <v>2</v>
      </c>
      <c r="Q3256" t="str">
        <f>CONCATENATE(C3256,E3256,G3256,I3256)</f>
        <v>12</v>
      </c>
    </row>
    <row r="3257" spans="1:17" x14ac:dyDescent="0.25">
      <c r="A3257">
        <v>3715</v>
      </c>
      <c r="B3257">
        <v>48.551612000000013</v>
      </c>
      <c r="C3257" s="3">
        <v>1</v>
      </c>
      <c r="D3257">
        <v>41.973663000000009</v>
      </c>
      <c r="E3257" s="4">
        <v>2</v>
      </c>
      <c r="P3257">
        <v>2</v>
      </c>
      <c r="Q3257" t="str">
        <f>CONCATENATE(C3257,E3257,G3257,I3257)</f>
        <v>12</v>
      </c>
    </row>
    <row r="3258" spans="1:17" x14ac:dyDescent="0.25">
      <c r="A3258">
        <v>3716</v>
      </c>
      <c r="B3258">
        <v>48.572749000000009</v>
      </c>
      <c r="C3258" s="3">
        <v>1</v>
      </c>
      <c r="D3258">
        <v>41.932533000000014</v>
      </c>
      <c r="E3258" s="4">
        <v>2</v>
      </c>
      <c r="P3258">
        <v>2</v>
      </c>
      <c r="Q3258" t="str">
        <f>CONCATENATE(C3258,E3258,G3258,I3258)</f>
        <v>12</v>
      </c>
    </row>
    <row r="3259" spans="1:17" x14ac:dyDescent="0.25">
      <c r="A3259">
        <v>3717</v>
      </c>
      <c r="D3259">
        <v>41.90176300000001</v>
      </c>
      <c r="E3259" s="4">
        <v>2</v>
      </c>
      <c r="P3259">
        <v>1</v>
      </c>
      <c r="Q3259" t="str">
        <f>CONCATENATE(C3259,E3259,G3259,I3259)</f>
        <v>2</v>
      </c>
    </row>
    <row r="3260" spans="1:17" x14ac:dyDescent="0.25">
      <c r="A3260">
        <v>3718</v>
      </c>
      <c r="D3260">
        <v>41.932945000000011</v>
      </c>
      <c r="E3260" s="4">
        <v>2</v>
      </c>
      <c r="P3260">
        <v>1</v>
      </c>
      <c r="Q3260" t="str">
        <f>CONCATENATE(C3260,E3260,G3260,I3260)</f>
        <v>2</v>
      </c>
    </row>
    <row r="3261" spans="1:17" x14ac:dyDescent="0.25">
      <c r="A3261">
        <v>3719</v>
      </c>
      <c r="D3261">
        <v>41.994075000000009</v>
      </c>
      <c r="E3261" s="4">
        <v>2</v>
      </c>
      <c r="P3261">
        <v>1</v>
      </c>
      <c r="Q3261" t="str">
        <f>CONCATENATE(C3261,E3261,G3261,I3261)</f>
        <v>2</v>
      </c>
    </row>
    <row r="3262" spans="1:17" x14ac:dyDescent="0.25">
      <c r="A3262">
        <v>3720</v>
      </c>
      <c r="D3262">
        <v>42.042320000000011</v>
      </c>
      <c r="E3262" s="4">
        <v>2</v>
      </c>
      <c r="P3262">
        <v>1</v>
      </c>
      <c r="Q3262" t="str">
        <f>CONCATENATE(C3262,E3262,G3262,I3262)</f>
        <v>2</v>
      </c>
    </row>
    <row r="3263" spans="1:17" x14ac:dyDescent="0.25">
      <c r="A3263">
        <v>3721</v>
      </c>
      <c r="D3263">
        <v>41.962222000000011</v>
      </c>
      <c r="E3263" s="4">
        <v>2</v>
      </c>
      <c r="F3263">
        <v>41.53301900000001</v>
      </c>
      <c r="G3263" s="5">
        <v>3</v>
      </c>
      <c r="P3263">
        <v>2</v>
      </c>
      <c r="Q3263" t="str">
        <f>CONCATENATE(C3263,E3263,G3263,I3263)</f>
        <v>23</v>
      </c>
    </row>
    <row r="3264" spans="1:17" x14ac:dyDescent="0.25">
      <c r="A3264">
        <v>3722</v>
      </c>
      <c r="F3264">
        <v>41.566264000000011</v>
      </c>
      <c r="G3264" s="5">
        <v>3</v>
      </c>
      <c r="P3264">
        <v>1</v>
      </c>
      <c r="Q3264" t="str">
        <f>CONCATENATE(C3264,E3264,G3264,I3264)</f>
        <v>3</v>
      </c>
    </row>
    <row r="3265" spans="1:17" x14ac:dyDescent="0.25">
      <c r="A3265">
        <v>3723</v>
      </c>
      <c r="F3265">
        <v>41.516422000000013</v>
      </c>
      <c r="G3265" s="5">
        <v>3</v>
      </c>
      <c r="H3265">
        <v>39.793109000000015</v>
      </c>
      <c r="I3265" s="2">
        <v>4</v>
      </c>
      <c r="P3265">
        <v>2</v>
      </c>
      <c r="Q3265" t="str">
        <f>CONCATENATE(C3265,E3265,G3265,I3265)</f>
        <v>34</v>
      </c>
    </row>
    <row r="3266" spans="1:17" x14ac:dyDescent="0.25">
      <c r="A3266">
        <v>3724</v>
      </c>
      <c r="F3266">
        <v>41.55414900000001</v>
      </c>
      <c r="G3266" s="5">
        <v>3</v>
      </c>
      <c r="H3266">
        <v>39.823108000000012</v>
      </c>
      <c r="I3266" s="2">
        <v>4</v>
      </c>
      <c r="P3266">
        <v>2</v>
      </c>
      <c r="Q3266" t="str">
        <f>CONCATENATE(C3266,E3266,G3266,I3266)</f>
        <v>34</v>
      </c>
    </row>
    <row r="3267" spans="1:17" x14ac:dyDescent="0.25">
      <c r="A3267">
        <v>3725</v>
      </c>
      <c r="F3267">
        <v>41.548946000000015</v>
      </c>
      <c r="G3267" s="5">
        <v>3</v>
      </c>
      <c r="H3267">
        <v>39.79455500000001</v>
      </c>
      <c r="I3267" s="2">
        <v>4</v>
      </c>
      <c r="P3267">
        <v>2</v>
      </c>
      <c r="Q3267" t="str">
        <f>CONCATENATE(C3267,E3267,G3267,I3267)</f>
        <v>34</v>
      </c>
    </row>
    <row r="3268" spans="1:17" x14ac:dyDescent="0.25">
      <c r="A3268">
        <v>3726</v>
      </c>
      <c r="F3268">
        <v>41.491473000000013</v>
      </c>
      <c r="G3268" s="5">
        <v>3</v>
      </c>
      <c r="H3268">
        <v>39.834140000000012</v>
      </c>
      <c r="I3268" s="2">
        <v>4</v>
      </c>
      <c r="P3268">
        <v>2</v>
      </c>
      <c r="Q3268" t="str">
        <f>CONCATENATE(C3268,E3268,G3268,I3268)</f>
        <v>34</v>
      </c>
    </row>
    <row r="3269" spans="1:17" x14ac:dyDescent="0.25">
      <c r="A3269">
        <v>3727</v>
      </c>
      <c r="F3269">
        <v>41.454723000000016</v>
      </c>
      <c r="G3269" s="5">
        <v>3</v>
      </c>
      <c r="H3269">
        <v>39.805431000000013</v>
      </c>
      <c r="I3269" s="2">
        <v>4</v>
      </c>
      <c r="P3269">
        <v>2</v>
      </c>
      <c r="Q3269" t="str">
        <f>CONCATENATE(C3269,E3269,G3269,I3269)</f>
        <v>34</v>
      </c>
    </row>
    <row r="3270" spans="1:17" x14ac:dyDescent="0.25">
      <c r="A3270">
        <v>3728</v>
      </c>
      <c r="B3270">
        <v>23.296769000000012</v>
      </c>
      <c r="C3270" s="3">
        <v>1</v>
      </c>
      <c r="F3270">
        <v>41.53301900000001</v>
      </c>
      <c r="G3270" s="5">
        <v>3</v>
      </c>
      <c r="H3270">
        <v>39.835738000000013</v>
      </c>
      <c r="I3270" s="2">
        <v>4</v>
      </c>
      <c r="P3270">
        <v>3</v>
      </c>
      <c r="Q3270" t="str">
        <f>CONCATENATE(C3270,E3270,G3270,I3270)</f>
        <v>134</v>
      </c>
    </row>
    <row r="3271" spans="1:17" x14ac:dyDescent="0.25">
      <c r="A3271">
        <v>3729</v>
      </c>
      <c r="B3271">
        <v>23.307079000000016</v>
      </c>
      <c r="C3271" s="3">
        <v>1</v>
      </c>
      <c r="F3271">
        <v>41.53301900000001</v>
      </c>
      <c r="G3271" s="5">
        <v>3</v>
      </c>
      <c r="H3271">
        <v>39.834396000000012</v>
      </c>
      <c r="I3271" s="2">
        <v>4</v>
      </c>
      <c r="P3271">
        <v>3</v>
      </c>
      <c r="Q3271" t="str">
        <f>CONCATENATE(C3271,E3271,G3271,I3271)</f>
        <v>134</v>
      </c>
    </row>
    <row r="3272" spans="1:17" x14ac:dyDescent="0.25">
      <c r="A3272">
        <v>3730</v>
      </c>
      <c r="B3272">
        <v>23.272956000000008</v>
      </c>
      <c r="C3272" s="3">
        <v>1</v>
      </c>
      <c r="H3272">
        <v>39.794605000000011</v>
      </c>
      <c r="I3272" s="2">
        <v>4</v>
      </c>
      <c r="P3272">
        <v>2</v>
      </c>
      <c r="Q3272" t="str">
        <f>CONCATENATE(C3272,E3272,G3272,I3272)</f>
        <v>14</v>
      </c>
    </row>
    <row r="3273" spans="1:17" x14ac:dyDescent="0.25">
      <c r="A3273">
        <v>3731</v>
      </c>
      <c r="B3273">
        <v>23.272079000000012</v>
      </c>
      <c r="C3273" s="3">
        <v>1</v>
      </c>
      <c r="H3273">
        <v>39.793109000000015</v>
      </c>
      <c r="I3273" s="2">
        <v>4</v>
      </c>
      <c r="P3273">
        <v>2</v>
      </c>
      <c r="Q3273" t="str">
        <f>CONCATENATE(C3273,E3273,G3273,I3273)</f>
        <v>14</v>
      </c>
    </row>
    <row r="3274" spans="1:17" x14ac:dyDescent="0.25">
      <c r="A3274">
        <v>3732</v>
      </c>
      <c r="B3274">
        <v>23.236308000000008</v>
      </c>
      <c r="C3274" s="3">
        <v>1</v>
      </c>
      <c r="H3274">
        <v>39.793109000000015</v>
      </c>
      <c r="I3274" s="2">
        <v>4</v>
      </c>
      <c r="P3274">
        <v>2</v>
      </c>
      <c r="Q3274" t="str">
        <f>CONCATENATE(C3274,E3274,G3274,I3274)</f>
        <v>14</v>
      </c>
    </row>
    <row r="3275" spans="1:17" x14ac:dyDescent="0.25">
      <c r="A3275">
        <v>3733</v>
      </c>
      <c r="B3275">
        <v>23.257442000000012</v>
      </c>
      <c r="C3275" s="3">
        <v>1</v>
      </c>
      <c r="P3275">
        <v>1</v>
      </c>
      <c r="Q3275" t="str">
        <f>CONCATENATE(C3275,E3275,G3275,I3275)</f>
        <v>1</v>
      </c>
    </row>
    <row r="3276" spans="1:17" x14ac:dyDescent="0.25">
      <c r="A3276">
        <v>3734</v>
      </c>
      <c r="B3276">
        <v>23.300636000000011</v>
      </c>
      <c r="C3276" s="3">
        <v>1</v>
      </c>
      <c r="P3276">
        <v>1</v>
      </c>
      <c r="Q3276" t="str">
        <f>CONCATENATE(C3276,E3276,G3276,I3276)</f>
        <v>1</v>
      </c>
    </row>
    <row r="3277" spans="1:17" x14ac:dyDescent="0.25">
      <c r="A3277">
        <v>3735</v>
      </c>
      <c r="B3277">
        <v>23.311357000000015</v>
      </c>
      <c r="C3277" s="3">
        <v>1</v>
      </c>
      <c r="P3277">
        <v>1</v>
      </c>
      <c r="Q3277" t="str">
        <f>CONCATENATE(C3277,E3277,G3277,I3277)</f>
        <v>1</v>
      </c>
    </row>
    <row r="3278" spans="1:17" x14ac:dyDescent="0.25">
      <c r="A3278">
        <v>3736</v>
      </c>
      <c r="B3278">
        <v>23.31450000000001</v>
      </c>
      <c r="C3278" s="3">
        <v>1</v>
      </c>
      <c r="P3278">
        <v>1</v>
      </c>
      <c r="Q3278" t="str">
        <f>CONCATENATE(C3278,E3278,G3278,I3278)</f>
        <v>1</v>
      </c>
    </row>
    <row r="3279" spans="1:17" x14ac:dyDescent="0.25">
      <c r="A3279">
        <v>3737</v>
      </c>
      <c r="B3279">
        <v>23.305738000000012</v>
      </c>
      <c r="C3279" s="3">
        <v>1</v>
      </c>
      <c r="D3279">
        <v>17.055451000000012</v>
      </c>
      <c r="E3279" s="4">
        <v>2</v>
      </c>
      <c r="P3279">
        <v>2</v>
      </c>
      <c r="Q3279" t="str">
        <f>CONCATENATE(C3279,E3279,G3279,I3279)</f>
        <v>12</v>
      </c>
    </row>
    <row r="3280" spans="1:17" x14ac:dyDescent="0.25">
      <c r="A3280">
        <v>3738</v>
      </c>
      <c r="B3280">
        <v>23.296769000000012</v>
      </c>
      <c r="C3280" s="3">
        <v>1</v>
      </c>
      <c r="D3280">
        <v>17.068853000000011</v>
      </c>
      <c r="E3280" s="4">
        <v>2</v>
      </c>
      <c r="P3280">
        <v>2</v>
      </c>
      <c r="Q3280" t="str">
        <f>CONCATENATE(C3280,E3280,G3280,I3280)</f>
        <v>12</v>
      </c>
    </row>
    <row r="3281" spans="1:17" x14ac:dyDescent="0.25">
      <c r="A3281">
        <v>3739</v>
      </c>
      <c r="D3281">
        <v>17.026844000000011</v>
      </c>
      <c r="E3281" s="4">
        <v>2</v>
      </c>
      <c r="P3281">
        <v>1</v>
      </c>
      <c r="Q3281" t="str">
        <f>CONCATENATE(C3281,E3281,G3281,I3281)</f>
        <v>2</v>
      </c>
    </row>
    <row r="3282" spans="1:17" x14ac:dyDescent="0.25">
      <c r="A3282">
        <v>3740</v>
      </c>
      <c r="D3282">
        <v>17.02060800000001</v>
      </c>
      <c r="E3282" s="4">
        <v>2</v>
      </c>
      <c r="P3282">
        <v>1</v>
      </c>
      <c r="Q3282" t="str">
        <f>CONCATENATE(C3282,E3282,G3282,I3282)</f>
        <v>2</v>
      </c>
    </row>
    <row r="3283" spans="1:17" x14ac:dyDescent="0.25">
      <c r="A3283">
        <v>3741</v>
      </c>
      <c r="D3283">
        <v>17.042308000000013</v>
      </c>
      <c r="E3283" s="4">
        <v>2</v>
      </c>
      <c r="P3283">
        <v>1</v>
      </c>
      <c r="Q3283" t="str">
        <f>CONCATENATE(C3283,E3283,G3283,I3283)</f>
        <v>2</v>
      </c>
    </row>
    <row r="3284" spans="1:17" x14ac:dyDescent="0.25">
      <c r="A3284">
        <v>3742</v>
      </c>
      <c r="D3284">
        <v>17.025247000000014</v>
      </c>
      <c r="E3284" s="4">
        <v>2</v>
      </c>
      <c r="F3284">
        <v>19.904423000000008</v>
      </c>
      <c r="G3284" s="5">
        <v>3</v>
      </c>
      <c r="P3284">
        <v>2</v>
      </c>
      <c r="Q3284" t="str">
        <f>CONCATENATE(C3284,E3284,G3284,I3284)</f>
        <v>23</v>
      </c>
    </row>
    <row r="3285" spans="1:17" x14ac:dyDescent="0.25">
      <c r="A3285">
        <v>3743</v>
      </c>
      <c r="D3285">
        <v>17.074728000000015</v>
      </c>
      <c r="E3285" s="4">
        <v>2</v>
      </c>
      <c r="F3285">
        <v>19.904423000000008</v>
      </c>
      <c r="G3285" s="5">
        <v>3</v>
      </c>
      <c r="P3285">
        <v>2</v>
      </c>
      <c r="Q3285" t="str">
        <f>CONCATENATE(C3285,E3285,G3285,I3285)</f>
        <v>23</v>
      </c>
    </row>
    <row r="3286" spans="1:17" x14ac:dyDescent="0.25">
      <c r="A3286">
        <v>3744</v>
      </c>
      <c r="D3286">
        <v>17.034576000000015</v>
      </c>
      <c r="E3286" s="4">
        <v>2</v>
      </c>
      <c r="F3286">
        <v>19.904423000000008</v>
      </c>
      <c r="G3286" s="5">
        <v>3</v>
      </c>
      <c r="P3286">
        <v>2</v>
      </c>
      <c r="Q3286" t="str">
        <f>CONCATENATE(C3286,E3286,G3286,I3286)</f>
        <v>23</v>
      </c>
    </row>
    <row r="3287" spans="1:17" x14ac:dyDescent="0.25">
      <c r="A3287">
        <v>3745</v>
      </c>
      <c r="D3287">
        <v>16.999010000000013</v>
      </c>
      <c r="E3287" s="4">
        <v>2</v>
      </c>
      <c r="F3287">
        <v>19.904423000000008</v>
      </c>
      <c r="G3287" s="5">
        <v>3</v>
      </c>
      <c r="P3287">
        <v>2</v>
      </c>
      <c r="Q3287" t="str">
        <f>CONCATENATE(C3287,E3287,G3287,I3287)</f>
        <v>23</v>
      </c>
    </row>
    <row r="3288" spans="1:17" x14ac:dyDescent="0.25">
      <c r="A3288">
        <v>3746</v>
      </c>
      <c r="D3288">
        <v>17.055451000000012</v>
      </c>
      <c r="E3288" s="4">
        <v>2</v>
      </c>
      <c r="F3288">
        <v>19.904423000000008</v>
      </c>
      <c r="G3288" s="5">
        <v>3</v>
      </c>
      <c r="H3288">
        <v>17.136375000000015</v>
      </c>
      <c r="I3288" s="2">
        <v>4</v>
      </c>
      <c r="P3288">
        <v>3</v>
      </c>
      <c r="Q3288" t="str">
        <f>CONCATENATE(C3288,E3288,G3288,I3288)</f>
        <v>234</v>
      </c>
    </row>
    <row r="3289" spans="1:17" x14ac:dyDescent="0.25">
      <c r="A3289">
        <v>3747</v>
      </c>
      <c r="F3289">
        <v>19.904423000000008</v>
      </c>
      <c r="G3289" s="5">
        <v>3</v>
      </c>
      <c r="H3289">
        <v>17.136375000000015</v>
      </c>
      <c r="I3289" s="2">
        <v>4</v>
      </c>
      <c r="J3289">
        <v>38.401485000000015</v>
      </c>
      <c r="K3289" t="s">
        <v>22</v>
      </c>
      <c r="Q3289" t="str">
        <f>CONCATENATE(C3289,E3289,G3289,I3289)</f>
        <v>34</v>
      </c>
    </row>
    <row r="3290" spans="1:17" x14ac:dyDescent="0.25">
      <c r="A3290">
        <v>3779</v>
      </c>
      <c r="Q3290" t="str">
        <f>CONCATENATE(C3290,E3290,G3290,I3290)</f>
        <v/>
      </c>
    </row>
    <row r="3291" spans="1:17" x14ac:dyDescent="0.25">
      <c r="A3291">
        <v>3780</v>
      </c>
      <c r="Q3291" t="str">
        <f>CONCATENATE(C3291,E3291,G3291,I3291)</f>
        <v/>
      </c>
    </row>
    <row r="3292" spans="1:17" x14ac:dyDescent="0.25">
      <c r="A3292">
        <v>3781</v>
      </c>
      <c r="J3292">
        <v>38.485191000000015</v>
      </c>
      <c r="K3292" t="s">
        <v>22</v>
      </c>
      <c r="Q3292" t="str">
        <f>CONCATENATE(C3292,E3292,G3292,I3292)</f>
        <v/>
      </c>
    </row>
    <row r="3293" spans="1:17" x14ac:dyDescent="0.25">
      <c r="A3293">
        <v>3782</v>
      </c>
      <c r="B3293">
        <v>47.575221000000013</v>
      </c>
      <c r="C3293" s="3">
        <v>1</v>
      </c>
      <c r="P3293">
        <v>1</v>
      </c>
      <c r="Q3293" t="str">
        <f>CONCATENATE(C3293,E3293,G3293,I3293)</f>
        <v>1</v>
      </c>
    </row>
    <row r="3294" spans="1:17" x14ac:dyDescent="0.25">
      <c r="A3294">
        <v>3783</v>
      </c>
      <c r="B3294">
        <v>47.573520000000009</v>
      </c>
      <c r="C3294" s="3">
        <v>1</v>
      </c>
      <c r="P3294">
        <v>1</v>
      </c>
      <c r="Q3294" t="str">
        <f>CONCATENATE(C3294,E3294,G3294,I3294)</f>
        <v>1</v>
      </c>
    </row>
    <row r="3295" spans="1:17" x14ac:dyDescent="0.25">
      <c r="A3295">
        <v>3784</v>
      </c>
      <c r="B3295">
        <v>47.569141000000009</v>
      </c>
      <c r="C3295" s="3">
        <v>1</v>
      </c>
      <c r="P3295">
        <v>1</v>
      </c>
      <c r="Q3295" t="str">
        <f>CONCATENATE(C3295,E3295,G3295,I3295)</f>
        <v>1</v>
      </c>
    </row>
    <row r="3296" spans="1:17" x14ac:dyDescent="0.25">
      <c r="A3296">
        <v>3785</v>
      </c>
      <c r="B3296">
        <v>47.577491000000009</v>
      </c>
      <c r="C3296" s="3">
        <v>1</v>
      </c>
      <c r="P3296">
        <v>1</v>
      </c>
      <c r="Q3296" t="str">
        <f>CONCATENATE(C3296,E3296,G3296,I3296)</f>
        <v>1</v>
      </c>
    </row>
    <row r="3297" spans="1:17" x14ac:dyDescent="0.25">
      <c r="A3297">
        <v>3786</v>
      </c>
      <c r="B3297">
        <v>47.581718000000009</v>
      </c>
      <c r="C3297" s="3">
        <v>1</v>
      </c>
      <c r="D3297">
        <v>51.407855000000012</v>
      </c>
      <c r="E3297" s="4">
        <v>2</v>
      </c>
      <c r="P3297">
        <v>2</v>
      </c>
      <c r="Q3297" t="str">
        <f>CONCATENATE(C3297,E3297,G3297,I3297)</f>
        <v>12</v>
      </c>
    </row>
    <row r="3298" spans="1:17" x14ac:dyDescent="0.25">
      <c r="A3298">
        <v>3787</v>
      </c>
      <c r="B3298">
        <v>47.604808000000013</v>
      </c>
      <c r="C3298" s="3">
        <v>1</v>
      </c>
      <c r="D3298">
        <v>51.414966000000014</v>
      </c>
      <c r="E3298" s="4">
        <v>2</v>
      </c>
      <c r="P3298">
        <v>2</v>
      </c>
      <c r="Q3298" t="str">
        <f>CONCATENATE(C3298,E3298,G3298,I3298)</f>
        <v>12</v>
      </c>
    </row>
    <row r="3299" spans="1:17" x14ac:dyDescent="0.25">
      <c r="A3299">
        <v>3788</v>
      </c>
      <c r="B3299">
        <v>47.627487000000009</v>
      </c>
      <c r="C3299" s="3">
        <v>1</v>
      </c>
      <c r="D3299">
        <v>51.412338000000013</v>
      </c>
      <c r="E3299" s="4">
        <v>2</v>
      </c>
      <c r="P3299">
        <v>2</v>
      </c>
      <c r="Q3299" t="str">
        <f>CONCATENATE(C3299,E3299,G3299,I3299)</f>
        <v>12</v>
      </c>
    </row>
    <row r="3300" spans="1:17" x14ac:dyDescent="0.25">
      <c r="A3300">
        <v>3789</v>
      </c>
      <c r="B3300">
        <v>47.575221000000013</v>
      </c>
      <c r="C3300" s="3">
        <v>1</v>
      </c>
      <c r="D3300">
        <v>51.417800000000014</v>
      </c>
      <c r="E3300" s="4">
        <v>2</v>
      </c>
      <c r="P3300">
        <v>2</v>
      </c>
      <c r="Q3300" t="str">
        <f>CONCATENATE(C3300,E3300,G3300,I3300)</f>
        <v>12</v>
      </c>
    </row>
    <row r="3301" spans="1:17" x14ac:dyDescent="0.25">
      <c r="A3301">
        <v>3790</v>
      </c>
      <c r="D3301">
        <v>51.43264700000001</v>
      </c>
      <c r="E3301" s="4">
        <v>2</v>
      </c>
      <c r="P3301">
        <v>1</v>
      </c>
      <c r="Q3301" t="str">
        <f>CONCATENATE(C3301,E3301,G3301,I3301)</f>
        <v>2</v>
      </c>
    </row>
    <row r="3302" spans="1:17" x14ac:dyDescent="0.25">
      <c r="A3302">
        <v>3791</v>
      </c>
      <c r="D3302">
        <v>51.424091000000011</v>
      </c>
      <c r="E3302" s="4">
        <v>2</v>
      </c>
      <c r="F3302">
        <v>49.712325000000014</v>
      </c>
      <c r="G3302" s="5">
        <v>3</v>
      </c>
      <c r="P3302">
        <v>2</v>
      </c>
      <c r="Q3302" t="str">
        <f>CONCATENATE(C3302,E3302,G3302,I3302)</f>
        <v>23</v>
      </c>
    </row>
    <row r="3303" spans="1:17" x14ac:dyDescent="0.25">
      <c r="A3303">
        <v>3792</v>
      </c>
      <c r="D3303">
        <v>51.407855000000012</v>
      </c>
      <c r="E3303" s="4">
        <v>2</v>
      </c>
      <c r="F3303">
        <v>49.723666000000016</v>
      </c>
      <c r="G3303" s="5">
        <v>3</v>
      </c>
      <c r="H3303">
        <v>50.190185000000014</v>
      </c>
      <c r="I3303" s="2">
        <v>4</v>
      </c>
      <c r="P3303">
        <v>3</v>
      </c>
      <c r="Q3303" t="str">
        <f>CONCATENATE(C3303,E3303,G3303,I3303)</f>
        <v>234</v>
      </c>
    </row>
    <row r="3304" spans="1:17" x14ac:dyDescent="0.25">
      <c r="A3304">
        <v>3793</v>
      </c>
      <c r="F3304">
        <v>49.643256000000015</v>
      </c>
      <c r="G3304" s="5">
        <v>3</v>
      </c>
      <c r="H3304">
        <v>50.190444000000014</v>
      </c>
      <c r="I3304" s="2">
        <v>4</v>
      </c>
      <c r="P3304">
        <v>2</v>
      </c>
      <c r="Q3304" t="str">
        <f>CONCATENATE(C3304,E3304,G3304,I3304)</f>
        <v>34</v>
      </c>
    </row>
    <row r="3305" spans="1:17" x14ac:dyDescent="0.25">
      <c r="A3305">
        <v>3794</v>
      </c>
      <c r="F3305">
        <v>49.637431000000014</v>
      </c>
      <c r="G3305" s="5">
        <v>3</v>
      </c>
      <c r="H3305">
        <v>50.179775000000014</v>
      </c>
      <c r="I3305" s="2">
        <v>4</v>
      </c>
      <c r="P3305">
        <v>2</v>
      </c>
      <c r="Q3305" t="str">
        <f>CONCATENATE(C3305,E3305,G3305,I3305)</f>
        <v>34</v>
      </c>
    </row>
    <row r="3306" spans="1:17" x14ac:dyDescent="0.25">
      <c r="A3306">
        <v>3795</v>
      </c>
      <c r="F3306">
        <v>49.668617000000012</v>
      </c>
      <c r="G3306" s="5">
        <v>3</v>
      </c>
      <c r="H3306">
        <v>50.21518600000001</v>
      </c>
      <c r="I3306" s="2">
        <v>4</v>
      </c>
      <c r="P3306">
        <v>2</v>
      </c>
      <c r="Q3306" t="str">
        <f>CONCATENATE(C3306,E3306,G3306,I3306)</f>
        <v>34</v>
      </c>
    </row>
    <row r="3307" spans="1:17" x14ac:dyDescent="0.25">
      <c r="A3307">
        <v>3796</v>
      </c>
      <c r="F3307">
        <v>49.667739000000012</v>
      </c>
      <c r="G3307" s="5">
        <v>3</v>
      </c>
      <c r="H3307">
        <v>50.21838300000001</v>
      </c>
      <c r="I3307" s="2">
        <v>4</v>
      </c>
      <c r="P3307">
        <v>2</v>
      </c>
      <c r="Q3307" t="str">
        <f>CONCATENATE(C3307,E3307,G3307,I3307)</f>
        <v>34</v>
      </c>
    </row>
    <row r="3308" spans="1:17" x14ac:dyDescent="0.25">
      <c r="A3308">
        <v>3797</v>
      </c>
      <c r="F3308">
        <v>49.733150000000009</v>
      </c>
      <c r="G3308" s="5">
        <v>3</v>
      </c>
      <c r="H3308">
        <v>50.169933000000015</v>
      </c>
      <c r="I3308" s="2">
        <v>4</v>
      </c>
      <c r="P3308">
        <v>2</v>
      </c>
      <c r="Q3308" t="str">
        <f>CONCATENATE(C3308,E3308,G3308,I3308)</f>
        <v>34</v>
      </c>
    </row>
    <row r="3309" spans="1:17" x14ac:dyDescent="0.25">
      <c r="A3309">
        <v>3798</v>
      </c>
      <c r="F3309">
        <v>49.71562500000001</v>
      </c>
      <c r="G3309" s="5">
        <v>3</v>
      </c>
      <c r="H3309">
        <v>50.17518900000001</v>
      </c>
      <c r="I3309" s="2">
        <v>4</v>
      </c>
      <c r="P3309">
        <v>2</v>
      </c>
      <c r="Q3309" t="str">
        <f>CONCATENATE(C3309,E3309,G3309,I3309)</f>
        <v>34</v>
      </c>
    </row>
    <row r="3310" spans="1:17" x14ac:dyDescent="0.25">
      <c r="A3310">
        <v>3799</v>
      </c>
      <c r="F3310">
        <v>49.698768000000015</v>
      </c>
      <c r="G3310" s="5">
        <v>3</v>
      </c>
      <c r="H3310">
        <v>50.197299000000015</v>
      </c>
      <c r="I3310" s="2">
        <v>4</v>
      </c>
      <c r="P3310">
        <v>2</v>
      </c>
      <c r="Q3310" t="str">
        <f>CONCATENATE(C3310,E3310,G3310,I3310)</f>
        <v>34</v>
      </c>
    </row>
    <row r="3311" spans="1:17" x14ac:dyDescent="0.25">
      <c r="A3311">
        <v>3800</v>
      </c>
      <c r="F3311">
        <v>49.712325000000014</v>
      </c>
      <c r="G3311" s="5">
        <v>3</v>
      </c>
      <c r="H3311">
        <v>50.190185000000014</v>
      </c>
      <c r="I3311" s="2">
        <v>4</v>
      </c>
      <c r="P3311">
        <v>2</v>
      </c>
      <c r="Q3311" t="str">
        <f>CONCATENATE(C3311,E3311,G3311,I3311)</f>
        <v>34</v>
      </c>
    </row>
    <row r="3312" spans="1:17" x14ac:dyDescent="0.25">
      <c r="A3312">
        <v>3801</v>
      </c>
      <c r="P3312">
        <v>0</v>
      </c>
      <c r="Q3312" t="str">
        <f>CONCATENATE(C3312,E3312,G3312,I3312)</f>
        <v/>
      </c>
    </row>
    <row r="3313" spans="1:17" x14ac:dyDescent="0.25">
      <c r="A3313">
        <v>3802</v>
      </c>
      <c r="P3313">
        <v>0</v>
      </c>
      <c r="Q3313" t="str">
        <f>CONCATENATE(C3313,E3313,G3313,I3313)</f>
        <v/>
      </c>
    </row>
    <row r="3314" spans="1:17" x14ac:dyDescent="0.25">
      <c r="A3314">
        <v>3803</v>
      </c>
      <c r="P3314">
        <v>0</v>
      </c>
      <c r="Q3314" t="str">
        <f>CONCATENATE(C3314,E3314,G3314,I3314)</f>
        <v/>
      </c>
    </row>
    <row r="3315" spans="1:17" x14ac:dyDescent="0.25">
      <c r="A3315">
        <v>3804</v>
      </c>
      <c r="P3315">
        <v>0</v>
      </c>
      <c r="Q3315" t="str">
        <f>CONCATENATE(C3315,E3315,G3315,I3315)</f>
        <v/>
      </c>
    </row>
    <row r="3316" spans="1:17" x14ac:dyDescent="0.25">
      <c r="A3316">
        <v>3805</v>
      </c>
      <c r="B3316">
        <v>73.928571000000005</v>
      </c>
      <c r="C3316" s="3">
        <v>1</v>
      </c>
      <c r="P3316">
        <v>1</v>
      </c>
      <c r="Q3316" t="str">
        <f>CONCATENATE(C3316,E3316,G3316,I3316)</f>
        <v>1</v>
      </c>
    </row>
    <row r="3317" spans="1:17" x14ac:dyDescent="0.25">
      <c r="A3317">
        <v>3806</v>
      </c>
      <c r="B3317">
        <v>73.901071000000002</v>
      </c>
      <c r="C3317" s="3">
        <v>1</v>
      </c>
      <c r="P3317">
        <v>1</v>
      </c>
      <c r="Q3317" t="str">
        <f>CONCATENATE(C3317,E3317,G3317,I3317)</f>
        <v>1</v>
      </c>
    </row>
    <row r="3318" spans="1:17" x14ac:dyDescent="0.25">
      <c r="A3318">
        <v>3807</v>
      </c>
      <c r="B3318">
        <v>73.886530000000008</v>
      </c>
      <c r="C3318" s="3">
        <v>1</v>
      </c>
      <c r="D3318">
        <v>76.15295900000001</v>
      </c>
      <c r="E3318" s="4">
        <v>2</v>
      </c>
      <c r="P3318">
        <v>2</v>
      </c>
      <c r="Q3318" t="str">
        <f>CONCATENATE(C3318,E3318,G3318,I3318)</f>
        <v>12</v>
      </c>
    </row>
    <row r="3319" spans="1:17" x14ac:dyDescent="0.25">
      <c r="A3319">
        <v>3808</v>
      </c>
      <c r="B3319">
        <v>73.854846000000009</v>
      </c>
      <c r="C3319" s="3">
        <v>1</v>
      </c>
      <c r="D3319">
        <v>76.277806000000012</v>
      </c>
      <c r="E3319" s="4">
        <v>2</v>
      </c>
      <c r="P3319">
        <v>2</v>
      </c>
      <c r="Q3319" t="str">
        <f>CONCATENATE(C3319,E3319,G3319,I3319)</f>
        <v>12</v>
      </c>
    </row>
    <row r="3320" spans="1:17" x14ac:dyDescent="0.25">
      <c r="A3320">
        <v>3809</v>
      </c>
      <c r="B3320">
        <v>73.793775000000011</v>
      </c>
      <c r="C3320" s="3">
        <v>1</v>
      </c>
      <c r="D3320">
        <v>76.212653000000003</v>
      </c>
      <c r="E3320" s="4">
        <v>2</v>
      </c>
      <c r="P3320">
        <v>2</v>
      </c>
      <c r="Q3320" t="str">
        <f>CONCATENATE(C3320,E3320,G3320,I3320)</f>
        <v>12</v>
      </c>
    </row>
    <row r="3321" spans="1:17" x14ac:dyDescent="0.25">
      <c r="A3321">
        <v>3810</v>
      </c>
      <c r="B3321">
        <v>73.850408000000002</v>
      </c>
      <c r="C3321" s="3">
        <v>1</v>
      </c>
      <c r="D3321">
        <v>76.230918000000003</v>
      </c>
      <c r="E3321" s="4">
        <v>2</v>
      </c>
      <c r="P3321">
        <v>2</v>
      </c>
      <c r="Q3321" t="str">
        <f>CONCATENATE(C3321,E3321,G3321,I3321)</f>
        <v>12</v>
      </c>
    </row>
    <row r="3322" spans="1:17" x14ac:dyDescent="0.25">
      <c r="A3322">
        <v>3811</v>
      </c>
      <c r="B3322">
        <v>73.85954000000001</v>
      </c>
      <c r="C3322" s="3">
        <v>1</v>
      </c>
      <c r="D3322">
        <v>76.169439000000011</v>
      </c>
      <c r="E3322" s="4">
        <v>2</v>
      </c>
      <c r="P3322">
        <v>2</v>
      </c>
      <c r="Q3322" t="str">
        <f>CONCATENATE(C3322,E3322,G3322,I3322)</f>
        <v>12</v>
      </c>
    </row>
    <row r="3323" spans="1:17" x14ac:dyDescent="0.25">
      <c r="A3323">
        <v>3812</v>
      </c>
      <c r="B3323">
        <v>73.928571000000005</v>
      </c>
      <c r="C3323" s="3">
        <v>1</v>
      </c>
      <c r="D3323">
        <v>76.186326000000008</v>
      </c>
      <c r="E3323" s="4">
        <v>2</v>
      </c>
      <c r="P3323">
        <v>2</v>
      </c>
      <c r="Q3323" t="str">
        <f>CONCATENATE(C3323,E3323,G3323,I3323)</f>
        <v>12</v>
      </c>
    </row>
    <row r="3324" spans="1:17" x14ac:dyDescent="0.25">
      <c r="A3324">
        <v>3813</v>
      </c>
      <c r="D3324">
        <v>76.210764000000012</v>
      </c>
      <c r="E3324" s="4">
        <v>2</v>
      </c>
      <c r="P3324">
        <v>1</v>
      </c>
      <c r="Q3324" t="str">
        <f>CONCATENATE(C3324,E3324,G3324,I3324)</f>
        <v>2</v>
      </c>
    </row>
    <row r="3325" spans="1:17" x14ac:dyDescent="0.25">
      <c r="A3325">
        <v>3814</v>
      </c>
      <c r="D3325">
        <v>76.277806000000012</v>
      </c>
      <c r="E3325" s="4">
        <v>2</v>
      </c>
      <c r="P3325">
        <v>1</v>
      </c>
      <c r="Q3325" t="str">
        <f>CONCATENATE(C3325,E3325,G3325,I3325)</f>
        <v>2</v>
      </c>
    </row>
    <row r="3326" spans="1:17" x14ac:dyDescent="0.25">
      <c r="A3326">
        <v>3815</v>
      </c>
      <c r="F3326">
        <v>76.729184000000004</v>
      </c>
      <c r="G3326" s="5">
        <v>3</v>
      </c>
      <c r="H3326">
        <v>76.568265000000011</v>
      </c>
      <c r="I3326" s="2">
        <v>4</v>
      </c>
      <c r="P3326">
        <v>2</v>
      </c>
      <c r="Q3326" t="str">
        <f>CONCATENATE(C3326,E3326,G3326,I3326)</f>
        <v>34</v>
      </c>
    </row>
    <row r="3327" spans="1:17" x14ac:dyDescent="0.25">
      <c r="A3327">
        <v>3816</v>
      </c>
      <c r="F3327">
        <v>76.734642000000008</v>
      </c>
      <c r="G3327" s="5">
        <v>3</v>
      </c>
      <c r="H3327">
        <v>76.49872400000001</v>
      </c>
      <c r="I3327" s="2">
        <v>4</v>
      </c>
      <c r="P3327">
        <v>2</v>
      </c>
      <c r="Q3327" t="str">
        <f>CONCATENATE(C3327,E3327,G3327,I3327)</f>
        <v>34</v>
      </c>
    </row>
    <row r="3328" spans="1:17" x14ac:dyDescent="0.25">
      <c r="A3328">
        <v>3817</v>
      </c>
      <c r="F3328">
        <v>76.696683000000007</v>
      </c>
      <c r="G3328" s="5">
        <v>3</v>
      </c>
      <c r="H3328">
        <v>76.473009000000005</v>
      </c>
      <c r="I3328" s="2">
        <v>4</v>
      </c>
      <c r="P3328">
        <v>2</v>
      </c>
      <c r="Q3328" t="str">
        <f>CONCATENATE(C3328,E3328,G3328,I3328)</f>
        <v>34</v>
      </c>
    </row>
    <row r="3329" spans="1:17" x14ac:dyDescent="0.25">
      <c r="A3329">
        <v>3818</v>
      </c>
      <c r="F3329">
        <v>76.691428000000002</v>
      </c>
      <c r="G3329" s="5">
        <v>3</v>
      </c>
      <c r="H3329">
        <v>76.449694000000008</v>
      </c>
      <c r="I3329" s="2">
        <v>4</v>
      </c>
      <c r="P3329">
        <v>2</v>
      </c>
      <c r="Q3329" t="str">
        <f>CONCATENATE(C3329,E3329,G3329,I3329)</f>
        <v>34</v>
      </c>
    </row>
    <row r="3330" spans="1:17" x14ac:dyDescent="0.25">
      <c r="A3330">
        <v>3819</v>
      </c>
      <c r="F3330">
        <v>76.647295000000014</v>
      </c>
      <c r="G3330" s="5">
        <v>3</v>
      </c>
      <c r="H3330">
        <v>76.486837000000008</v>
      </c>
      <c r="I3330" s="2">
        <v>4</v>
      </c>
      <c r="P3330">
        <v>2</v>
      </c>
      <c r="Q3330" t="str">
        <f>CONCATENATE(C3330,E3330,G3330,I3330)</f>
        <v>34</v>
      </c>
    </row>
    <row r="3331" spans="1:17" x14ac:dyDescent="0.25">
      <c r="A3331">
        <v>3820</v>
      </c>
      <c r="F3331">
        <v>76.649744000000013</v>
      </c>
      <c r="G3331" s="5">
        <v>3</v>
      </c>
      <c r="H3331">
        <v>76.498367000000002</v>
      </c>
      <c r="I3331" s="2">
        <v>4</v>
      </c>
      <c r="P3331">
        <v>2</v>
      </c>
      <c r="Q3331" t="str">
        <f>CONCATENATE(C3331,E3331,G3331,I3331)</f>
        <v>34</v>
      </c>
    </row>
    <row r="3332" spans="1:17" x14ac:dyDescent="0.25">
      <c r="A3332">
        <v>3821</v>
      </c>
      <c r="F3332">
        <v>76.715714000000006</v>
      </c>
      <c r="G3332" s="5">
        <v>3</v>
      </c>
      <c r="H3332">
        <v>76.521887000000007</v>
      </c>
      <c r="I3332" s="2">
        <v>4</v>
      </c>
      <c r="P3332">
        <v>2</v>
      </c>
      <c r="Q3332" t="str">
        <f>CONCATENATE(C3332,E3332,G3332,I3332)</f>
        <v>34</v>
      </c>
    </row>
    <row r="3333" spans="1:17" x14ac:dyDescent="0.25">
      <c r="A3333">
        <v>3822</v>
      </c>
      <c r="F3333">
        <v>76.729184000000004</v>
      </c>
      <c r="G3333" s="5">
        <v>3</v>
      </c>
      <c r="H3333">
        <v>76.568265000000011</v>
      </c>
      <c r="I3333" s="2">
        <v>4</v>
      </c>
      <c r="P3333">
        <v>2</v>
      </c>
      <c r="Q3333" t="str">
        <f>CONCATENATE(C3333,E3333,G3333,I3333)</f>
        <v>34</v>
      </c>
    </row>
    <row r="3334" spans="1:17" x14ac:dyDescent="0.25">
      <c r="A3334">
        <v>3823</v>
      </c>
      <c r="P3334">
        <v>0</v>
      </c>
      <c r="Q3334" t="str">
        <f>CONCATENATE(C3334,E3334,G3334,I3334)</f>
        <v/>
      </c>
    </row>
    <row r="3335" spans="1:17" x14ac:dyDescent="0.25">
      <c r="A3335">
        <v>3824</v>
      </c>
      <c r="P3335">
        <v>0</v>
      </c>
      <c r="Q3335" t="str">
        <f>CONCATENATE(C3335,E3335,G3335,I3335)</f>
        <v/>
      </c>
    </row>
    <row r="3336" spans="1:17" x14ac:dyDescent="0.25">
      <c r="A3336">
        <v>3825</v>
      </c>
      <c r="P3336">
        <v>0</v>
      </c>
      <c r="Q3336" t="str">
        <f>CONCATENATE(C3336,E3336,G3336,I3336)</f>
        <v/>
      </c>
    </row>
    <row r="3337" spans="1:17" x14ac:dyDescent="0.25">
      <c r="A3337">
        <v>3826</v>
      </c>
      <c r="B3337">
        <v>99.734949</v>
      </c>
      <c r="C3337" s="3">
        <v>1</v>
      </c>
      <c r="P3337">
        <v>1</v>
      </c>
      <c r="Q3337" t="str">
        <f>CONCATENATE(C3337,E3337,G3337,I3337)</f>
        <v>1</v>
      </c>
    </row>
    <row r="3338" spans="1:17" x14ac:dyDescent="0.25">
      <c r="A3338">
        <v>3827</v>
      </c>
      <c r="B3338">
        <v>99.704388000000009</v>
      </c>
      <c r="C3338" s="3">
        <v>1</v>
      </c>
      <c r="P3338">
        <v>1</v>
      </c>
      <c r="Q3338" t="str">
        <f>CONCATENATE(C3338,E3338,G3338,I3338)</f>
        <v>1</v>
      </c>
    </row>
    <row r="3339" spans="1:17" x14ac:dyDescent="0.25">
      <c r="A3339">
        <v>3828</v>
      </c>
      <c r="B3339">
        <v>99.715969000000001</v>
      </c>
      <c r="C3339" s="3">
        <v>1</v>
      </c>
      <c r="P3339">
        <v>1</v>
      </c>
      <c r="Q3339" t="str">
        <f>CONCATENATE(C3339,E3339,G3339,I3339)</f>
        <v>1</v>
      </c>
    </row>
    <row r="3340" spans="1:17" x14ac:dyDescent="0.25">
      <c r="A3340">
        <v>3829</v>
      </c>
      <c r="B3340">
        <v>99.712500000000006</v>
      </c>
      <c r="C3340" s="3">
        <v>1</v>
      </c>
      <c r="D3340">
        <v>102.54444000000001</v>
      </c>
      <c r="E3340" s="4">
        <v>2</v>
      </c>
      <c r="P3340">
        <v>2</v>
      </c>
      <c r="Q3340" t="str">
        <f>CONCATENATE(C3340,E3340,G3340,I3340)</f>
        <v>12</v>
      </c>
    </row>
    <row r="3341" spans="1:17" x14ac:dyDescent="0.25">
      <c r="A3341">
        <v>3830</v>
      </c>
      <c r="B3341">
        <v>99.69944000000001</v>
      </c>
      <c r="C3341" s="3">
        <v>1</v>
      </c>
      <c r="D3341">
        <v>102.534693</v>
      </c>
      <c r="E3341" s="4">
        <v>2</v>
      </c>
      <c r="P3341">
        <v>2</v>
      </c>
      <c r="Q3341" t="str">
        <f>CONCATENATE(C3341,E3341,G3341,I3341)</f>
        <v>12</v>
      </c>
    </row>
    <row r="3342" spans="1:17" x14ac:dyDescent="0.25">
      <c r="A3342">
        <v>3831</v>
      </c>
      <c r="B3342">
        <v>99.660511000000014</v>
      </c>
      <c r="C3342" s="3">
        <v>1</v>
      </c>
      <c r="D3342">
        <v>102.57852</v>
      </c>
      <c r="E3342" s="4">
        <v>2</v>
      </c>
      <c r="P3342">
        <v>2</v>
      </c>
      <c r="Q3342" t="str">
        <f>CONCATENATE(C3342,E3342,G3342,I3342)</f>
        <v>12</v>
      </c>
    </row>
    <row r="3343" spans="1:17" x14ac:dyDescent="0.25">
      <c r="A3343">
        <v>3832</v>
      </c>
      <c r="B3343">
        <v>99.646021000000005</v>
      </c>
      <c r="C3343" s="3">
        <v>1</v>
      </c>
      <c r="D3343">
        <v>102.56780500000001</v>
      </c>
      <c r="E3343" s="4">
        <v>2</v>
      </c>
      <c r="P3343">
        <v>2</v>
      </c>
      <c r="Q3343" t="str">
        <f>CONCATENATE(C3343,E3343,G3343,I3343)</f>
        <v>12</v>
      </c>
    </row>
    <row r="3344" spans="1:17" x14ac:dyDescent="0.25">
      <c r="A3344">
        <v>3833</v>
      </c>
      <c r="B3344">
        <v>99.734949</v>
      </c>
      <c r="C3344" s="3">
        <v>1</v>
      </c>
      <c r="D3344">
        <v>102.552756</v>
      </c>
      <c r="E3344" s="4">
        <v>2</v>
      </c>
      <c r="P3344">
        <v>2</v>
      </c>
      <c r="Q3344" t="str">
        <f>CONCATENATE(C3344,E3344,G3344,I3344)</f>
        <v>12</v>
      </c>
    </row>
    <row r="3345" spans="1:17" x14ac:dyDescent="0.25">
      <c r="A3345">
        <v>3834</v>
      </c>
      <c r="D3345">
        <v>102.61285600000001</v>
      </c>
      <c r="E3345" s="4">
        <v>2</v>
      </c>
      <c r="P3345">
        <v>1</v>
      </c>
      <c r="Q3345" t="str">
        <f>CONCATENATE(C3345,E3345,G3345,I3345)</f>
        <v>2</v>
      </c>
    </row>
    <row r="3346" spans="1:17" x14ac:dyDescent="0.25">
      <c r="A3346">
        <v>3835</v>
      </c>
      <c r="D3346">
        <v>102.54444000000001</v>
      </c>
      <c r="E3346" s="4">
        <v>2</v>
      </c>
      <c r="P3346">
        <v>1</v>
      </c>
      <c r="Q3346" t="str">
        <f>CONCATENATE(C3346,E3346,G3346,I3346)</f>
        <v>2</v>
      </c>
    </row>
    <row r="3347" spans="1:17" x14ac:dyDescent="0.25">
      <c r="A3347">
        <v>3836</v>
      </c>
      <c r="F3347">
        <v>103.852553</v>
      </c>
      <c r="G3347" s="5">
        <v>3</v>
      </c>
      <c r="H3347">
        <v>103.94673800000001</v>
      </c>
      <c r="I3347" s="2">
        <v>4</v>
      </c>
      <c r="P3347">
        <v>2</v>
      </c>
      <c r="Q3347" t="str">
        <f>CONCATENATE(C3347,E3347,G3347,I3347)</f>
        <v>34</v>
      </c>
    </row>
    <row r="3348" spans="1:17" x14ac:dyDescent="0.25">
      <c r="A3348">
        <v>3837</v>
      </c>
      <c r="F3348">
        <v>103.86908200000001</v>
      </c>
      <c r="G3348" s="5">
        <v>3</v>
      </c>
      <c r="H3348">
        <v>104.02142900000001</v>
      </c>
      <c r="I3348" s="2">
        <v>4</v>
      </c>
      <c r="P3348">
        <v>2</v>
      </c>
      <c r="Q3348" t="str">
        <f>CONCATENATE(C3348,E3348,G3348,I3348)</f>
        <v>34</v>
      </c>
    </row>
    <row r="3349" spans="1:17" x14ac:dyDescent="0.25">
      <c r="A3349">
        <v>3838</v>
      </c>
      <c r="F3349">
        <v>103.84883000000001</v>
      </c>
      <c r="G3349" s="5">
        <v>3</v>
      </c>
      <c r="H3349">
        <v>103.98995000000001</v>
      </c>
      <c r="I3349" s="2">
        <v>4</v>
      </c>
      <c r="P3349">
        <v>2</v>
      </c>
      <c r="Q3349" t="str">
        <f>CONCATENATE(C3349,E3349,G3349,I3349)</f>
        <v>34</v>
      </c>
    </row>
    <row r="3350" spans="1:17" x14ac:dyDescent="0.25">
      <c r="A3350">
        <v>3839</v>
      </c>
      <c r="F3350">
        <v>103.859083</v>
      </c>
      <c r="G3350" s="5">
        <v>3</v>
      </c>
      <c r="H3350">
        <v>103.99795800000001</v>
      </c>
      <c r="I3350" s="2">
        <v>4</v>
      </c>
      <c r="P3350">
        <v>2</v>
      </c>
      <c r="Q3350" t="str">
        <f>CONCATENATE(C3350,E3350,G3350,I3350)</f>
        <v>34</v>
      </c>
    </row>
    <row r="3351" spans="1:17" x14ac:dyDescent="0.25">
      <c r="A3351">
        <v>3840</v>
      </c>
      <c r="F3351">
        <v>103.844538</v>
      </c>
      <c r="G3351" s="5">
        <v>3</v>
      </c>
      <c r="H3351">
        <v>104.013419</v>
      </c>
      <c r="I3351" s="2">
        <v>4</v>
      </c>
      <c r="P3351">
        <v>2</v>
      </c>
      <c r="Q3351" t="str">
        <f>CONCATENATE(C3351,E3351,G3351,I3351)</f>
        <v>34</v>
      </c>
    </row>
    <row r="3352" spans="1:17" x14ac:dyDescent="0.25">
      <c r="A3352">
        <v>3841</v>
      </c>
      <c r="F3352">
        <v>103.888724</v>
      </c>
      <c r="G3352" s="5">
        <v>3</v>
      </c>
      <c r="H3352">
        <v>103.993571</v>
      </c>
      <c r="I3352" s="2">
        <v>4</v>
      </c>
      <c r="P3352">
        <v>2</v>
      </c>
      <c r="Q3352" t="str">
        <f>CONCATENATE(C3352,E3352,G3352,I3352)</f>
        <v>34</v>
      </c>
    </row>
    <row r="3353" spans="1:17" x14ac:dyDescent="0.25">
      <c r="A3353">
        <v>3842</v>
      </c>
      <c r="F3353">
        <v>103.84408000000001</v>
      </c>
      <c r="G3353" s="5">
        <v>3</v>
      </c>
      <c r="H3353">
        <v>104.05816100000001</v>
      </c>
      <c r="I3353" s="2">
        <v>4</v>
      </c>
      <c r="P3353">
        <v>2</v>
      </c>
      <c r="Q3353" t="str">
        <f>CONCATENATE(C3353,E3353,G3353,I3353)</f>
        <v>34</v>
      </c>
    </row>
    <row r="3354" spans="1:17" x14ac:dyDescent="0.25">
      <c r="A3354">
        <v>3843</v>
      </c>
      <c r="F3354">
        <v>103.852553</v>
      </c>
      <c r="G3354" s="5">
        <v>3</v>
      </c>
      <c r="H3354">
        <v>103.94673800000001</v>
      </c>
      <c r="I3354" s="2">
        <v>4</v>
      </c>
      <c r="P3354">
        <v>2</v>
      </c>
      <c r="Q3354" t="str">
        <f>CONCATENATE(C3354,E3354,G3354,I3354)</f>
        <v>34</v>
      </c>
    </row>
    <row r="3355" spans="1:17" x14ac:dyDescent="0.25">
      <c r="A3355">
        <v>3844</v>
      </c>
      <c r="P3355">
        <v>0</v>
      </c>
      <c r="Q3355" t="str">
        <f>CONCATENATE(C3355,E3355,G3355,I3355)</f>
        <v/>
      </c>
    </row>
    <row r="3356" spans="1:17" x14ac:dyDescent="0.25">
      <c r="A3356">
        <v>3845</v>
      </c>
      <c r="P3356">
        <v>0</v>
      </c>
      <c r="Q3356" t="str">
        <f>CONCATENATE(C3356,E3356,G3356,I3356)</f>
        <v/>
      </c>
    </row>
    <row r="3357" spans="1:17" x14ac:dyDescent="0.25">
      <c r="A3357">
        <v>3846</v>
      </c>
      <c r="P3357">
        <v>0</v>
      </c>
      <c r="Q3357" t="str">
        <f>CONCATENATE(C3357,E3357,G3357,I3357)</f>
        <v/>
      </c>
    </row>
    <row r="3358" spans="1:17" x14ac:dyDescent="0.25">
      <c r="A3358">
        <v>3847</v>
      </c>
      <c r="B3358">
        <v>128.88510000000002</v>
      </c>
      <c r="C3358" s="3">
        <v>1</v>
      </c>
      <c r="P3358">
        <v>1</v>
      </c>
      <c r="Q3358" t="str">
        <f>CONCATENATE(C3358,E3358,G3358,I3358)</f>
        <v>1</v>
      </c>
    </row>
    <row r="3359" spans="1:17" x14ac:dyDescent="0.25">
      <c r="A3359">
        <v>3848</v>
      </c>
      <c r="B3359">
        <v>128.91515200000001</v>
      </c>
      <c r="C3359" s="3">
        <v>1</v>
      </c>
      <c r="P3359">
        <v>1</v>
      </c>
      <c r="Q3359" t="str">
        <f>CONCATENATE(C3359,E3359,G3359,I3359)</f>
        <v>1</v>
      </c>
    </row>
    <row r="3360" spans="1:17" x14ac:dyDescent="0.25">
      <c r="A3360">
        <v>3849</v>
      </c>
      <c r="B3360">
        <v>128.86433600000001</v>
      </c>
      <c r="C3360" s="3">
        <v>1</v>
      </c>
      <c r="P3360">
        <v>1</v>
      </c>
      <c r="Q3360" t="str">
        <f>CONCATENATE(C3360,E3360,G3360,I3360)</f>
        <v>1</v>
      </c>
    </row>
    <row r="3361" spans="1:17" x14ac:dyDescent="0.25">
      <c r="A3361">
        <v>3850</v>
      </c>
      <c r="B3361">
        <v>128.88204400000001</v>
      </c>
      <c r="C3361" s="3">
        <v>1</v>
      </c>
      <c r="P3361">
        <v>1</v>
      </c>
      <c r="Q3361" t="str">
        <f>CONCATENATE(C3361,E3361,G3361,I3361)</f>
        <v>1</v>
      </c>
    </row>
    <row r="3362" spans="1:17" x14ac:dyDescent="0.25">
      <c r="A3362">
        <v>3851</v>
      </c>
      <c r="B3362">
        <v>128.89408299999999</v>
      </c>
      <c r="C3362" s="3">
        <v>1</v>
      </c>
      <c r="D3362">
        <v>133.70086900000001</v>
      </c>
      <c r="E3362" s="4">
        <v>2</v>
      </c>
      <c r="P3362">
        <v>2</v>
      </c>
      <c r="Q3362" t="str">
        <f>CONCATENATE(C3362,E3362,G3362,I3362)</f>
        <v>12</v>
      </c>
    </row>
    <row r="3363" spans="1:17" x14ac:dyDescent="0.25">
      <c r="A3363">
        <v>3852</v>
      </c>
      <c r="B3363">
        <v>128.916991</v>
      </c>
      <c r="C3363" s="3">
        <v>1</v>
      </c>
      <c r="D3363">
        <v>133.727755</v>
      </c>
      <c r="E3363" s="4">
        <v>2</v>
      </c>
      <c r="P3363">
        <v>2</v>
      </c>
      <c r="Q3363" t="str">
        <f>CONCATENATE(C3363,E3363,G3363,I3363)</f>
        <v>12</v>
      </c>
    </row>
    <row r="3364" spans="1:17" x14ac:dyDescent="0.25">
      <c r="A3364">
        <v>3853</v>
      </c>
      <c r="B3364">
        <v>128.88510000000002</v>
      </c>
      <c r="C3364" s="3">
        <v>1</v>
      </c>
      <c r="D3364">
        <v>133.70030400000002</v>
      </c>
      <c r="E3364" s="4">
        <v>2</v>
      </c>
      <c r="P3364">
        <v>2</v>
      </c>
      <c r="Q3364" t="str">
        <f>CONCATENATE(C3364,E3364,G3364,I3364)</f>
        <v>12</v>
      </c>
    </row>
    <row r="3365" spans="1:17" x14ac:dyDescent="0.25">
      <c r="A3365">
        <v>3854</v>
      </c>
      <c r="D3365">
        <v>133.698115</v>
      </c>
      <c r="E3365" s="4">
        <v>2</v>
      </c>
      <c r="P3365">
        <v>1</v>
      </c>
      <c r="Q3365" t="str">
        <f>CONCATENATE(C3365,E3365,G3365,I3365)</f>
        <v>2</v>
      </c>
    </row>
    <row r="3366" spans="1:17" x14ac:dyDescent="0.25">
      <c r="A3366">
        <v>3855</v>
      </c>
      <c r="D3366">
        <v>133.74408199999999</v>
      </c>
      <c r="E3366" s="4">
        <v>2</v>
      </c>
      <c r="P3366">
        <v>1</v>
      </c>
      <c r="Q3366" t="str">
        <f>CONCATENATE(C3366,E3366,G3366,I3366)</f>
        <v>2</v>
      </c>
    </row>
    <row r="3367" spans="1:17" x14ac:dyDescent="0.25">
      <c r="A3367">
        <v>3856</v>
      </c>
      <c r="D3367">
        <v>133.823725</v>
      </c>
      <c r="E3367" s="4">
        <v>2</v>
      </c>
      <c r="P3367">
        <v>1</v>
      </c>
      <c r="Q3367" t="str">
        <f>CONCATENATE(C3367,E3367,G3367,I3367)</f>
        <v>2</v>
      </c>
    </row>
    <row r="3368" spans="1:17" x14ac:dyDescent="0.25">
      <c r="A3368">
        <v>3857</v>
      </c>
      <c r="D3368">
        <v>133.70086900000001</v>
      </c>
      <c r="E3368" s="4">
        <v>2</v>
      </c>
      <c r="P3368">
        <v>1</v>
      </c>
      <c r="Q3368" t="str">
        <f>CONCATENATE(C3368,E3368,G3368,I3368)</f>
        <v>2</v>
      </c>
    </row>
    <row r="3369" spans="1:17" x14ac:dyDescent="0.25">
      <c r="A3369">
        <v>3858</v>
      </c>
      <c r="F3369">
        <v>134.45051000000001</v>
      </c>
      <c r="G3369" s="5">
        <v>3</v>
      </c>
      <c r="P3369">
        <v>1</v>
      </c>
      <c r="Q3369" t="str">
        <f>CONCATENATE(C3369,E3369,G3369,I3369)</f>
        <v>3</v>
      </c>
    </row>
    <row r="3370" spans="1:17" x14ac:dyDescent="0.25">
      <c r="A3370">
        <v>3859</v>
      </c>
      <c r="F3370">
        <v>134.53184000000002</v>
      </c>
      <c r="G3370" s="5">
        <v>3</v>
      </c>
      <c r="H3370">
        <v>135.071223</v>
      </c>
      <c r="I3370" s="2">
        <v>4</v>
      </c>
      <c r="P3370">
        <v>2</v>
      </c>
      <c r="Q3370" t="str">
        <f>CONCATENATE(C3370,E3370,G3370,I3370)</f>
        <v>34</v>
      </c>
    </row>
    <row r="3371" spans="1:17" x14ac:dyDescent="0.25">
      <c r="A3371">
        <v>3860</v>
      </c>
      <c r="F3371">
        <v>134.544794</v>
      </c>
      <c r="G3371" s="5">
        <v>3</v>
      </c>
      <c r="H3371">
        <v>135.08046200000001</v>
      </c>
      <c r="I3371" s="2">
        <v>4</v>
      </c>
      <c r="P3371">
        <v>2</v>
      </c>
      <c r="Q3371" t="str">
        <f>CONCATENATE(C3371,E3371,G3371,I3371)</f>
        <v>34</v>
      </c>
    </row>
    <row r="3372" spans="1:17" x14ac:dyDescent="0.25">
      <c r="A3372">
        <v>3861</v>
      </c>
      <c r="F3372">
        <v>134.54979900000001</v>
      </c>
      <c r="G3372" s="5">
        <v>3</v>
      </c>
      <c r="H3372">
        <v>135.07693700000002</v>
      </c>
      <c r="I3372" s="2">
        <v>4</v>
      </c>
      <c r="P3372">
        <v>2</v>
      </c>
      <c r="Q3372" t="str">
        <f>CONCATENATE(C3372,E3372,G3372,I3372)</f>
        <v>34</v>
      </c>
    </row>
    <row r="3373" spans="1:17" x14ac:dyDescent="0.25">
      <c r="A3373">
        <v>3862</v>
      </c>
      <c r="F3373">
        <v>134.54719800000001</v>
      </c>
      <c r="G3373" s="5">
        <v>3</v>
      </c>
      <c r="H3373">
        <v>135.08745000000002</v>
      </c>
      <c r="I3373" s="2">
        <v>4</v>
      </c>
      <c r="P3373">
        <v>2</v>
      </c>
      <c r="Q3373" t="str">
        <f>CONCATENATE(C3373,E3373,G3373,I3373)</f>
        <v>34</v>
      </c>
    </row>
    <row r="3374" spans="1:17" x14ac:dyDescent="0.25">
      <c r="A3374">
        <v>3863</v>
      </c>
      <c r="F3374">
        <v>134.55811500000002</v>
      </c>
      <c r="G3374" s="5">
        <v>3</v>
      </c>
      <c r="H3374">
        <v>135.025668</v>
      </c>
      <c r="I3374" s="2">
        <v>4</v>
      </c>
      <c r="P3374">
        <v>2</v>
      </c>
      <c r="Q3374" t="str">
        <f>CONCATENATE(C3374,E3374,G3374,I3374)</f>
        <v>34</v>
      </c>
    </row>
    <row r="3375" spans="1:17" x14ac:dyDescent="0.25">
      <c r="A3375">
        <v>3864</v>
      </c>
      <c r="F3375">
        <v>134.53474600000001</v>
      </c>
      <c r="G3375" s="5">
        <v>3</v>
      </c>
      <c r="H3375">
        <v>135.02341699999999</v>
      </c>
      <c r="I3375" s="2">
        <v>4</v>
      </c>
      <c r="P3375">
        <v>2</v>
      </c>
      <c r="Q3375" t="str">
        <f>CONCATENATE(C3375,E3375,G3375,I3375)</f>
        <v>34</v>
      </c>
    </row>
    <row r="3376" spans="1:17" x14ac:dyDescent="0.25">
      <c r="A3376">
        <v>3865</v>
      </c>
      <c r="F3376">
        <v>134.45051000000001</v>
      </c>
      <c r="G3376" s="5">
        <v>3</v>
      </c>
      <c r="H3376">
        <v>135.071223</v>
      </c>
      <c r="I3376" s="2">
        <v>4</v>
      </c>
      <c r="P3376">
        <v>2</v>
      </c>
      <c r="Q3376" t="str">
        <f>CONCATENATE(C3376,E3376,G3376,I3376)</f>
        <v>34</v>
      </c>
    </row>
    <row r="3377" spans="1:17" x14ac:dyDescent="0.25">
      <c r="A3377">
        <v>3866</v>
      </c>
      <c r="B3377">
        <v>161.90202600000001</v>
      </c>
      <c r="C3377" s="3">
        <v>1</v>
      </c>
      <c r="P3377">
        <v>1</v>
      </c>
      <c r="Q3377" t="str">
        <f>CONCATENATE(C3377,E3377,G3377,I3377)</f>
        <v>1</v>
      </c>
    </row>
    <row r="3378" spans="1:17" x14ac:dyDescent="0.25">
      <c r="A3378">
        <v>3867</v>
      </c>
      <c r="B3378">
        <v>161.90202600000001</v>
      </c>
      <c r="C3378" s="3">
        <v>1</v>
      </c>
      <c r="P3378">
        <v>1</v>
      </c>
      <c r="Q3378" t="str">
        <f>CONCATENATE(C3378,E3378,G3378,I3378)</f>
        <v>1</v>
      </c>
    </row>
    <row r="3379" spans="1:17" x14ac:dyDescent="0.25">
      <c r="A3379">
        <v>3868</v>
      </c>
      <c r="B3379">
        <v>161.90439900000001</v>
      </c>
      <c r="C3379" s="3">
        <v>1</v>
      </c>
      <c r="P3379">
        <v>1</v>
      </c>
      <c r="Q3379" t="str">
        <f>CONCATENATE(C3379,E3379,G3379,I3379)</f>
        <v>1</v>
      </c>
    </row>
    <row r="3380" spans="1:17" x14ac:dyDescent="0.25">
      <c r="A3380">
        <v>3869</v>
      </c>
      <c r="B3380">
        <v>161.89450099999999</v>
      </c>
      <c r="C3380" s="3">
        <v>1</v>
      </c>
      <c r="P3380">
        <v>1</v>
      </c>
      <c r="Q3380" t="str">
        <f>CONCATENATE(C3380,E3380,G3380,I3380)</f>
        <v>1</v>
      </c>
    </row>
    <row r="3381" spans="1:17" x14ac:dyDescent="0.25">
      <c r="A3381">
        <v>3870</v>
      </c>
      <c r="B3381">
        <v>161.86409800000001</v>
      </c>
      <c r="C3381" s="3">
        <v>1</v>
      </c>
      <c r="P3381">
        <v>1</v>
      </c>
      <c r="Q3381" t="str">
        <f>CONCATENATE(C3381,E3381,G3381,I3381)</f>
        <v>1</v>
      </c>
    </row>
    <row r="3382" spans="1:17" x14ac:dyDescent="0.25">
      <c r="A3382">
        <v>3871</v>
      </c>
      <c r="B3382">
        <v>161.77531500000001</v>
      </c>
      <c r="C3382" s="3">
        <v>1</v>
      </c>
      <c r="P3382">
        <v>1</v>
      </c>
      <c r="Q3382" t="str">
        <f>CONCATENATE(C3382,E3382,G3382,I3382)</f>
        <v>1</v>
      </c>
    </row>
    <row r="3383" spans="1:17" x14ac:dyDescent="0.25">
      <c r="A3383">
        <v>3872</v>
      </c>
      <c r="B3383">
        <v>161.71971300000001</v>
      </c>
      <c r="C3383" s="3">
        <v>1</v>
      </c>
      <c r="D3383">
        <v>166.78111899999999</v>
      </c>
      <c r="E3383" s="4">
        <v>2</v>
      </c>
      <c r="P3383">
        <v>2</v>
      </c>
      <c r="Q3383" t="str">
        <f>CONCATENATE(C3383,E3383,G3383,I3383)</f>
        <v>12</v>
      </c>
    </row>
    <row r="3384" spans="1:17" x14ac:dyDescent="0.25">
      <c r="A3384">
        <v>3873</v>
      </c>
      <c r="B3384">
        <v>161.83319</v>
      </c>
      <c r="C3384" s="3">
        <v>1</v>
      </c>
      <c r="D3384">
        <v>166.726677</v>
      </c>
      <c r="E3384" s="4">
        <v>2</v>
      </c>
      <c r="P3384">
        <v>2</v>
      </c>
      <c r="Q3384" t="str">
        <f>CONCATENATE(C3384,E3384,G3384,I3384)</f>
        <v>12</v>
      </c>
    </row>
    <row r="3385" spans="1:17" x14ac:dyDescent="0.25">
      <c r="A3385">
        <v>3874</v>
      </c>
      <c r="B3385">
        <v>161.90202600000001</v>
      </c>
      <c r="C3385" s="3">
        <v>1</v>
      </c>
      <c r="D3385">
        <v>166.71920399999999</v>
      </c>
      <c r="E3385" s="4">
        <v>2</v>
      </c>
      <c r="P3385">
        <v>2</v>
      </c>
      <c r="Q3385" t="str">
        <f>CONCATENATE(C3385,E3385,G3385,I3385)</f>
        <v>12</v>
      </c>
    </row>
    <row r="3386" spans="1:17" x14ac:dyDescent="0.25">
      <c r="A3386">
        <v>3875</v>
      </c>
      <c r="D3386">
        <v>166.71920399999999</v>
      </c>
      <c r="E3386" s="4">
        <v>2</v>
      </c>
      <c r="P3386">
        <v>1</v>
      </c>
      <c r="Q3386" t="str">
        <f>CONCATENATE(C3386,E3386,G3386,I3386)</f>
        <v>2</v>
      </c>
    </row>
    <row r="3387" spans="1:17" x14ac:dyDescent="0.25">
      <c r="A3387">
        <v>3876</v>
      </c>
      <c r="D3387">
        <v>166.76263700000001</v>
      </c>
      <c r="E3387" s="4">
        <v>2</v>
      </c>
      <c r="P3387">
        <v>1</v>
      </c>
      <c r="Q3387" t="str">
        <f>CONCATENATE(C3387,E3387,G3387,I3387)</f>
        <v>2</v>
      </c>
    </row>
    <row r="3388" spans="1:17" x14ac:dyDescent="0.25">
      <c r="A3388">
        <v>3877</v>
      </c>
      <c r="D3388">
        <v>166.80207899999999</v>
      </c>
      <c r="E3388" s="4">
        <v>2</v>
      </c>
      <c r="P3388">
        <v>1</v>
      </c>
      <c r="Q3388" t="str">
        <f>CONCATENATE(C3388,E3388,G3388,I3388)</f>
        <v>2</v>
      </c>
    </row>
    <row r="3389" spans="1:17" x14ac:dyDescent="0.25">
      <c r="A3389">
        <v>3878</v>
      </c>
      <c r="D3389">
        <v>166.78111899999999</v>
      </c>
      <c r="E3389" s="4">
        <v>2</v>
      </c>
      <c r="F3389">
        <v>166.73864600000002</v>
      </c>
      <c r="G3389" s="5">
        <v>3</v>
      </c>
      <c r="P3389">
        <v>2</v>
      </c>
      <c r="Q3389" t="str">
        <f>CONCATENATE(C3389,E3389,G3389,I3389)</f>
        <v>23</v>
      </c>
    </row>
    <row r="3390" spans="1:17" x14ac:dyDescent="0.25">
      <c r="A3390">
        <v>3879</v>
      </c>
      <c r="F3390">
        <v>166.73617400000001</v>
      </c>
      <c r="G3390" s="5">
        <v>3</v>
      </c>
      <c r="H3390">
        <v>166.85116600000001</v>
      </c>
      <c r="I3390" s="2">
        <v>4</v>
      </c>
      <c r="P3390">
        <v>2</v>
      </c>
      <c r="Q3390" t="str">
        <f>CONCATENATE(C3390,E3390,G3390,I3390)</f>
        <v>34</v>
      </c>
    </row>
    <row r="3391" spans="1:17" x14ac:dyDescent="0.25">
      <c r="A3391">
        <v>3880</v>
      </c>
      <c r="F3391">
        <v>166.72672900000001</v>
      </c>
      <c r="G3391" s="5">
        <v>3</v>
      </c>
      <c r="H3391">
        <v>166.77642300000002</v>
      </c>
      <c r="I3391" s="2">
        <v>4</v>
      </c>
      <c r="P3391">
        <v>2</v>
      </c>
      <c r="Q3391" t="str">
        <f>CONCATENATE(C3391,E3391,G3391,I3391)</f>
        <v>34</v>
      </c>
    </row>
    <row r="3392" spans="1:17" x14ac:dyDescent="0.25">
      <c r="A3392">
        <v>3881</v>
      </c>
      <c r="F3392">
        <v>166.720213</v>
      </c>
      <c r="G3392" s="5">
        <v>3</v>
      </c>
      <c r="H3392">
        <v>166.74177800000001</v>
      </c>
      <c r="I3392" s="2">
        <v>4</v>
      </c>
      <c r="P3392">
        <v>2</v>
      </c>
      <c r="Q3392" t="str">
        <f>CONCATENATE(C3392,E3392,G3392,I3392)</f>
        <v>34</v>
      </c>
    </row>
    <row r="3393" spans="1:17" x14ac:dyDescent="0.25">
      <c r="A3393">
        <v>3882</v>
      </c>
      <c r="F3393">
        <v>166.70102300000002</v>
      </c>
      <c r="G3393" s="5">
        <v>3</v>
      </c>
      <c r="H3393">
        <v>166.72314299999999</v>
      </c>
      <c r="I3393" s="2">
        <v>4</v>
      </c>
      <c r="P3393">
        <v>2</v>
      </c>
      <c r="Q3393" t="str">
        <f>CONCATENATE(C3393,E3393,G3393,I3393)</f>
        <v>34</v>
      </c>
    </row>
    <row r="3394" spans="1:17" x14ac:dyDescent="0.25">
      <c r="A3394">
        <v>3883</v>
      </c>
      <c r="F3394">
        <v>166.690922</v>
      </c>
      <c r="G3394" s="5">
        <v>3</v>
      </c>
      <c r="H3394">
        <v>166.69572099999999</v>
      </c>
      <c r="I3394" s="2">
        <v>4</v>
      </c>
      <c r="P3394">
        <v>2</v>
      </c>
      <c r="Q3394" t="str">
        <f>CONCATENATE(C3394,E3394,G3394,I3394)</f>
        <v>34</v>
      </c>
    </row>
    <row r="3395" spans="1:17" x14ac:dyDescent="0.25">
      <c r="A3395">
        <v>3884</v>
      </c>
      <c r="F3395">
        <v>166.660065</v>
      </c>
      <c r="G3395" s="5">
        <v>3</v>
      </c>
      <c r="H3395">
        <v>166.722285</v>
      </c>
      <c r="I3395" s="2">
        <v>4</v>
      </c>
      <c r="P3395">
        <v>2</v>
      </c>
      <c r="Q3395" t="str">
        <f>CONCATENATE(C3395,E3395,G3395,I3395)</f>
        <v>34</v>
      </c>
    </row>
    <row r="3396" spans="1:17" x14ac:dyDescent="0.25">
      <c r="A3396">
        <v>3885</v>
      </c>
      <c r="F3396">
        <v>166.68269000000001</v>
      </c>
      <c r="G3396" s="5">
        <v>3</v>
      </c>
      <c r="H3396">
        <v>166.75773800000002</v>
      </c>
      <c r="I3396" s="2">
        <v>4</v>
      </c>
      <c r="P3396">
        <v>2</v>
      </c>
      <c r="Q3396" t="str">
        <f>CONCATENATE(C3396,E3396,G3396,I3396)</f>
        <v>34</v>
      </c>
    </row>
    <row r="3397" spans="1:17" x14ac:dyDescent="0.25">
      <c r="A3397">
        <v>3886</v>
      </c>
      <c r="F3397">
        <v>166.73864600000002</v>
      </c>
      <c r="G3397" s="5">
        <v>3</v>
      </c>
      <c r="H3397">
        <v>166.85116600000001</v>
      </c>
      <c r="I3397" s="2">
        <v>4</v>
      </c>
      <c r="P3397">
        <v>2</v>
      </c>
      <c r="Q3397" t="str">
        <f>CONCATENATE(C3397,E3397,G3397,I3397)</f>
        <v>34</v>
      </c>
    </row>
    <row r="3398" spans="1:17" x14ac:dyDescent="0.25">
      <c r="A3398">
        <v>3887</v>
      </c>
      <c r="P3398">
        <v>0</v>
      </c>
      <c r="Q3398" t="str">
        <f>CONCATENATE(C3398,E3398,G3398,I3398)</f>
        <v/>
      </c>
    </row>
    <row r="3399" spans="1:17" x14ac:dyDescent="0.25">
      <c r="A3399">
        <v>3888</v>
      </c>
      <c r="P3399">
        <v>0</v>
      </c>
      <c r="Q3399" t="str">
        <f>CONCATENATE(C3399,E3399,G3399,I3399)</f>
        <v/>
      </c>
    </row>
    <row r="3400" spans="1:17" x14ac:dyDescent="0.25">
      <c r="A3400">
        <v>3889</v>
      </c>
      <c r="B3400">
        <v>190.27431300000001</v>
      </c>
      <c r="C3400" s="3">
        <v>1</v>
      </c>
      <c r="P3400">
        <v>1</v>
      </c>
      <c r="Q3400" t="str">
        <f>CONCATENATE(C3400,E3400,G3400,I3400)</f>
        <v>1</v>
      </c>
    </row>
    <row r="3401" spans="1:17" x14ac:dyDescent="0.25">
      <c r="A3401">
        <v>3890</v>
      </c>
      <c r="B3401">
        <v>190.33158299999999</v>
      </c>
      <c r="C3401" s="3">
        <v>1</v>
      </c>
      <c r="P3401">
        <v>1</v>
      </c>
      <c r="Q3401" t="str">
        <f>CONCATENATE(C3401,E3401,G3401,I3401)</f>
        <v>1</v>
      </c>
    </row>
    <row r="3402" spans="1:17" x14ac:dyDescent="0.25">
      <c r="A3402">
        <v>3891</v>
      </c>
      <c r="B3402">
        <v>190.29648400000002</v>
      </c>
      <c r="C3402" s="3">
        <v>1</v>
      </c>
      <c r="P3402">
        <v>1</v>
      </c>
      <c r="Q3402" t="str">
        <f>CONCATENATE(C3402,E3402,G3402,I3402)</f>
        <v>1</v>
      </c>
    </row>
    <row r="3403" spans="1:17" x14ac:dyDescent="0.25">
      <c r="A3403">
        <v>3892</v>
      </c>
      <c r="B3403">
        <v>190.266032</v>
      </c>
      <c r="C3403" s="3">
        <v>1</v>
      </c>
      <c r="P3403">
        <v>1</v>
      </c>
      <c r="Q3403" t="str">
        <f>CONCATENATE(C3403,E3403,G3403,I3403)</f>
        <v>1</v>
      </c>
    </row>
    <row r="3404" spans="1:17" x14ac:dyDescent="0.25">
      <c r="A3404">
        <v>3893</v>
      </c>
      <c r="B3404">
        <v>190.26295300000001</v>
      </c>
      <c r="C3404" s="3">
        <v>1</v>
      </c>
      <c r="P3404">
        <v>1</v>
      </c>
      <c r="Q3404" t="str">
        <f>CONCATENATE(C3404,E3404,G3404,I3404)</f>
        <v>1</v>
      </c>
    </row>
    <row r="3405" spans="1:17" x14ac:dyDescent="0.25">
      <c r="A3405">
        <v>3894</v>
      </c>
      <c r="B3405">
        <v>190.28876</v>
      </c>
      <c r="C3405" s="3">
        <v>1</v>
      </c>
      <c r="D3405">
        <v>195.58798100000001</v>
      </c>
      <c r="E3405" s="4">
        <v>2</v>
      </c>
      <c r="P3405">
        <v>2</v>
      </c>
      <c r="Q3405" t="str">
        <f>CONCATENATE(C3405,E3405,G3405,I3405)</f>
        <v>12</v>
      </c>
    </row>
    <row r="3406" spans="1:17" x14ac:dyDescent="0.25">
      <c r="A3406">
        <v>3895</v>
      </c>
      <c r="B3406">
        <v>190.30774500000001</v>
      </c>
      <c r="C3406" s="3">
        <v>1</v>
      </c>
      <c r="D3406">
        <v>195.57293200000001</v>
      </c>
      <c r="E3406" s="4">
        <v>2</v>
      </c>
      <c r="P3406">
        <v>2</v>
      </c>
      <c r="Q3406" t="str">
        <f>CONCATENATE(C3406,E3406,G3406,I3406)</f>
        <v>12</v>
      </c>
    </row>
    <row r="3407" spans="1:17" x14ac:dyDescent="0.25">
      <c r="A3407">
        <v>3896</v>
      </c>
      <c r="B3407">
        <v>190.28093200000001</v>
      </c>
      <c r="C3407" s="3">
        <v>1</v>
      </c>
      <c r="D3407">
        <v>195.60793100000001</v>
      </c>
      <c r="E3407" s="4">
        <v>2</v>
      </c>
      <c r="P3407">
        <v>2</v>
      </c>
      <c r="Q3407" t="str">
        <f>CONCATENATE(C3407,E3407,G3407,I3407)</f>
        <v>12</v>
      </c>
    </row>
    <row r="3408" spans="1:17" x14ac:dyDescent="0.25">
      <c r="A3408">
        <v>3897</v>
      </c>
      <c r="B3408">
        <v>190.27431300000001</v>
      </c>
      <c r="C3408" s="3">
        <v>1</v>
      </c>
      <c r="D3408">
        <v>195.61040700000001</v>
      </c>
      <c r="E3408" s="4">
        <v>2</v>
      </c>
      <c r="P3408">
        <v>2</v>
      </c>
      <c r="Q3408" t="str">
        <f>CONCATENATE(C3408,E3408,G3408,I3408)</f>
        <v>12</v>
      </c>
    </row>
    <row r="3409" spans="1:17" x14ac:dyDescent="0.25">
      <c r="A3409">
        <v>3898</v>
      </c>
      <c r="D3409">
        <v>195.64944300000002</v>
      </c>
      <c r="E3409" s="4">
        <v>2</v>
      </c>
      <c r="P3409">
        <v>1</v>
      </c>
      <c r="Q3409" t="str">
        <f>CONCATENATE(C3409,E3409,G3409,I3409)</f>
        <v>2</v>
      </c>
    </row>
    <row r="3410" spans="1:17" x14ac:dyDescent="0.25">
      <c r="A3410">
        <v>3899</v>
      </c>
      <c r="D3410">
        <v>195.621668</v>
      </c>
      <c r="E3410" s="4">
        <v>2</v>
      </c>
      <c r="P3410">
        <v>1</v>
      </c>
      <c r="Q3410" t="str">
        <f>CONCATENATE(C3410,E3410,G3410,I3410)</f>
        <v>2</v>
      </c>
    </row>
    <row r="3411" spans="1:17" x14ac:dyDescent="0.25">
      <c r="A3411">
        <v>3900</v>
      </c>
      <c r="D3411">
        <v>195.70166599999999</v>
      </c>
      <c r="E3411" s="4">
        <v>2</v>
      </c>
      <c r="P3411">
        <v>1</v>
      </c>
      <c r="Q3411" t="str">
        <f>CONCATENATE(C3411,E3411,G3411,I3411)</f>
        <v>2</v>
      </c>
    </row>
    <row r="3412" spans="1:17" x14ac:dyDescent="0.25">
      <c r="A3412">
        <v>3901</v>
      </c>
      <c r="D3412">
        <v>195.58798100000001</v>
      </c>
      <c r="E3412" s="4">
        <v>2</v>
      </c>
      <c r="F3412">
        <v>195.65994900000001</v>
      </c>
      <c r="G3412" s="5">
        <v>3</v>
      </c>
      <c r="P3412">
        <v>2</v>
      </c>
      <c r="Q3412" t="str">
        <f>CONCATENATE(C3412,E3412,G3412,I3412)</f>
        <v>23</v>
      </c>
    </row>
    <row r="3413" spans="1:17" x14ac:dyDescent="0.25">
      <c r="A3413">
        <v>3902</v>
      </c>
      <c r="F3413">
        <v>195.70044899999999</v>
      </c>
      <c r="G3413" s="5">
        <v>3</v>
      </c>
      <c r="H3413">
        <v>196.18194</v>
      </c>
      <c r="I3413" s="2">
        <v>4</v>
      </c>
      <c r="P3413">
        <v>2</v>
      </c>
      <c r="Q3413" t="str">
        <f>CONCATENATE(C3413,E3413,G3413,I3413)</f>
        <v>34</v>
      </c>
    </row>
    <row r="3414" spans="1:17" x14ac:dyDescent="0.25">
      <c r="A3414">
        <v>3903</v>
      </c>
      <c r="F3414">
        <v>195.70853299999999</v>
      </c>
      <c r="G3414" s="5">
        <v>3</v>
      </c>
      <c r="H3414">
        <v>196.234362</v>
      </c>
      <c r="I3414" s="2">
        <v>4</v>
      </c>
      <c r="P3414">
        <v>2</v>
      </c>
      <c r="Q3414" t="str">
        <f>CONCATENATE(C3414,E3414,G3414,I3414)</f>
        <v>34</v>
      </c>
    </row>
    <row r="3415" spans="1:17" x14ac:dyDescent="0.25">
      <c r="A3415">
        <v>3904</v>
      </c>
      <c r="F3415">
        <v>195.67747300000002</v>
      </c>
      <c r="G3415" s="5">
        <v>3</v>
      </c>
      <c r="H3415">
        <v>196.19805400000001</v>
      </c>
      <c r="I3415" s="2">
        <v>4</v>
      </c>
      <c r="P3415">
        <v>2</v>
      </c>
      <c r="Q3415" t="str">
        <f>CONCATENATE(C3415,E3415,G3415,I3415)</f>
        <v>34</v>
      </c>
    </row>
    <row r="3416" spans="1:17" x14ac:dyDescent="0.25">
      <c r="A3416">
        <v>3905</v>
      </c>
      <c r="F3416">
        <v>195.630911</v>
      </c>
      <c r="G3416" s="5">
        <v>3</v>
      </c>
      <c r="H3416">
        <v>196.192499</v>
      </c>
      <c r="I3416" s="2">
        <v>4</v>
      </c>
      <c r="P3416">
        <v>2</v>
      </c>
      <c r="Q3416" t="str">
        <f>CONCATENATE(C3416,E3416,G3416,I3416)</f>
        <v>34</v>
      </c>
    </row>
    <row r="3417" spans="1:17" x14ac:dyDescent="0.25">
      <c r="A3417">
        <v>3906</v>
      </c>
      <c r="F3417">
        <v>195.63075900000001</v>
      </c>
      <c r="G3417" s="5">
        <v>3</v>
      </c>
      <c r="H3417">
        <v>196.178507</v>
      </c>
      <c r="I3417" s="2">
        <v>4</v>
      </c>
      <c r="P3417">
        <v>2</v>
      </c>
      <c r="Q3417" t="str">
        <f>CONCATENATE(C3417,E3417,G3417,I3417)</f>
        <v>34</v>
      </c>
    </row>
    <row r="3418" spans="1:17" x14ac:dyDescent="0.25">
      <c r="A3418">
        <v>3907</v>
      </c>
      <c r="F3418">
        <v>195.59202400000001</v>
      </c>
      <c r="G3418" s="5">
        <v>3</v>
      </c>
      <c r="H3418">
        <v>196.122095</v>
      </c>
      <c r="I3418" s="2">
        <v>4</v>
      </c>
      <c r="P3418">
        <v>2</v>
      </c>
      <c r="Q3418" t="str">
        <f>CONCATENATE(C3418,E3418,G3418,I3418)</f>
        <v>34</v>
      </c>
    </row>
    <row r="3419" spans="1:17" x14ac:dyDescent="0.25">
      <c r="A3419">
        <v>3908</v>
      </c>
      <c r="F3419">
        <v>195.60343800000001</v>
      </c>
      <c r="G3419" s="5">
        <v>3</v>
      </c>
      <c r="H3419">
        <v>196.12441899999999</v>
      </c>
      <c r="I3419" s="2">
        <v>4</v>
      </c>
      <c r="P3419">
        <v>2</v>
      </c>
      <c r="Q3419" t="str">
        <f>CONCATENATE(C3419,E3419,G3419,I3419)</f>
        <v>34</v>
      </c>
    </row>
    <row r="3420" spans="1:17" x14ac:dyDescent="0.25">
      <c r="A3420">
        <v>3909</v>
      </c>
      <c r="F3420">
        <v>195.65994900000001</v>
      </c>
      <c r="G3420" s="5">
        <v>3</v>
      </c>
      <c r="H3420">
        <v>196.18194</v>
      </c>
      <c r="I3420" s="2">
        <v>4</v>
      </c>
      <c r="P3420">
        <v>2</v>
      </c>
      <c r="Q3420" t="str">
        <f>CONCATENATE(C3420,E3420,G3420,I3420)</f>
        <v>34</v>
      </c>
    </row>
    <row r="3421" spans="1:17" x14ac:dyDescent="0.25">
      <c r="A3421">
        <v>3910</v>
      </c>
      <c r="B3421">
        <v>215.30696599999999</v>
      </c>
      <c r="C3421" s="3">
        <v>1</v>
      </c>
      <c r="P3421">
        <v>1</v>
      </c>
      <c r="Q3421" t="str">
        <f>CONCATENATE(C3421,E3421,G3421,I3421)</f>
        <v>1</v>
      </c>
    </row>
    <row r="3422" spans="1:17" x14ac:dyDescent="0.25">
      <c r="A3422">
        <v>3911</v>
      </c>
      <c r="B3422">
        <v>215.32093399999999</v>
      </c>
      <c r="C3422" s="3">
        <v>1</v>
      </c>
      <c r="P3422">
        <v>1</v>
      </c>
      <c r="Q3422" t="str">
        <f>CONCATENATE(C3422,E3422,G3422,I3422)</f>
        <v>1</v>
      </c>
    </row>
    <row r="3423" spans="1:17" x14ac:dyDescent="0.25">
      <c r="A3423">
        <v>3912</v>
      </c>
      <c r="B3423">
        <v>215.34814900000001</v>
      </c>
      <c r="C3423" s="3">
        <v>1</v>
      </c>
      <c r="P3423">
        <v>1</v>
      </c>
      <c r="Q3423" t="str">
        <f>CONCATENATE(C3423,E3423,G3423,I3423)</f>
        <v>1</v>
      </c>
    </row>
    <row r="3424" spans="1:17" x14ac:dyDescent="0.25">
      <c r="A3424">
        <v>3913</v>
      </c>
      <c r="B3424">
        <v>215.31443999999999</v>
      </c>
      <c r="C3424" s="3">
        <v>1</v>
      </c>
      <c r="P3424">
        <v>1</v>
      </c>
      <c r="Q3424" t="str">
        <f>CONCATENATE(C3424,E3424,G3424,I3424)</f>
        <v>1</v>
      </c>
    </row>
    <row r="3425" spans="1:17" x14ac:dyDescent="0.25">
      <c r="A3425">
        <v>3914</v>
      </c>
      <c r="B3425">
        <v>215.32655299999999</v>
      </c>
      <c r="C3425" s="3">
        <v>1</v>
      </c>
      <c r="P3425">
        <v>1</v>
      </c>
      <c r="Q3425" t="str">
        <f>CONCATENATE(C3425,E3425,G3425,I3425)</f>
        <v>1</v>
      </c>
    </row>
    <row r="3426" spans="1:17" x14ac:dyDescent="0.25">
      <c r="A3426">
        <v>3915</v>
      </c>
      <c r="B3426">
        <v>215.34057300000001</v>
      </c>
      <c r="C3426" s="3">
        <v>1</v>
      </c>
      <c r="P3426">
        <v>1</v>
      </c>
      <c r="Q3426" t="str">
        <f>CONCATENATE(C3426,E3426,G3426,I3426)</f>
        <v>1</v>
      </c>
    </row>
    <row r="3427" spans="1:17" x14ac:dyDescent="0.25">
      <c r="A3427">
        <v>3916</v>
      </c>
      <c r="B3427">
        <v>215.30696599999999</v>
      </c>
      <c r="C3427" s="3">
        <v>1</v>
      </c>
      <c r="D3427">
        <v>220.67111399999999</v>
      </c>
      <c r="E3427" s="4">
        <v>2</v>
      </c>
      <c r="P3427">
        <v>2</v>
      </c>
      <c r="Q3427" t="str">
        <f>CONCATENATE(C3427,E3427,G3427,I3427)</f>
        <v>12</v>
      </c>
    </row>
    <row r="3428" spans="1:17" x14ac:dyDescent="0.25">
      <c r="A3428">
        <v>3917</v>
      </c>
      <c r="B3428">
        <v>215.30696599999999</v>
      </c>
      <c r="C3428" s="3">
        <v>1</v>
      </c>
      <c r="D3428">
        <v>220.717555</v>
      </c>
      <c r="E3428" s="4">
        <v>2</v>
      </c>
      <c r="P3428">
        <v>2</v>
      </c>
      <c r="Q3428" t="str">
        <f>CONCATENATE(C3428,E3428,G3428,I3428)</f>
        <v>12</v>
      </c>
    </row>
    <row r="3429" spans="1:17" x14ac:dyDescent="0.25">
      <c r="A3429">
        <v>3918</v>
      </c>
      <c r="B3429">
        <v>215.30696599999999</v>
      </c>
      <c r="C3429" s="3">
        <v>1</v>
      </c>
      <c r="D3429">
        <v>220.690855</v>
      </c>
      <c r="E3429" s="4">
        <v>2</v>
      </c>
      <c r="P3429">
        <v>2</v>
      </c>
      <c r="Q3429" t="str">
        <f>CONCATENATE(C3429,E3429,G3429,I3429)</f>
        <v>12</v>
      </c>
    </row>
    <row r="3430" spans="1:17" x14ac:dyDescent="0.25">
      <c r="A3430">
        <v>3919</v>
      </c>
      <c r="B3430">
        <v>215.30696599999999</v>
      </c>
      <c r="C3430" s="3">
        <v>1</v>
      </c>
      <c r="D3430">
        <v>220.65503200000001</v>
      </c>
      <c r="E3430" s="4">
        <v>2</v>
      </c>
      <c r="P3430">
        <v>2</v>
      </c>
      <c r="Q3430" t="str">
        <f>CONCATENATE(C3430,E3430,G3430,I3430)</f>
        <v>12</v>
      </c>
    </row>
    <row r="3431" spans="1:17" x14ac:dyDescent="0.25">
      <c r="A3431">
        <v>3920</v>
      </c>
      <c r="D3431">
        <v>220.667146</v>
      </c>
      <c r="E3431" s="4">
        <v>2</v>
      </c>
      <c r="P3431">
        <v>1</v>
      </c>
      <c r="Q3431" t="str">
        <f>CONCATENATE(C3431,E3431,G3431,I3431)</f>
        <v>2</v>
      </c>
    </row>
    <row r="3432" spans="1:17" x14ac:dyDescent="0.25">
      <c r="A3432">
        <v>3921</v>
      </c>
      <c r="D3432">
        <v>220.616839</v>
      </c>
      <c r="E3432" s="4">
        <v>2</v>
      </c>
      <c r="P3432">
        <v>1</v>
      </c>
      <c r="Q3432" t="str">
        <f>CONCATENATE(C3432,E3432,G3432,I3432)</f>
        <v>2</v>
      </c>
    </row>
    <row r="3433" spans="1:17" x14ac:dyDescent="0.25">
      <c r="A3433">
        <v>3922</v>
      </c>
      <c r="D3433">
        <v>220.499268</v>
      </c>
      <c r="E3433" s="4">
        <v>2</v>
      </c>
      <c r="P3433">
        <v>1</v>
      </c>
      <c r="Q3433" t="str">
        <f>CONCATENATE(C3433,E3433,G3433,I3433)</f>
        <v>2</v>
      </c>
    </row>
    <row r="3434" spans="1:17" x14ac:dyDescent="0.25">
      <c r="A3434">
        <v>3923</v>
      </c>
      <c r="D3434">
        <v>220.53467799999999</v>
      </c>
      <c r="E3434" s="4">
        <v>2</v>
      </c>
      <c r="P3434">
        <v>1</v>
      </c>
      <c r="Q3434" t="str">
        <f>CONCATENATE(C3434,E3434,G3434,I3434)</f>
        <v>2</v>
      </c>
    </row>
    <row r="3435" spans="1:17" x14ac:dyDescent="0.25">
      <c r="A3435">
        <v>3924</v>
      </c>
      <c r="D3435">
        <v>220.67111399999999</v>
      </c>
      <c r="E3435" s="4">
        <v>2</v>
      </c>
      <c r="P3435">
        <v>1</v>
      </c>
      <c r="Q3435" t="str">
        <f>CONCATENATE(C3435,E3435,G3435,I3435)</f>
        <v>2</v>
      </c>
    </row>
    <row r="3436" spans="1:17" x14ac:dyDescent="0.25">
      <c r="A3436">
        <v>3925</v>
      </c>
      <c r="F3436">
        <v>220.806107</v>
      </c>
      <c r="G3436" s="5">
        <v>3</v>
      </c>
      <c r="H3436">
        <v>221.20371499999999</v>
      </c>
      <c r="I3436" s="2">
        <v>4</v>
      </c>
      <c r="P3436">
        <v>2</v>
      </c>
      <c r="Q3436" t="str">
        <f>CONCATENATE(C3436,E3436,G3436,I3436)</f>
        <v>34</v>
      </c>
    </row>
    <row r="3437" spans="1:17" x14ac:dyDescent="0.25">
      <c r="A3437">
        <v>3926</v>
      </c>
      <c r="F3437">
        <v>220.790592</v>
      </c>
      <c r="G3437" s="5">
        <v>3</v>
      </c>
      <c r="H3437">
        <v>221.223919</v>
      </c>
      <c r="I3437" s="2">
        <v>4</v>
      </c>
      <c r="P3437">
        <v>2</v>
      </c>
      <c r="Q3437" t="str">
        <f>CONCATENATE(C3437,E3437,G3437,I3437)</f>
        <v>34</v>
      </c>
    </row>
    <row r="3438" spans="1:17" x14ac:dyDescent="0.25">
      <c r="A3438">
        <v>3927</v>
      </c>
      <c r="F3438">
        <v>220.75708900000001</v>
      </c>
      <c r="G3438" s="5">
        <v>3</v>
      </c>
      <c r="H3438">
        <v>221.268608</v>
      </c>
      <c r="I3438" s="2">
        <v>4</v>
      </c>
      <c r="P3438">
        <v>2</v>
      </c>
      <c r="Q3438" t="str">
        <f>CONCATENATE(C3438,E3438,G3438,I3438)</f>
        <v>34</v>
      </c>
    </row>
    <row r="3439" spans="1:17" x14ac:dyDescent="0.25">
      <c r="A3439">
        <v>3928</v>
      </c>
      <c r="F3439">
        <v>220.73863599999999</v>
      </c>
      <c r="G3439" s="5">
        <v>3</v>
      </c>
      <c r="H3439">
        <v>221.28520499999999</v>
      </c>
      <c r="I3439" s="2">
        <v>4</v>
      </c>
      <c r="P3439">
        <v>2</v>
      </c>
      <c r="Q3439" t="str">
        <f>CONCATENATE(C3439,E3439,G3439,I3439)</f>
        <v>34</v>
      </c>
    </row>
    <row r="3440" spans="1:17" x14ac:dyDescent="0.25">
      <c r="A3440">
        <v>3929</v>
      </c>
      <c r="F3440">
        <v>220.75255300000001</v>
      </c>
      <c r="G3440" s="5">
        <v>3</v>
      </c>
      <c r="H3440">
        <v>221.263711</v>
      </c>
      <c r="I3440" s="2">
        <v>4</v>
      </c>
      <c r="P3440">
        <v>2</v>
      </c>
      <c r="Q3440" t="str">
        <f>CONCATENATE(C3440,E3440,G3440,I3440)</f>
        <v>34</v>
      </c>
    </row>
    <row r="3441" spans="1:17" x14ac:dyDescent="0.25">
      <c r="A3441">
        <v>3930</v>
      </c>
      <c r="F3441">
        <v>220.73611099999999</v>
      </c>
      <c r="G3441" s="5">
        <v>3</v>
      </c>
      <c r="H3441">
        <v>221.22361000000001</v>
      </c>
      <c r="I3441" s="2">
        <v>4</v>
      </c>
      <c r="P3441">
        <v>2</v>
      </c>
      <c r="Q3441" t="str">
        <f>CONCATENATE(C3441,E3441,G3441,I3441)</f>
        <v>34</v>
      </c>
    </row>
    <row r="3442" spans="1:17" x14ac:dyDescent="0.25">
      <c r="A3442">
        <v>3931</v>
      </c>
      <c r="F3442">
        <v>220.727194</v>
      </c>
      <c r="G3442" s="5">
        <v>3</v>
      </c>
      <c r="H3442">
        <v>221.20072500000001</v>
      </c>
      <c r="I3442" s="2">
        <v>4</v>
      </c>
      <c r="P3442">
        <v>2</v>
      </c>
      <c r="Q3442" t="str">
        <f>CONCATENATE(C3442,E3442,G3442,I3442)</f>
        <v>34</v>
      </c>
    </row>
    <row r="3443" spans="1:17" x14ac:dyDescent="0.25">
      <c r="A3443">
        <v>3932</v>
      </c>
      <c r="B3443">
        <v>237.379198</v>
      </c>
      <c r="C3443" s="3">
        <v>1</v>
      </c>
      <c r="F3443">
        <v>220.78198499999999</v>
      </c>
      <c r="G3443" s="5">
        <v>3</v>
      </c>
      <c r="H3443">
        <v>221.20062200000001</v>
      </c>
      <c r="I3443" s="2">
        <v>4</v>
      </c>
      <c r="P3443">
        <v>3</v>
      </c>
      <c r="Q3443" t="str">
        <f>CONCATENATE(C3443,E3443,G3443,I3443)</f>
        <v>134</v>
      </c>
    </row>
    <row r="3444" spans="1:17" x14ac:dyDescent="0.25">
      <c r="A3444">
        <v>3933</v>
      </c>
      <c r="B3444">
        <v>237.36904200000001</v>
      </c>
      <c r="C3444" s="3">
        <v>1</v>
      </c>
      <c r="F3444">
        <v>220.806107</v>
      </c>
      <c r="G3444" s="5">
        <v>3</v>
      </c>
      <c r="H3444">
        <v>221.21732299999999</v>
      </c>
      <c r="I3444" s="2">
        <v>4</v>
      </c>
      <c r="P3444">
        <v>3</v>
      </c>
      <c r="Q3444" t="str">
        <f>CONCATENATE(C3444,E3444,G3444,I3444)</f>
        <v>134</v>
      </c>
    </row>
    <row r="3445" spans="1:17" x14ac:dyDescent="0.25">
      <c r="A3445">
        <v>3934</v>
      </c>
      <c r="B3445">
        <v>237.421255</v>
      </c>
      <c r="C3445" s="3">
        <v>1</v>
      </c>
      <c r="H3445">
        <v>221.22659999999999</v>
      </c>
      <c r="I3445" s="2">
        <v>4</v>
      </c>
      <c r="P3445">
        <v>2</v>
      </c>
      <c r="Q3445" t="str">
        <f>CONCATENATE(C3445,E3445,G3445,I3445)</f>
        <v>14</v>
      </c>
    </row>
    <row r="3446" spans="1:17" x14ac:dyDescent="0.25">
      <c r="A3446">
        <v>3935</v>
      </c>
      <c r="B3446">
        <v>237.43991499999998</v>
      </c>
      <c r="C3446" s="3">
        <v>1</v>
      </c>
      <c r="H3446">
        <v>221.20371499999999</v>
      </c>
      <c r="I3446" s="2">
        <v>4</v>
      </c>
      <c r="P3446">
        <v>2</v>
      </c>
      <c r="Q3446" t="str">
        <f>CONCATENATE(C3446,E3446,G3446,I3446)</f>
        <v>14</v>
      </c>
    </row>
    <row r="3447" spans="1:17" x14ac:dyDescent="0.25">
      <c r="A3447">
        <v>3936</v>
      </c>
      <c r="B3447">
        <v>237.458935</v>
      </c>
      <c r="C3447" s="3">
        <v>1</v>
      </c>
      <c r="P3447">
        <v>1</v>
      </c>
      <c r="Q3447" t="str">
        <f>CONCATENATE(C3447,E3447,G3447,I3447)</f>
        <v>1</v>
      </c>
    </row>
    <row r="3448" spans="1:17" x14ac:dyDescent="0.25">
      <c r="A3448">
        <v>3937</v>
      </c>
      <c r="B3448">
        <v>237.41883300000001</v>
      </c>
      <c r="C3448" s="3">
        <v>1</v>
      </c>
      <c r="P3448">
        <v>1</v>
      </c>
      <c r="Q3448" t="str">
        <f>CONCATENATE(C3448,E3448,G3448,I3448)</f>
        <v>1</v>
      </c>
    </row>
    <row r="3449" spans="1:17" x14ac:dyDescent="0.25">
      <c r="A3449">
        <v>3938</v>
      </c>
      <c r="B3449">
        <v>237.397907</v>
      </c>
      <c r="C3449" s="3">
        <v>1</v>
      </c>
      <c r="P3449">
        <v>1</v>
      </c>
      <c r="Q3449" t="str">
        <f>CONCATENATE(C3449,E3449,G3449,I3449)</f>
        <v>1</v>
      </c>
    </row>
    <row r="3450" spans="1:17" x14ac:dyDescent="0.25">
      <c r="A3450">
        <v>3939</v>
      </c>
      <c r="B3450">
        <v>237.394507</v>
      </c>
      <c r="C3450" s="3">
        <v>1</v>
      </c>
      <c r="D3450">
        <v>243.025959</v>
      </c>
      <c r="E3450" s="4">
        <v>2</v>
      </c>
      <c r="P3450">
        <v>2</v>
      </c>
      <c r="Q3450" t="str">
        <f>CONCATENATE(C3450,E3450,G3450,I3450)</f>
        <v>12</v>
      </c>
    </row>
    <row r="3451" spans="1:17" x14ac:dyDescent="0.25">
      <c r="A3451">
        <v>3940</v>
      </c>
      <c r="B3451">
        <v>237.381258</v>
      </c>
      <c r="C3451" s="3">
        <v>1</v>
      </c>
      <c r="D3451">
        <v>243.06023400000001</v>
      </c>
      <c r="E3451" s="4">
        <v>2</v>
      </c>
      <c r="P3451">
        <v>2</v>
      </c>
      <c r="Q3451" t="str">
        <f>CONCATENATE(C3451,E3451,G3451,I3451)</f>
        <v>12</v>
      </c>
    </row>
    <row r="3452" spans="1:17" x14ac:dyDescent="0.25">
      <c r="A3452">
        <v>3941</v>
      </c>
      <c r="B3452">
        <v>237.35538299999999</v>
      </c>
      <c r="C3452" s="3">
        <v>1</v>
      </c>
      <c r="D3452">
        <v>243.00260900000001</v>
      </c>
      <c r="E3452" s="4">
        <v>2</v>
      </c>
      <c r="P3452">
        <v>2</v>
      </c>
      <c r="Q3452" t="str">
        <f>CONCATENATE(C3452,E3452,G3452,I3452)</f>
        <v>12</v>
      </c>
    </row>
    <row r="3453" spans="1:17" x14ac:dyDescent="0.25">
      <c r="A3453">
        <v>3942</v>
      </c>
      <c r="B3453">
        <v>237.35198199999999</v>
      </c>
      <c r="C3453" s="3">
        <v>1</v>
      </c>
      <c r="D3453">
        <v>243.06296900000001</v>
      </c>
      <c r="E3453" s="4">
        <v>2</v>
      </c>
      <c r="P3453">
        <v>2</v>
      </c>
      <c r="Q3453" t="str">
        <f>CONCATENATE(C3453,E3453,G3453,I3453)</f>
        <v>12</v>
      </c>
    </row>
    <row r="3454" spans="1:17" x14ac:dyDescent="0.25">
      <c r="A3454">
        <v>3943</v>
      </c>
      <c r="B3454">
        <v>237.379198</v>
      </c>
      <c r="C3454" s="3">
        <v>1</v>
      </c>
      <c r="D3454">
        <v>243.07080099999999</v>
      </c>
      <c r="E3454" s="4">
        <v>2</v>
      </c>
      <c r="P3454">
        <v>2</v>
      </c>
      <c r="Q3454" t="str">
        <f>CONCATENATE(C3454,E3454,G3454,I3454)</f>
        <v>12</v>
      </c>
    </row>
    <row r="3455" spans="1:17" x14ac:dyDescent="0.25">
      <c r="A3455">
        <v>3944</v>
      </c>
      <c r="B3455">
        <v>237.379198</v>
      </c>
      <c r="C3455" s="3">
        <v>1</v>
      </c>
      <c r="D3455">
        <v>243.081524</v>
      </c>
      <c r="E3455" s="4">
        <v>2</v>
      </c>
      <c r="P3455">
        <v>2</v>
      </c>
      <c r="Q3455" t="str">
        <f>CONCATENATE(C3455,E3455,G3455,I3455)</f>
        <v>12</v>
      </c>
    </row>
    <row r="3456" spans="1:17" x14ac:dyDescent="0.25">
      <c r="A3456">
        <v>3945</v>
      </c>
      <c r="D3456">
        <v>243.013588</v>
      </c>
      <c r="E3456" s="4">
        <v>2</v>
      </c>
      <c r="P3456">
        <v>1</v>
      </c>
      <c r="Q3456" t="str">
        <f>CONCATENATE(C3456,E3456,G3456,I3456)</f>
        <v>2</v>
      </c>
    </row>
    <row r="3457" spans="1:17" x14ac:dyDescent="0.25">
      <c r="A3457">
        <v>3946</v>
      </c>
      <c r="D3457">
        <v>243.03564900000001</v>
      </c>
      <c r="E3457" s="4">
        <v>2</v>
      </c>
      <c r="P3457">
        <v>1</v>
      </c>
      <c r="Q3457" t="str">
        <f>CONCATENATE(C3457,E3457,G3457,I3457)</f>
        <v>2</v>
      </c>
    </row>
    <row r="3458" spans="1:17" x14ac:dyDescent="0.25">
      <c r="A3458">
        <v>3947</v>
      </c>
      <c r="D3458">
        <v>243.07471900000002</v>
      </c>
      <c r="E3458" s="4">
        <v>2</v>
      </c>
      <c r="F3458">
        <v>239.53820400000001</v>
      </c>
      <c r="G3458" s="5">
        <v>3</v>
      </c>
      <c r="P3458">
        <v>2</v>
      </c>
      <c r="Q3458" t="str">
        <f>CONCATENATE(C3458,E3458,G3458,I3458)</f>
        <v>23</v>
      </c>
    </row>
    <row r="3459" spans="1:17" x14ac:dyDescent="0.25">
      <c r="A3459">
        <v>3948</v>
      </c>
      <c r="D3459">
        <v>243.06750099999999</v>
      </c>
      <c r="E3459" s="4">
        <v>2</v>
      </c>
      <c r="F3459">
        <v>239.48903300000001</v>
      </c>
      <c r="G3459" s="5">
        <v>3</v>
      </c>
      <c r="P3459">
        <v>2</v>
      </c>
      <c r="Q3459" t="str">
        <f>CONCATENATE(C3459,E3459,G3459,I3459)</f>
        <v>23</v>
      </c>
    </row>
    <row r="3460" spans="1:17" x14ac:dyDescent="0.25">
      <c r="A3460">
        <v>3949</v>
      </c>
      <c r="D3460">
        <v>243.019825</v>
      </c>
      <c r="E3460" s="4">
        <v>2</v>
      </c>
      <c r="F3460">
        <v>239.54954599999999</v>
      </c>
      <c r="G3460" s="5">
        <v>3</v>
      </c>
      <c r="P3460">
        <v>2</v>
      </c>
      <c r="Q3460" t="str">
        <f>CONCATENATE(C3460,E3460,G3460,I3460)</f>
        <v>23</v>
      </c>
    </row>
    <row r="3461" spans="1:17" x14ac:dyDescent="0.25">
      <c r="A3461">
        <v>3950</v>
      </c>
      <c r="D3461">
        <v>243.025959</v>
      </c>
      <c r="E3461" s="4">
        <v>2</v>
      </c>
      <c r="F3461">
        <v>239.58258499999999</v>
      </c>
      <c r="G3461" s="5">
        <v>3</v>
      </c>
      <c r="H3461">
        <v>241.22806600000001</v>
      </c>
      <c r="I3461" s="2">
        <v>4</v>
      </c>
      <c r="P3461">
        <v>3</v>
      </c>
      <c r="Q3461" t="str">
        <f>CONCATENATE(C3461,E3461,G3461,I3461)</f>
        <v>234</v>
      </c>
    </row>
    <row r="3462" spans="1:17" x14ac:dyDescent="0.25">
      <c r="A3462">
        <v>3951</v>
      </c>
      <c r="F3462">
        <v>239.570627</v>
      </c>
      <c r="G3462" s="5">
        <v>3</v>
      </c>
      <c r="H3462">
        <v>241.276051</v>
      </c>
      <c r="I3462" s="2">
        <v>4</v>
      </c>
      <c r="P3462">
        <v>2</v>
      </c>
      <c r="Q3462" t="str">
        <f>CONCATENATE(C3462,E3462,G3462,I3462)</f>
        <v>34</v>
      </c>
    </row>
    <row r="3463" spans="1:17" x14ac:dyDescent="0.25">
      <c r="A3463">
        <v>3952</v>
      </c>
      <c r="F3463">
        <v>239.53820400000001</v>
      </c>
      <c r="G3463" s="5">
        <v>3</v>
      </c>
      <c r="H3463">
        <v>241.22806600000001</v>
      </c>
      <c r="I3463" s="2">
        <v>4</v>
      </c>
      <c r="J3463">
        <v>235.963448</v>
      </c>
      <c r="K3463" t="s">
        <v>22</v>
      </c>
      <c r="Q3463" t="str">
        <f>CONCATENATE(C3463,E3463,G3463,I3463)</f>
        <v>34</v>
      </c>
    </row>
    <row r="3464" spans="1:17" x14ac:dyDescent="0.25">
      <c r="A3464">
        <v>3983</v>
      </c>
      <c r="Q3464" t="str">
        <f>CONCATENATE(C3464,E3464,G3464,I3464)</f>
        <v/>
      </c>
    </row>
    <row r="3465" spans="1:17" x14ac:dyDescent="0.25">
      <c r="A3465">
        <v>3984</v>
      </c>
      <c r="Q3465" t="str">
        <f>CONCATENATE(C3465,E3465,G3465,I3465)</f>
        <v/>
      </c>
    </row>
    <row r="3466" spans="1:17" x14ac:dyDescent="0.25">
      <c r="A3466">
        <v>3985</v>
      </c>
      <c r="J3466">
        <v>235.92164400000001</v>
      </c>
      <c r="K3466" t="s">
        <v>22</v>
      </c>
      <c r="Q3466" t="str">
        <f>CONCATENATE(C3466,E3466,G3466,I3466)</f>
        <v/>
      </c>
    </row>
    <row r="3467" spans="1:17" x14ac:dyDescent="0.25">
      <c r="A3467">
        <v>3986</v>
      </c>
      <c r="D3467">
        <v>239.004368</v>
      </c>
      <c r="E3467" s="4">
        <v>2</v>
      </c>
      <c r="P3467">
        <v>1</v>
      </c>
      <c r="Q3467" t="str">
        <f>CONCATENATE(C3467,E3467,G3467,I3467)</f>
        <v>2</v>
      </c>
    </row>
    <row r="3468" spans="1:17" x14ac:dyDescent="0.25">
      <c r="A3468">
        <v>3987</v>
      </c>
      <c r="D3468">
        <v>238.95220799999998</v>
      </c>
      <c r="E3468" s="4">
        <v>2</v>
      </c>
      <c r="P3468">
        <v>1</v>
      </c>
      <c r="Q3468" t="str">
        <f>CONCATENATE(C3468,E3468,G3468,I3468)</f>
        <v>2</v>
      </c>
    </row>
    <row r="3469" spans="1:17" x14ac:dyDescent="0.25">
      <c r="A3469">
        <v>3988</v>
      </c>
      <c r="D3469">
        <v>238.99756300000001</v>
      </c>
      <c r="E3469" s="4">
        <v>2</v>
      </c>
      <c r="F3469">
        <v>250.03455400000001</v>
      </c>
      <c r="G3469" s="5">
        <v>3</v>
      </c>
      <c r="P3469">
        <v>2</v>
      </c>
      <c r="Q3469" t="str">
        <f>CONCATENATE(C3469,E3469,G3469,I3469)</f>
        <v>23</v>
      </c>
    </row>
    <row r="3470" spans="1:17" x14ac:dyDescent="0.25">
      <c r="A3470">
        <v>3989</v>
      </c>
      <c r="D3470">
        <v>238.987719</v>
      </c>
      <c r="E3470" s="4">
        <v>2</v>
      </c>
      <c r="F3470">
        <v>250.057129</v>
      </c>
      <c r="G3470" s="5">
        <v>3</v>
      </c>
      <c r="P3470">
        <v>2</v>
      </c>
      <c r="Q3470" t="str">
        <f>CONCATENATE(C3470,E3470,G3470,I3470)</f>
        <v>23</v>
      </c>
    </row>
    <row r="3471" spans="1:17" x14ac:dyDescent="0.25">
      <c r="A3471">
        <v>3990</v>
      </c>
      <c r="D3471">
        <v>238.98524699999999</v>
      </c>
      <c r="E3471" s="4">
        <v>2</v>
      </c>
      <c r="F3471">
        <v>250.00167099999999</v>
      </c>
      <c r="G3471" s="5">
        <v>3</v>
      </c>
      <c r="P3471">
        <v>2</v>
      </c>
      <c r="Q3471" t="str">
        <f>CONCATENATE(C3471,E3471,G3471,I3471)</f>
        <v>23</v>
      </c>
    </row>
    <row r="3472" spans="1:17" x14ac:dyDescent="0.25">
      <c r="A3472">
        <v>3991</v>
      </c>
      <c r="D3472">
        <v>239.02452099999999</v>
      </c>
      <c r="E3472" s="4">
        <v>2</v>
      </c>
      <c r="F3472">
        <v>250.01667</v>
      </c>
      <c r="G3472" s="5">
        <v>3</v>
      </c>
      <c r="P3472">
        <v>2</v>
      </c>
      <c r="Q3472" t="str">
        <f>CONCATENATE(C3472,E3472,G3472,I3472)</f>
        <v>23</v>
      </c>
    </row>
    <row r="3473" spans="1:17" x14ac:dyDescent="0.25">
      <c r="A3473">
        <v>3992</v>
      </c>
      <c r="D3473">
        <v>239.03415899999999</v>
      </c>
      <c r="E3473" s="4">
        <v>2</v>
      </c>
      <c r="F3473">
        <v>250.00564199999999</v>
      </c>
      <c r="G3473" s="5">
        <v>3</v>
      </c>
      <c r="P3473">
        <v>2</v>
      </c>
      <c r="Q3473" t="str">
        <f>CONCATENATE(C3473,E3473,G3473,I3473)</f>
        <v>23</v>
      </c>
    </row>
    <row r="3474" spans="1:17" x14ac:dyDescent="0.25">
      <c r="A3474">
        <v>3993</v>
      </c>
      <c r="D3474">
        <v>239.02194399999999</v>
      </c>
      <c r="E3474" s="4">
        <v>2</v>
      </c>
      <c r="F3474">
        <v>249.97564</v>
      </c>
      <c r="G3474" s="5">
        <v>3</v>
      </c>
      <c r="P3474">
        <v>2</v>
      </c>
      <c r="Q3474" t="str">
        <f>CONCATENATE(C3474,E3474,G3474,I3474)</f>
        <v>23</v>
      </c>
    </row>
    <row r="3475" spans="1:17" x14ac:dyDescent="0.25">
      <c r="A3475">
        <v>3994</v>
      </c>
      <c r="D3475">
        <v>239.046738</v>
      </c>
      <c r="E3475" s="4">
        <v>2</v>
      </c>
      <c r="F3475">
        <v>250.00857600000001</v>
      </c>
      <c r="G3475" s="5">
        <v>3</v>
      </c>
      <c r="P3475">
        <v>2</v>
      </c>
      <c r="Q3475" t="str">
        <f>CONCATENATE(C3475,E3475,G3475,I3475)</f>
        <v>23</v>
      </c>
    </row>
    <row r="3476" spans="1:17" x14ac:dyDescent="0.25">
      <c r="A3476">
        <v>3995</v>
      </c>
      <c r="D3476">
        <v>239.03487999999999</v>
      </c>
      <c r="E3476" s="4">
        <v>2</v>
      </c>
      <c r="F3476">
        <v>249.98904400000001</v>
      </c>
      <c r="G3476" s="5">
        <v>3</v>
      </c>
      <c r="P3476">
        <v>2</v>
      </c>
      <c r="Q3476" t="str">
        <f>CONCATENATE(C3476,E3476,G3476,I3476)</f>
        <v>23</v>
      </c>
    </row>
    <row r="3477" spans="1:17" x14ac:dyDescent="0.25">
      <c r="A3477">
        <v>3996</v>
      </c>
      <c r="D3477">
        <v>238.99437</v>
      </c>
      <c r="E3477" s="4">
        <v>2</v>
      </c>
      <c r="F3477">
        <v>249.98440199999999</v>
      </c>
      <c r="G3477" s="5">
        <v>3</v>
      </c>
      <c r="P3477">
        <v>2</v>
      </c>
      <c r="Q3477" t="str">
        <f>CONCATENATE(C3477,E3477,G3477,I3477)</f>
        <v>23</v>
      </c>
    </row>
    <row r="3478" spans="1:17" x14ac:dyDescent="0.25">
      <c r="A3478">
        <v>3997</v>
      </c>
      <c r="D3478">
        <v>238.995451</v>
      </c>
      <c r="E3478" s="4">
        <v>2</v>
      </c>
      <c r="F3478">
        <v>249.97961100000001</v>
      </c>
      <c r="G3478" s="5">
        <v>3</v>
      </c>
      <c r="P3478">
        <v>2</v>
      </c>
      <c r="Q3478" t="str">
        <f>CONCATENATE(C3478,E3478,G3478,I3478)</f>
        <v>23</v>
      </c>
    </row>
    <row r="3479" spans="1:17" x14ac:dyDescent="0.25">
      <c r="A3479">
        <v>3998</v>
      </c>
      <c r="D3479">
        <v>238.98055500000001</v>
      </c>
      <c r="E3479" s="4">
        <v>2</v>
      </c>
      <c r="F3479">
        <v>249.97646399999999</v>
      </c>
      <c r="G3479" s="5">
        <v>3</v>
      </c>
      <c r="P3479">
        <v>2</v>
      </c>
      <c r="Q3479" t="str">
        <f>CONCATENATE(C3479,E3479,G3479,I3479)</f>
        <v>23</v>
      </c>
    </row>
    <row r="3480" spans="1:17" x14ac:dyDescent="0.25">
      <c r="A3480">
        <v>3999</v>
      </c>
      <c r="D3480">
        <v>238.99864400000001</v>
      </c>
      <c r="E3480" s="4">
        <v>2</v>
      </c>
      <c r="F3480">
        <v>249.96260100000001</v>
      </c>
      <c r="G3480" s="5">
        <v>3</v>
      </c>
      <c r="P3480">
        <v>2</v>
      </c>
      <c r="Q3480" t="str">
        <f>CONCATENATE(C3480,E3480,G3480,I3480)</f>
        <v>23</v>
      </c>
    </row>
    <row r="3481" spans="1:17" x14ac:dyDescent="0.25">
      <c r="A3481">
        <v>4000</v>
      </c>
      <c r="D3481">
        <v>238.97807900000001</v>
      </c>
      <c r="E3481" s="4">
        <v>2</v>
      </c>
      <c r="F3481">
        <v>249.958168</v>
      </c>
      <c r="G3481" s="5">
        <v>3</v>
      </c>
      <c r="P3481">
        <v>2</v>
      </c>
      <c r="Q3481" t="str">
        <f>CONCATENATE(C3481,E3481,G3481,I3481)</f>
        <v>23</v>
      </c>
    </row>
    <row r="3482" spans="1:17" x14ac:dyDescent="0.25">
      <c r="A3482">
        <v>4001</v>
      </c>
      <c r="D3482">
        <v>238.987719</v>
      </c>
      <c r="E3482" s="4">
        <v>2</v>
      </c>
      <c r="F3482">
        <v>249.97852699999999</v>
      </c>
      <c r="G3482" s="5">
        <v>3</v>
      </c>
      <c r="P3482">
        <v>2</v>
      </c>
      <c r="Q3482" t="str">
        <f>CONCATENATE(C3482,E3482,G3482,I3482)</f>
        <v>23</v>
      </c>
    </row>
    <row r="3483" spans="1:17" x14ac:dyDescent="0.25">
      <c r="A3483">
        <v>4002</v>
      </c>
      <c r="D3483">
        <v>239.01828599999999</v>
      </c>
      <c r="E3483" s="4">
        <v>2</v>
      </c>
      <c r="F3483">
        <v>249.95347599999999</v>
      </c>
      <c r="G3483" s="5">
        <v>3</v>
      </c>
      <c r="P3483">
        <v>2</v>
      </c>
      <c r="Q3483" t="str">
        <f>CONCATENATE(C3483,E3483,G3483,I3483)</f>
        <v>23</v>
      </c>
    </row>
    <row r="3484" spans="1:17" x14ac:dyDescent="0.25">
      <c r="A3484">
        <v>4003</v>
      </c>
      <c r="B3484">
        <v>230.104634</v>
      </c>
      <c r="C3484" s="3">
        <v>1</v>
      </c>
      <c r="D3484">
        <v>239.01044899999999</v>
      </c>
      <c r="E3484" s="4">
        <v>2</v>
      </c>
      <c r="F3484">
        <v>250.04398800000001</v>
      </c>
      <c r="G3484" s="5">
        <v>3</v>
      </c>
      <c r="P3484">
        <v>3</v>
      </c>
      <c r="Q3484" t="str">
        <f>CONCATENATE(C3484,E3484,G3484,I3484)</f>
        <v>123</v>
      </c>
    </row>
    <row r="3485" spans="1:17" x14ac:dyDescent="0.25">
      <c r="A3485">
        <v>4004</v>
      </c>
      <c r="B3485">
        <v>230.13050899999999</v>
      </c>
      <c r="C3485" s="3">
        <v>1</v>
      </c>
      <c r="D3485">
        <v>239.24383900000001</v>
      </c>
      <c r="E3485" s="4">
        <v>2</v>
      </c>
      <c r="F3485">
        <v>250.03455400000001</v>
      </c>
      <c r="G3485" s="5">
        <v>3</v>
      </c>
      <c r="P3485">
        <v>3</v>
      </c>
      <c r="Q3485" t="str">
        <f>CONCATENATE(C3485,E3485,G3485,I3485)</f>
        <v>123</v>
      </c>
    </row>
    <row r="3486" spans="1:17" x14ac:dyDescent="0.25">
      <c r="A3486">
        <v>4005</v>
      </c>
      <c r="B3486">
        <v>230.158703</v>
      </c>
      <c r="C3486" s="3">
        <v>1</v>
      </c>
      <c r="D3486">
        <v>239.004368</v>
      </c>
      <c r="E3486" s="4">
        <v>2</v>
      </c>
      <c r="P3486">
        <v>2</v>
      </c>
      <c r="Q3486" t="str">
        <f>CONCATENATE(C3486,E3486,G3486,I3486)</f>
        <v>12</v>
      </c>
    </row>
    <row r="3487" spans="1:17" x14ac:dyDescent="0.25">
      <c r="A3487">
        <v>4006</v>
      </c>
      <c r="B3487">
        <v>230.076336</v>
      </c>
      <c r="C3487" s="3">
        <v>1</v>
      </c>
      <c r="H3487">
        <v>239.160235</v>
      </c>
      <c r="I3487" s="2">
        <v>4</v>
      </c>
      <c r="P3487">
        <v>2</v>
      </c>
      <c r="Q3487" t="str">
        <f>CONCATENATE(C3487,E3487,G3487,I3487)</f>
        <v>14</v>
      </c>
    </row>
    <row r="3488" spans="1:17" x14ac:dyDescent="0.25">
      <c r="A3488">
        <v>4007</v>
      </c>
      <c r="B3488">
        <v>230.07726299999999</v>
      </c>
      <c r="C3488" s="3">
        <v>1</v>
      </c>
      <c r="H3488">
        <v>239.09322800000001</v>
      </c>
      <c r="I3488" s="2">
        <v>4</v>
      </c>
      <c r="P3488">
        <v>2</v>
      </c>
      <c r="Q3488" t="str">
        <f>CONCATENATE(C3488,E3488,G3488,I3488)</f>
        <v>14</v>
      </c>
    </row>
    <row r="3489" spans="1:17" x14ac:dyDescent="0.25">
      <c r="A3489">
        <v>4008</v>
      </c>
      <c r="B3489">
        <v>230.118807</v>
      </c>
      <c r="C3489" s="3">
        <v>1</v>
      </c>
      <c r="H3489">
        <v>239.113743</v>
      </c>
      <c r="I3489" s="2">
        <v>4</v>
      </c>
      <c r="P3489">
        <v>2</v>
      </c>
      <c r="Q3489" t="str">
        <f>CONCATENATE(C3489,E3489,G3489,I3489)</f>
        <v>14</v>
      </c>
    </row>
    <row r="3490" spans="1:17" x14ac:dyDescent="0.25">
      <c r="A3490">
        <v>4009</v>
      </c>
      <c r="B3490">
        <v>230.08056299999998</v>
      </c>
      <c r="C3490" s="3">
        <v>1</v>
      </c>
      <c r="H3490">
        <v>239.147503</v>
      </c>
      <c r="I3490" s="2">
        <v>4</v>
      </c>
      <c r="P3490">
        <v>2</v>
      </c>
      <c r="Q3490" t="str">
        <f>CONCATENATE(C3490,E3490,G3490,I3490)</f>
        <v>14</v>
      </c>
    </row>
    <row r="3491" spans="1:17" x14ac:dyDescent="0.25">
      <c r="A3491">
        <v>4010</v>
      </c>
      <c r="B3491">
        <v>230.111851</v>
      </c>
      <c r="C3491" s="3">
        <v>1</v>
      </c>
      <c r="H3491">
        <v>239.174668</v>
      </c>
      <c r="I3491" s="2">
        <v>4</v>
      </c>
      <c r="P3491">
        <v>2</v>
      </c>
      <c r="Q3491" t="str">
        <f>CONCATENATE(C3491,E3491,G3491,I3491)</f>
        <v>14</v>
      </c>
    </row>
    <row r="3492" spans="1:17" x14ac:dyDescent="0.25">
      <c r="A3492">
        <v>4011</v>
      </c>
      <c r="B3492">
        <v>230.13293099999999</v>
      </c>
      <c r="C3492" s="3">
        <v>1</v>
      </c>
      <c r="H3492">
        <v>239.220902</v>
      </c>
      <c r="I3492" s="2">
        <v>4</v>
      </c>
      <c r="P3492">
        <v>2</v>
      </c>
      <c r="Q3492" t="str">
        <f>CONCATENATE(C3492,E3492,G3492,I3492)</f>
        <v>14</v>
      </c>
    </row>
    <row r="3493" spans="1:17" x14ac:dyDescent="0.25">
      <c r="A3493">
        <v>4012</v>
      </c>
      <c r="B3493">
        <v>230.16184799999999</v>
      </c>
      <c r="C3493" s="3">
        <v>1</v>
      </c>
      <c r="H3493">
        <v>239.23981900000001</v>
      </c>
      <c r="I3493" s="2">
        <v>4</v>
      </c>
      <c r="P3493">
        <v>2</v>
      </c>
      <c r="Q3493" t="str">
        <f>CONCATENATE(C3493,E3493,G3493,I3493)</f>
        <v>14</v>
      </c>
    </row>
    <row r="3494" spans="1:17" x14ac:dyDescent="0.25">
      <c r="A3494">
        <v>4013</v>
      </c>
      <c r="B3494">
        <v>230.12690000000001</v>
      </c>
      <c r="C3494" s="3">
        <v>1</v>
      </c>
      <c r="H3494">
        <v>239.261931</v>
      </c>
      <c r="I3494" s="2">
        <v>4</v>
      </c>
      <c r="P3494">
        <v>2</v>
      </c>
      <c r="Q3494" t="str">
        <f>CONCATENATE(C3494,E3494,G3494,I3494)</f>
        <v>14</v>
      </c>
    </row>
    <row r="3495" spans="1:17" x14ac:dyDescent="0.25">
      <c r="A3495">
        <v>4014</v>
      </c>
      <c r="B3495">
        <v>230.14432399999998</v>
      </c>
      <c r="C3495" s="3">
        <v>1</v>
      </c>
      <c r="H3495">
        <v>239.241263</v>
      </c>
      <c r="I3495" s="2">
        <v>4</v>
      </c>
      <c r="P3495">
        <v>2</v>
      </c>
      <c r="Q3495" t="str">
        <f>CONCATENATE(C3495,E3495,G3495,I3495)</f>
        <v>14</v>
      </c>
    </row>
    <row r="3496" spans="1:17" x14ac:dyDescent="0.25">
      <c r="A3496">
        <v>4015</v>
      </c>
      <c r="B3496">
        <v>230.14710600000001</v>
      </c>
      <c r="C3496" s="3">
        <v>1</v>
      </c>
      <c r="H3496">
        <v>239.226212</v>
      </c>
      <c r="I3496" s="2">
        <v>4</v>
      </c>
      <c r="P3496">
        <v>2</v>
      </c>
      <c r="Q3496" t="str">
        <f>CONCATENATE(C3496,E3496,G3496,I3496)</f>
        <v>14</v>
      </c>
    </row>
    <row r="3497" spans="1:17" x14ac:dyDescent="0.25">
      <c r="A3497">
        <v>4016</v>
      </c>
      <c r="B3497">
        <v>230.145611</v>
      </c>
      <c r="C3497" s="3">
        <v>1</v>
      </c>
      <c r="H3497">
        <v>239.17801900000001</v>
      </c>
      <c r="I3497" s="2">
        <v>4</v>
      </c>
      <c r="P3497">
        <v>2</v>
      </c>
      <c r="Q3497" t="str">
        <f>CONCATENATE(C3497,E3497,G3497,I3497)</f>
        <v>14</v>
      </c>
    </row>
    <row r="3498" spans="1:17" x14ac:dyDescent="0.25">
      <c r="A3498">
        <v>4017</v>
      </c>
      <c r="B3498">
        <v>230.130818</v>
      </c>
      <c r="C3498" s="3">
        <v>1</v>
      </c>
      <c r="H3498">
        <v>239.14306999999999</v>
      </c>
      <c r="I3498" s="2">
        <v>4</v>
      </c>
      <c r="P3498">
        <v>2</v>
      </c>
      <c r="Q3498" t="str">
        <f>CONCATENATE(C3498,E3498,G3498,I3498)</f>
        <v>14</v>
      </c>
    </row>
    <row r="3499" spans="1:17" x14ac:dyDescent="0.25">
      <c r="A3499">
        <v>4018</v>
      </c>
      <c r="B3499">
        <v>230.11540600000001</v>
      </c>
      <c r="C3499" s="3">
        <v>1</v>
      </c>
      <c r="H3499">
        <v>239.178122</v>
      </c>
      <c r="I3499" s="2">
        <v>4</v>
      </c>
      <c r="P3499">
        <v>2</v>
      </c>
      <c r="Q3499" t="str">
        <f>CONCATENATE(C3499,E3499,G3499,I3499)</f>
        <v>14</v>
      </c>
    </row>
    <row r="3500" spans="1:17" x14ac:dyDescent="0.25">
      <c r="A3500">
        <v>4019</v>
      </c>
      <c r="B3500">
        <v>230.104634</v>
      </c>
      <c r="C3500" s="3">
        <v>1</v>
      </c>
      <c r="H3500">
        <v>239.21146999999999</v>
      </c>
      <c r="I3500" s="2">
        <v>4</v>
      </c>
      <c r="P3500">
        <v>2</v>
      </c>
      <c r="Q3500" t="str">
        <f>CONCATENATE(C3500,E3500,G3500,I3500)</f>
        <v>14</v>
      </c>
    </row>
    <row r="3501" spans="1:17" x14ac:dyDescent="0.25">
      <c r="A3501">
        <v>4020</v>
      </c>
      <c r="H3501">
        <v>239.22121300000001</v>
      </c>
      <c r="I3501" s="2">
        <v>4</v>
      </c>
      <c r="P3501">
        <v>1</v>
      </c>
      <c r="Q3501" t="str">
        <f>CONCATENATE(C3501,E3501,G3501,I3501)</f>
        <v>4</v>
      </c>
    </row>
    <row r="3502" spans="1:17" x14ac:dyDescent="0.25">
      <c r="A3502">
        <v>4021</v>
      </c>
      <c r="D3502">
        <v>220.81342599999999</v>
      </c>
      <c r="E3502" s="4">
        <v>2</v>
      </c>
      <c r="F3502">
        <v>230.947733</v>
      </c>
      <c r="G3502" s="5">
        <v>3</v>
      </c>
      <c r="H3502">
        <v>239.17374100000001</v>
      </c>
      <c r="I3502" s="2">
        <v>4</v>
      </c>
      <c r="P3502">
        <v>3</v>
      </c>
      <c r="Q3502" t="str">
        <f>CONCATENATE(C3502,E3502,G3502,I3502)</f>
        <v>234</v>
      </c>
    </row>
    <row r="3503" spans="1:17" x14ac:dyDescent="0.25">
      <c r="A3503">
        <v>4022</v>
      </c>
      <c r="D3503">
        <v>220.799252</v>
      </c>
      <c r="E3503" s="4">
        <v>2</v>
      </c>
      <c r="F3503">
        <v>230.86175800000001</v>
      </c>
      <c r="G3503" s="5">
        <v>3</v>
      </c>
      <c r="H3503">
        <v>239.160235</v>
      </c>
      <c r="I3503" s="2">
        <v>4</v>
      </c>
      <c r="P3503">
        <v>3</v>
      </c>
      <c r="Q3503" t="str">
        <f>CONCATENATE(C3503,E3503,G3503,I3503)</f>
        <v>234</v>
      </c>
    </row>
    <row r="3504" spans="1:17" x14ac:dyDescent="0.25">
      <c r="A3504">
        <v>4023</v>
      </c>
      <c r="D3504">
        <v>220.81574599999999</v>
      </c>
      <c r="E3504" s="4">
        <v>2</v>
      </c>
      <c r="F3504">
        <v>230.82021399999999</v>
      </c>
      <c r="G3504" s="5">
        <v>3</v>
      </c>
      <c r="H3504">
        <v>239.160235</v>
      </c>
      <c r="I3504" s="2">
        <v>4</v>
      </c>
      <c r="P3504">
        <v>3</v>
      </c>
      <c r="Q3504" t="str">
        <f>CONCATENATE(C3504,E3504,G3504,I3504)</f>
        <v>234</v>
      </c>
    </row>
    <row r="3505" spans="1:17" x14ac:dyDescent="0.25">
      <c r="A3505">
        <v>4024</v>
      </c>
      <c r="D3505">
        <v>220.79347799999999</v>
      </c>
      <c r="E3505" s="4">
        <v>2</v>
      </c>
      <c r="F3505">
        <v>230.938816</v>
      </c>
      <c r="G3505" s="5">
        <v>3</v>
      </c>
      <c r="P3505">
        <v>2</v>
      </c>
      <c r="Q3505" t="str">
        <f>CONCATENATE(C3505,E3505,G3505,I3505)</f>
        <v>23</v>
      </c>
    </row>
    <row r="3506" spans="1:17" x14ac:dyDescent="0.25">
      <c r="A3506">
        <v>4025</v>
      </c>
      <c r="D3506">
        <v>220.80213800000001</v>
      </c>
      <c r="E3506" s="4">
        <v>2</v>
      </c>
      <c r="F3506">
        <v>230.93026</v>
      </c>
      <c r="G3506" s="5">
        <v>3</v>
      </c>
      <c r="P3506">
        <v>2</v>
      </c>
      <c r="Q3506" t="str">
        <f>CONCATENATE(C3506,E3506,G3506,I3506)</f>
        <v>23</v>
      </c>
    </row>
    <row r="3507" spans="1:17" x14ac:dyDescent="0.25">
      <c r="A3507">
        <v>4026</v>
      </c>
      <c r="D3507">
        <v>220.802087</v>
      </c>
      <c r="E3507" s="4">
        <v>2</v>
      </c>
      <c r="F3507">
        <v>230.90866299999999</v>
      </c>
      <c r="G3507" s="5">
        <v>3</v>
      </c>
      <c r="P3507">
        <v>2</v>
      </c>
      <c r="Q3507" t="str">
        <f>CONCATENATE(C3507,E3507,G3507,I3507)</f>
        <v>23</v>
      </c>
    </row>
    <row r="3508" spans="1:17" x14ac:dyDescent="0.25">
      <c r="A3508">
        <v>4027</v>
      </c>
      <c r="D3508">
        <v>220.78621100000001</v>
      </c>
      <c r="E3508" s="4">
        <v>2</v>
      </c>
      <c r="F3508">
        <v>230.89701500000001</v>
      </c>
      <c r="G3508" s="5">
        <v>3</v>
      </c>
      <c r="P3508">
        <v>2</v>
      </c>
      <c r="Q3508" t="str">
        <f>CONCATENATE(C3508,E3508,G3508,I3508)</f>
        <v>23</v>
      </c>
    </row>
    <row r="3509" spans="1:17" x14ac:dyDescent="0.25">
      <c r="A3509">
        <v>4028</v>
      </c>
      <c r="D3509">
        <v>220.83641499999999</v>
      </c>
      <c r="E3509" s="4">
        <v>2</v>
      </c>
      <c r="F3509">
        <v>230.86547100000001</v>
      </c>
      <c r="G3509" s="5">
        <v>3</v>
      </c>
      <c r="P3509">
        <v>2</v>
      </c>
      <c r="Q3509" t="str">
        <f>CONCATENATE(C3509,E3509,G3509,I3509)</f>
        <v>23</v>
      </c>
    </row>
    <row r="3510" spans="1:17" x14ac:dyDescent="0.25">
      <c r="A3510">
        <v>4029</v>
      </c>
      <c r="D3510">
        <v>220.83589900000001</v>
      </c>
      <c r="E3510" s="4">
        <v>2</v>
      </c>
      <c r="F3510">
        <v>230.77377300000001</v>
      </c>
      <c r="G3510" s="5">
        <v>3</v>
      </c>
      <c r="P3510">
        <v>2</v>
      </c>
      <c r="Q3510" t="str">
        <f>CONCATENATE(C3510,E3510,G3510,I3510)</f>
        <v>23</v>
      </c>
    </row>
    <row r="3511" spans="1:17" x14ac:dyDescent="0.25">
      <c r="A3511">
        <v>4030</v>
      </c>
      <c r="D3511">
        <v>220.81424999999999</v>
      </c>
      <c r="E3511" s="4">
        <v>2</v>
      </c>
      <c r="F3511">
        <v>230.769961</v>
      </c>
      <c r="G3511" s="5">
        <v>3</v>
      </c>
      <c r="P3511">
        <v>2</v>
      </c>
      <c r="Q3511" t="str">
        <f>CONCATENATE(C3511,E3511,G3511,I3511)</f>
        <v>23</v>
      </c>
    </row>
    <row r="3512" spans="1:17" x14ac:dyDescent="0.25">
      <c r="A3512">
        <v>4031</v>
      </c>
      <c r="D3512">
        <v>220.85440399999999</v>
      </c>
      <c r="E3512" s="4">
        <v>2</v>
      </c>
      <c r="F3512">
        <v>230.77542299999999</v>
      </c>
      <c r="G3512" s="5">
        <v>3</v>
      </c>
      <c r="P3512">
        <v>2</v>
      </c>
      <c r="Q3512" t="str">
        <f>CONCATENATE(C3512,E3512,G3512,I3512)</f>
        <v>23</v>
      </c>
    </row>
    <row r="3513" spans="1:17" x14ac:dyDescent="0.25">
      <c r="A3513">
        <v>4032</v>
      </c>
      <c r="D3513">
        <v>220.913781</v>
      </c>
      <c r="E3513" s="4">
        <v>2</v>
      </c>
      <c r="F3513">
        <v>230.753466</v>
      </c>
      <c r="G3513" s="5">
        <v>3</v>
      </c>
      <c r="P3513">
        <v>2</v>
      </c>
      <c r="Q3513" t="str">
        <f>CONCATENATE(C3513,E3513,G3513,I3513)</f>
        <v>23</v>
      </c>
    </row>
    <row r="3514" spans="1:17" x14ac:dyDescent="0.25">
      <c r="A3514">
        <v>4033</v>
      </c>
      <c r="D3514">
        <v>220.91702900000001</v>
      </c>
      <c r="E3514" s="4">
        <v>2</v>
      </c>
      <c r="F3514">
        <v>230.947733</v>
      </c>
      <c r="G3514" s="5">
        <v>3</v>
      </c>
      <c r="P3514">
        <v>2</v>
      </c>
      <c r="Q3514" t="str">
        <f>CONCATENATE(C3514,E3514,G3514,I3514)</f>
        <v>23</v>
      </c>
    </row>
    <row r="3515" spans="1:17" x14ac:dyDescent="0.25">
      <c r="A3515">
        <v>4034</v>
      </c>
      <c r="D3515">
        <v>220.891051</v>
      </c>
      <c r="E3515" s="4">
        <v>2</v>
      </c>
      <c r="F3515">
        <v>230.947733</v>
      </c>
      <c r="G3515" s="5">
        <v>3</v>
      </c>
      <c r="P3515">
        <v>2</v>
      </c>
      <c r="Q3515" t="str">
        <f>CONCATENATE(C3515,E3515,G3515,I3515)</f>
        <v>23</v>
      </c>
    </row>
    <row r="3516" spans="1:17" x14ac:dyDescent="0.25">
      <c r="A3516">
        <v>4035</v>
      </c>
      <c r="B3516">
        <v>213.55571900000001</v>
      </c>
      <c r="C3516" s="3">
        <v>1</v>
      </c>
      <c r="D3516">
        <v>220.81342599999999</v>
      </c>
      <c r="E3516" s="4">
        <v>2</v>
      </c>
      <c r="P3516">
        <v>2</v>
      </c>
      <c r="Q3516" t="str">
        <f>CONCATENATE(C3516,E3516,G3516,I3516)</f>
        <v>12</v>
      </c>
    </row>
    <row r="3517" spans="1:17" x14ac:dyDescent="0.25">
      <c r="A3517">
        <v>4036</v>
      </c>
      <c r="B3517">
        <v>213.489846</v>
      </c>
      <c r="C3517" s="3">
        <v>1</v>
      </c>
      <c r="P3517">
        <v>1</v>
      </c>
      <c r="Q3517" t="str">
        <f>CONCATENATE(C3517,E3517,G3517,I3517)</f>
        <v>1</v>
      </c>
    </row>
    <row r="3518" spans="1:17" x14ac:dyDescent="0.25">
      <c r="A3518">
        <v>4037</v>
      </c>
      <c r="B3518">
        <v>213.54937899999999</v>
      </c>
      <c r="C3518" s="3">
        <v>1</v>
      </c>
      <c r="P3518">
        <v>1</v>
      </c>
      <c r="Q3518" t="str">
        <f>CONCATENATE(C3518,E3518,G3518,I3518)</f>
        <v>1</v>
      </c>
    </row>
    <row r="3519" spans="1:17" x14ac:dyDescent="0.25">
      <c r="A3519">
        <v>4038</v>
      </c>
      <c r="B3519">
        <v>213.48711399999999</v>
      </c>
      <c r="C3519" s="3">
        <v>1</v>
      </c>
      <c r="P3519">
        <v>1</v>
      </c>
      <c r="Q3519" t="str">
        <f>CONCATENATE(C3519,E3519,G3519,I3519)</f>
        <v>1</v>
      </c>
    </row>
    <row r="3520" spans="1:17" x14ac:dyDescent="0.25">
      <c r="A3520">
        <v>4039</v>
      </c>
      <c r="B3520">
        <v>213.464641</v>
      </c>
      <c r="C3520" s="3">
        <v>1</v>
      </c>
      <c r="P3520">
        <v>1</v>
      </c>
      <c r="Q3520" t="str">
        <f>CONCATENATE(C3520,E3520,G3520,I3520)</f>
        <v>1</v>
      </c>
    </row>
    <row r="3521" spans="1:17" x14ac:dyDescent="0.25">
      <c r="A3521">
        <v>4040</v>
      </c>
      <c r="B3521">
        <v>213.417633</v>
      </c>
      <c r="C3521" s="3">
        <v>1</v>
      </c>
      <c r="H3521">
        <v>219.55926600000001</v>
      </c>
      <c r="I3521" s="2">
        <v>4</v>
      </c>
      <c r="P3521">
        <v>2</v>
      </c>
      <c r="Q3521" t="str">
        <f>CONCATENATE(C3521,E3521,G3521,I3521)</f>
        <v>14</v>
      </c>
    </row>
    <row r="3522" spans="1:17" x14ac:dyDescent="0.25">
      <c r="A3522">
        <v>4041</v>
      </c>
      <c r="B3522">
        <v>213.392944</v>
      </c>
      <c r="C3522" s="3">
        <v>1</v>
      </c>
      <c r="H3522">
        <v>219.561533</v>
      </c>
      <c r="I3522" s="2">
        <v>4</v>
      </c>
      <c r="P3522">
        <v>2</v>
      </c>
      <c r="Q3522" t="str">
        <f>CONCATENATE(C3522,E3522,G3522,I3522)</f>
        <v>14</v>
      </c>
    </row>
    <row r="3523" spans="1:17" x14ac:dyDescent="0.25">
      <c r="A3523">
        <v>4042</v>
      </c>
      <c r="B3523">
        <v>213.494021</v>
      </c>
      <c r="C3523" s="3">
        <v>1</v>
      </c>
      <c r="H3523">
        <v>219.55988400000001</v>
      </c>
      <c r="I3523" s="2">
        <v>4</v>
      </c>
      <c r="P3523">
        <v>2</v>
      </c>
      <c r="Q3523" t="str">
        <f>CONCATENATE(C3523,E3523,G3523,I3523)</f>
        <v>14</v>
      </c>
    </row>
    <row r="3524" spans="1:17" x14ac:dyDescent="0.25">
      <c r="A3524">
        <v>4043</v>
      </c>
      <c r="B3524">
        <v>213.47536199999999</v>
      </c>
      <c r="C3524" s="3">
        <v>1</v>
      </c>
      <c r="H3524">
        <v>219.52514400000001</v>
      </c>
      <c r="I3524" s="2">
        <v>4</v>
      </c>
      <c r="P3524">
        <v>2</v>
      </c>
      <c r="Q3524" t="str">
        <f>CONCATENATE(C3524,E3524,G3524,I3524)</f>
        <v>14</v>
      </c>
    </row>
    <row r="3525" spans="1:17" x14ac:dyDescent="0.25">
      <c r="A3525">
        <v>4044</v>
      </c>
      <c r="B3525">
        <v>213.49273199999999</v>
      </c>
      <c r="C3525" s="3">
        <v>1</v>
      </c>
      <c r="H3525">
        <v>219.51442299999999</v>
      </c>
      <c r="I3525" s="2">
        <v>4</v>
      </c>
      <c r="P3525">
        <v>2</v>
      </c>
      <c r="Q3525" t="str">
        <f>CONCATENATE(C3525,E3525,G3525,I3525)</f>
        <v>14</v>
      </c>
    </row>
    <row r="3526" spans="1:17" x14ac:dyDescent="0.25">
      <c r="A3526">
        <v>4045</v>
      </c>
      <c r="B3526">
        <v>213.53138999999999</v>
      </c>
      <c r="C3526" s="3">
        <v>1</v>
      </c>
      <c r="H3526">
        <v>219.512258</v>
      </c>
      <c r="I3526" s="2">
        <v>4</v>
      </c>
      <c r="P3526">
        <v>2</v>
      </c>
      <c r="Q3526" t="str">
        <f>CONCATENATE(C3526,E3526,G3526,I3526)</f>
        <v>14</v>
      </c>
    </row>
    <row r="3527" spans="1:17" x14ac:dyDescent="0.25">
      <c r="A3527">
        <v>4046</v>
      </c>
      <c r="B3527">
        <v>213.55571900000001</v>
      </c>
      <c r="C3527" s="3">
        <v>1</v>
      </c>
      <c r="H3527">
        <v>219.51514499999999</v>
      </c>
      <c r="I3527" s="2">
        <v>4</v>
      </c>
      <c r="P3527">
        <v>2</v>
      </c>
      <c r="Q3527" t="str">
        <f>CONCATENATE(C3527,E3527,G3527,I3527)</f>
        <v>14</v>
      </c>
    </row>
    <row r="3528" spans="1:17" x14ac:dyDescent="0.25">
      <c r="A3528">
        <v>4047</v>
      </c>
      <c r="H3528">
        <v>219.55168900000001</v>
      </c>
      <c r="I3528" s="2">
        <v>4</v>
      </c>
      <c r="P3528">
        <v>1</v>
      </c>
      <c r="Q3528" t="str">
        <f>CONCATENATE(C3528,E3528,G3528,I3528)</f>
        <v>4</v>
      </c>
    </row>
    <row r="3529" spans="1:17" x14ac:dyDescent="0.25">
      <c r="A3529">
        <v>4048</v>
      </c>
      <c r="F3529">
        <v>213.85147599999999</v>
      </c>
      <c r="G3529" s="5">
        <v>3</v>
      </c>
      <c r="H3529">
        <v>219.54694799999999</v>
      </c>
      <c r="I3529" s="2">
        <v>4</v>
      </c>
      <c r="P3529">
        <v>2</v>
      </c>
      <c r="Q3529" t="str">
        <f>CONCATENATE(C3529,E3529,G3529,I3529)</f>
        <v>34</v>
      </c>
    </row>
    <row r="3530" spans="1:17" x14ac:dyDescent="0.25">
      <c r="A3530">
        <v>4049</v>
      </c>
      <c r="F3530">
        <v>213.85147599999999</v>
      </c>
      <c r="G3530" s="5">
        <v>3</v>
      </c>
      <c r="H3530">
        <v>219.47535299999998</v>
      </c>
      <c r="I3530" s="2">
        <v>4</v>
      </c>
      <c r="P3530">
        <v>2</v>
      </c>
      <c r="Q3530" t="str">
        <f>CONCATENATE(C3530,E3530,G3530,I3530)</f>
        <v>34</v>
      </c>
    </row>
    <row r="3531" spans="1:17" x14ac:dyDescent="0.25">
      <c r="A3531">
        <v>4050</v>
      </c>
      <c r="F3531">
        <v>213.85147599999999</v>
      </c>
      <c r="G3531" s="5">
        <v>3</v>
      </c>
      <c r="H3531">
        <v>219.49329</v>
      </c>
      <c r="I3531" s="2">
        <v>4</v>
      </c>
      <c r="P3531">
        <v>2</v>
      </c>
      <c r="Q3531" t="str">
        <f>CONCATENATE(C3531,E3531,G3531,I3531)</f>
        <v>34</v>
      </c>
    </row>
    <row r="3532" spans="1:17" x14ac:dyDescent="0.25">
      <c r="A3532">
        <v>4051</v>
      </c>
      <c r="F3532">
        <v>213.85147599999999</v>
      </c>
      <c r="G3532" s="5">
        <v>3</v>
      </c>
      <c r="H3532">
        <v>219.55926600000001</v>
      </c>
      <c r="I3532" s="2">
        <v>4</v>
      </c>
      <c r="P3532">
        <v>2</v>
      </c>
      <c r="Q3532" t="str">
        <f>CONCATENATE(C3532,E3532,G3532,I3532)</f>
        <v>34</v>
      </c>
    </row>
    <row r="3533" spans="1:17" x14ac:dyDescent="0.25">
      <c r="A3533">
        <v>4052</v>
      </c>
      <c r="D3533">
        <v>200.28405600000002</v>
      </c>
      <c r="E3533" s="4">
        <v>2</v>
      </c>
      <c r="F3533">
        <v>213.76823300000001</v>
      </c>
      <c r="G3533" s="5">
        <v>3</v>
      </c>
      <c r="H3533">
        <v>219.55926600000001</v>
      </c>
      <c r="I3533" s="2">
        <v>4</v>
      </c>
      <c r="P3533">
        <v>3</v>
      </c>
      <c r="Q3533" t="str">
        <f>CONCATENATE(C3533,E3533,G3533,I3533)</f>
        <v>234</v>
      </c>
    </row>
    <row r="3534" spans="1:17" x14ac:dyDescent="0.25">
      <c r="A3534">
        <v>4053</v>
      </c>
      <c r="D3534">
        <v>200.29693400000002</v>
      </c>
      <c r="E3534" s="4">
        <v>2</v>
      </c>
      <c r="F3534">
        <v>213.77230499999999</v>
      </c>
      <c r="G3534" s="5">
        <v>3</v>
      </c>
      <c r="P3534">
        <v>2</v>
      </c>
      <c r="Q3534" t="str">
        <f>CONCATENATE(C3534,E3534,G3534,I3534)</f>
        <v>23</v>
      </c>
    </row>
    <row r="3535" spans="1:17" x14ac:dyDescent="0.25">
      <c r="A3535">
        <v>4054</v>
      </c>
      <c r="D3535">
        <v>200.31900200000001</v>
      </c>
      <c r="E3535" s="4">
        <v>2</v>
      </c>
      <c r="F3535">
        <v>213.76910899999999</v>
      </c>
      <c r="G3535" s="5">
        <v>3</v>
      </c>
      <c r="P3535">
        <v>2</v>
      </c>
      <c r="Q3535" t="str">
        <f>CONCATENATE(C3535,E3535,G3535,I3535)</f>
        <v>23</v>
      </c>
    </row>
    <row r="3536" spans="1:17" x14ac:dyDescent="0.25">
      <c r="A3536">
        <v>4055</v>
      </c>
      <c r="D3536">
        <v>200.29072000000002</v>
      </c>
      <c r="E3536" s="4">
        <v>2</v>
      </c>
      <c r="F3536">
        <v>213.849054</v>
      </c>
      <c r="G3536" s="5">
        <v>3</v>
      </c>
      <c r="P3536">
        <v>2</v>
      </c>
      <c r="Q3536" t="str">
        <f>CONCATENATE(C3536,E3536,G3536,I3536)</f>
        <v>23</v>
      </c>
    </row>
    <row r="3537" spans="1:17" x14ac:dyDescent="0.25">
      <c r="A3537">
        <v>4056</v>
      </c>
      <c r="D3537">
        <v>200.30132900000001</v>
      </c>
      <c r="E3537" s="4">
        <v>2</v>
      </c>
      <c r="F3537">
        <v>213.76746</v>
      </c>
      <c r="G3537" s="5">
        <v>3</v>
      </c>
      <c r="P3537">
        <v>2</v>
      </c>
      <c r="Q3537" t="str">
        <f>CONCATENATE(C3537,E3537,G3537,I3537)</f>
        <v>23</v>
      </c>
    </row>
    <row r="3538" spans="1:17" x14ac:dyDescent="0.25">
      <c r="A3538">
        <v>4057</v>
      </c>
      <c r="D3538">
        <v>200.28582600000001</v>
      </c>
      <c r="E3538" s="4">
        <v>2</v>
      </c>
      <c r="F3538">
        <v>213.76405800000001</v>
      </c>
      <c r="G3538" s="5">
        <v>3</v>
      </c>
      <c r="P3538">
        <v>2</v>
      </c>
      <c r="Q3538" t="str">
        <f>CONCATENATE(C3538,E3538,G3538,I3538)</f>
        <v>23</v>
      </c>
    </row>
    <row r="3539" spans="1:17" x14ac:dyDescent="0.25">
      <c r="A3539">
        <v>4058</v>
      </c>
      <c r="D3539">
        <v>200.28789699999999</v>
      </c>
      <c r="E3539" s="4">
        <v>2</v>
      </c>
      <c r="F3539">
        <v>213.85147599999999</v>
      </c>
      <c r="G3539" s="5">
        <v>3</v>
      </c>
      <c r="P3539">
        <v>2</v>
      </c>
      <c r="Q3539" t="str">
        <f>CONCATENATE(C3539,E3539,G3539,I3539)</f>
        <v>23</v>
      </c>
    </row>
    <row r="3540" spans="1:17" x14ac:dyDescent="0.25">
      <c r="A3540">
        <v>4059</v>
      </c>
      <c r="D3540">
        <v>200.31596999999999</v>
      </c>
      <c r="E3540" s="4">
        <v>2</v>
      </c>
      <c r="F3540">
        <v>213.85147599999999</v>
      </c>
      <c r="G3540" s="5">
        <v>3</v>
      </c>
      <c r="P3540">
        <v>2</v>
      </c>
      <c r="Q3540" t="str">
        <f>CONCATENATE(C3540,E3540,G3540,I3540)</f>
        <v>23</v>
      </c>
    </row>
    <row r="3541" spans="1:17" x14ac:dyDescent="0.25">
      <c r="A3541">
        <v>4060</v>
      </c>
      <c r="D3541">
        <v>200.32036400000001</v>
      </c>
      <c r="E3541" s="4">
        <v>2</v>
      </c>
      <c r="P3541">
        <v>1</v>
      </c>
      <c r="Q3541" t="str">
        <f>CONCATENATE(C3541,E3541,G3541,I3541)</f>
        <v>2</v>
      </c>
    </row>
    <row r="3542" spans="1:17" x14ac:dyDescent="0.25">
      <c r="A3542">
        <v>4061</v>
      </c>
      <c r="D3542">
        <v>200.33162900000002</v>
      </c>
      <c r="E3542" s="4">
        <v>2</v>
      </c>
      <c r="P3542">
        <v>1</v>
      </c>
      <c r="Q3542" t="str">
        <f>CONCATENATE(C3542,E3542,G3542,I3542)</f>
        <v>2</v>
      </c>
    </row>
    <row r="3543" spans="1:17" x14ac:dyDescent="0.25">
      <c r="A3543">
        <v>4062</v>
      </c>
      <c r="B3543">
        <v>192.023821</v>
      </c>
      <c r="C3543" s="3">
        <v>1</v>
      </c>
      <c r="D3543">
        <v>200.313704</v>
      </c>
      <c r="E3543" s="4">
        <v>2</v>
      </c>
      <c r="P3543">
        <v>2</v>
      </c>
      <c r="Q3543" t="str">
        <f>CONCATENATE(C3543,E3543,G3543,I3543)</f>
        <v>12</v>
      </c>
    </row>
    <row r="3544" spans="1:17" x14ac:dyDescent="0.25">
      <c r="A3544">
        <v>4063</v>
      </c>
      <c r="B3544">
        <v>191.99266299999999</v>
      </c>
      <c r="C3544" s="3">
        <v>1</v>
      </c>
      <c r="D3544">
        <v>200.28405600000002</v>
      </c>
      <c r="E3544" s="4">
        <v>2</v>
      </c>
      <c r="P3544">
        <v>2</v>
      </c>
      <c r="Q3544" t="str">
        <f>CONCATENATE(C3544,E3544,G3544,I3544)</f>
        <v>12</v>
      </c>
    </row>
    <row r="3545" spans="1:17" x14ac:dyDescent="0.25">
      <c r="A3545">
        <v>4064</v>
      </c>
      <c r="B3545">
        <v>192.00058999999999</v>
      </c>
      <c r="C3545" s="3">
        <v>1</v>
      </c>
      <c r="P3545">
        <v>1</v>
      </c>
      <c r="Q3545" t="str">
        <f>CONCATENATE(C3545,E3545,G3545,I3545)</f>
        <v>1</v>
      </c>
    </row>
    <row r="3546" spans="1:17" x14ac:dyDescent="0.25">
      <c r="A3546">
        <v>4065</v>
      </c>
      <c r="B3546">
        <v>192.028921</v>
      </c>
      <c r="C3546" s="3">
        <v>1</v>
      </c>
      <c r="P3546">
        <v>1</v>
      </c>
      <c r="Q3546" t="str">
        <f>CONCATENATE(C3546,E3546,G3546,I3546)</f>
        <v>1</v>
      </c>
    </row>
    <row r="3547" spans="1:17" x14ac:dyDescent="0.25">
      <c r="A3547">
        <v>4066</v>
      </c>
      <c r="B3547">
        <v>192.04932600000001</v>
      </c>
      <c r="C3547" s="3">
        <v>1</v>
      </c>
      <c r="P3547">
        <v>1</v>
      </c>
      <c r="Q3547" t="str">
        <f>CONCATENATE(C3547,E3547,G3547,I3547)</f>
        <v>1</v>
      </c>
    </row>
    <row r="3548" spans="1:17" x14ac:dyDescent="0.25">
      <c r="A3548">
        <v>4067</v>
      </c>
      <c r="B3548">
        <v>192.041144</v>
      </c>
      <c r="C3548" s="3">
        <v>1</v>
      </c>
      <c r="P3548">
        <v>1</v>
      </c>
      <c r="Q3548" t="str">
        <f>CONCATENATE(C3548,E3548,G3548,I3548)</f>
        <v>1</v>
      </c>
    </row>
    <row r="3549" spans="1:17" x14ac:dyDescent="0.25">
      <c r="A3549">
        <v>4068</v>
      </c>
      <c r="B3549">
        <v>192.03473099999999</v>
      </c>
      <c r="C3549" s="3">
        <v>1</v>
      </c>
      <c r="H3549">
        <v>196.06543199999999</v>
      </c>
      <c r="I3549" s="2">
        <v>4</v>
      </c>
      <c r="P3549">
        <v>2</v>
      </c>
      <c r="Q3549" t="str">
        <f>CONCATENATE(C3549,E3549,G3549,I3549)</f>
        <v>14</v>
      </c>
    </row>
    <row r="3550" spans="1:17" x14ac:dyDescent="0.25">
      <c r="A3550">
        <v>4069</v>
      </c>
      <c r="B3550">
        <v>192.04558800000001</v>
      </c>
      <c r="C3550" s="3">
        <v>1</v>
      </c>
      <c r="H3550">
        <v>196.091746</v>
      </c>
      <c r="I3550" s="2">
        <v>4</v>
      </c>
      <c r="P3550">
        <v>2</v>
      </c>
      <c r="Q3550" t="str">
        <f>CONCATENATE(C3550,E3550,G3550,I3550)</f>
        <v>14</v>
      </c>
    </row>
    <row r="3551" spans="1:17" x14ac:dyDescent="0.25">
      <c r="A3551">
        <v>4070</v>
      </c>
      <c r="B3551">
        <v>192.04170099999999</v>
      </c>
      <c r="C3551" s="3">
        <v>1</v>
      </c>
      <c r="H3551">
        <v>196.165076</v>
      </c>
      <c r="I3551" s="2">
        <v>4</v>
      </c>
      <c r="P3551">
        <v>2</v>
      </c>
      <c r="Q3551" t="str">
        <f>CONCATENATE(C3551,E3551,G3551,I3551)</f>
        <v>14</v>
      </c>
    </row>
    <row r="3552" spans="1:17" x14ac:dyDescent="0.25">
      <c r="A3552">
        <v>4071</v>
      </c>
      <c r="B3552">
        <v>192.023821</v>
      </c>
      <c r="C3552" s="3">
        <v>1</v>
      </c>
      <c r="F3552">
        <v>192.712828</v>
      </c>
      <c r="G3552" s="5">
        <v>3</v>
      </c>
      <c r="H3552">
        <v>196.15775100000002</v>
      </c>
      <c r="I3552" s="2">
        <v>4</v>
      </c>
      <c r="P3552">
        <v>3</v>
      </c>
      <c r="Q3552" t="str">
        <f>CONCATENATE(C3552,E3552,G3552,I3552)</f>
        <v>134</v>
      </c>
    </row>
    <row r="3553" spans="1:17" x14ac:dyDescent="0.25">
      <c r="A3553">
        <v>4072</v>
      </c>
      <c r="F3553">
        <v>192.655959</v>
      </c>
      <c r="G3553" s="5">
        <v>3</v>
      </c>
      <c r="H3553">
        <v>196.162699</v>
      </c>
      <c r="I3553" s="2">
        <v>4</v>
      </c>
      <c r="P3553">
        <v>2</v>
      </c>
      <c r="Q3553" t="str">
        <f>CONCATENATE(C3553,E3553,G3553,I3553)</f>
        <v>34</v>
      </c>
    </row>
    <row r="3554" spans="1:17" x14ac:dyDescent="0.25">
      <c r="A3554">
        <v>4073</v>
      </c>
      <c r="F3554">
        <v>192.64697100000001</v>
      </c>
      <c r="G3554" s="5">
        <v>3</v>
      </c>
      <c r="H3554">
        <v>196.11366100000001</v>
      </c>
      <c r="I3554" s="2">
        <v>4</v>
      </c>
      <c r="P3554">
        <v>2</v>
      </c>
      <c r="Q3554" t="str">
        <f>CONCATENATE(C3554,E3554,G3554,I3554)</f>
        <v>34</v>
      </c>
    </row>
    <row r="3555" spans="1:17" x14ac:dyDescent="0.25">
      <c r="A3555">
        <v>4074</v>
      </c>
      <c r="F3555">
        <v>192.680205</v>
      </c>
      <c r="G3555" s="5">
        <v>3</v>
      </c>
      <c r="H3555">
        <v>196.06508100000002</v>
      </c>
      <c r="I3555" s="2">
        <v>4</v>
      </c>
      <c r="P3555">
        <v>2</v>
      </c>
      <c r="Q3555" t="str">
        <f>CONCATENATE(C3555,E3555,G3555,I3555)</f>
        <v>34</v>
      </c>
    </row>
    <row r="3556" spans="1:17" x14ac:dyDescent="0.25">
      <c r="A3556">
        <v>4075</v>
      </c>
      <c r="F3556">
        <v>192.72232300000002</v>
      </c>
      <c r="G3556" s="5">
        <v>3</v>
      </c>
      <c r="H3556">
        <v>196.121996</v>
      </c>
      <c r="I3556" s="2">
        <v>4</v>
      </c>
      <c r="P3556">
        <v>2</v>
      </c>
      <c r="Q3556" t="str">
        <f>CONCATENATE(C3556,E3556,G3556,I3556)</f>
        <v>34</v>
      </c>
    </row>
    <row r="3557" spans="1:17" x14ac:dyDescent="0.25">
      <c r="A3557">
        <v>4076</v>
      </c>
      <c r="F3557">
        <v>192.69171700000001</v>
      </c>
      <c r="G3557" s="5">
        <v>3</v>
      </c>
      <c r="H3557">
        <v>196.10790500000002</v>
      </c>
      <c r="I3557" s="2">
        <v>4</v>
      </c>
      <c r="P3557">
        <v>2</v>
      </c>
      <c r="Q3557" t="str">
        <f>CONCATENATE(C3557,E3557,G3557,I3557)</f>
        <v>34</v>
      </c>
    </row>
    <row r="3558" spans="1:17" x14ac:dyDescent="0.25">
      <c r="A3558">
        <v>4077</v>
      </c>
      <c r="F3558">
        <v>192.71353400000001</v>
      </c>
      <c r="G3558" s="5">
        <v>3</v>
      </c>
      <c r="H3558">
        <v>196.06977699999999</v>
      </c>
      <c r="I3558" s="2">
        <v>4</v>
      </c>
      <c r="P3558">
        <v>2</v>
      </c>
      <c r="Q3558" t="str">
        <f>CONCATENATE(C3558,E3558,G3558,I3558)</f>
        <v>34</v>
      </c>
    </row>
    <row r="3559" spans="1:17" x14ac:dyDescent="0.25">
      <c r="A3559">
        <v>4078</v>
      </c>
      <c r="F3559">
        <v>192.75186400000001</v>
      </c>
      <c r="G3559" s="5">
        <v>3</v>
      </c>
      <c r="H3559">
        <v>196.06543199999999</v>
      </c>
      <c r="I3559" s="2">
        <v>4</v>
      </c>
      <c r="P3559">
        <v>2</v>
      </c>
      <c r="Q3559" t="str">
        <f>CONCATENATE(C3559,E3559,G3559,I3559)</f>
        <v>34</v>
      </c>
    </row>
    <row r="3560" spans="1:17" x14ac:dyDescent="0.25">
      <c r="A3560">
        <v>4079</v>
      </c>
      <c r="F3560">
        <v>192.67651599999999</v>
      </c>
      <c r="G3560" s="5">
        <v>3</v>
      </c>
      <c r="P3560">
        <v>1</v>
      </c>
      <c r="Q3560" t="str">
        <f>CONCATENATE(C3560,E3560,G3560,I3560)</f>
        <v>3</v>
      </c>
    </row>
    <row r="3561" spans="1:17" x14ac:dyDescent="0.25">
      <c r="A3561">
        <v>4080</v>
      </c>
      <c r="F3561">
        <v>192.65161699999999</v>
      </c>
      <c r="G3561" s="5">
        <v>3</v>
      </c>
      <c r="P3561">
        <v>1</v>
      </c>
      <c r="Q3561" t="str">
        <f>CONCATENATE(C3561,E3561,G3561,I3561)</f>
        <v>3</v>
      </c>
    </row>
    <row r="3562" spans="1:17" x14ac:dyDescent="0.25">
      <c r="A3562">
        <v>4081</v>
      </c>
      <c r="D3562">
        <v>173.47633400000001</v>
      </c>
      <c r="E3562" s="4">
        <v>2</v>
      </c>
      <c r="F3562">
        <v>192.712828</v>
      </c>
      <c r="G3562" s="5">
        <v>3</v>
      </c>
      <c r="P3562">
        <v>2</v>
      </c>
      <c r="Q3562" t="str">
        <f>CONCATENATE(C3562,E3562,G3562,I3562)</f>
        <v>23</v>
      </c>
    </row>
    <row r="3563" spans="1:17" x14ac:dyDescent="0.25">
      <c r="A3563">
        <v>4082</v>
      </c>
      <c r="D3563">
        <v>173.545725</v>
      </c>
      <c r="E3563" s="4">
        <v>2</v>
      </c>
      <c r="P3563">
        <v>1</v>
      </c>
      <c r="Q3563" t="str">
        <f>CONCATENATE(C3563,E3563,G3563,I3563)</f>
        <v>2</v>
      </c>
    </row>
    <row r="3564" spans="1:17" x14ac:dyDescent="0.25">
      <c r="A3564">
        <v>4083</v>
      </c>
      <c r="D3564">
        <v>173.48542400000002</v>
      </c>
      <c r="E3564" s="4">
        <v>2</v>
      </c>
      <c r="P3564">
        <v>1</v>
      </c>
      <c r="Q3564" t="str">
        <f>CONCATENATE(C3564,E3564,G3564,I3564)</f>
        <v>2</v>
      </c>
    </row>
    <row r="3565" spans="1:17" x14ac:dyDescent="0.25">
      <c r="A3565">
        <v>4084</v>
      </c>
      <c r="D3565">
        <v>173.53734</v>
      </c>
      <c r="E3565" s="4">
        <v>2</v>
      </c>
      <c r="P3565">
        <v>1</v>
      </c>
      <c r="Q3565" t="str">
        <f>CONCATENATE(C3565,E3565,G3565,I3565)</f>
        <v>2</v>
      </c>
    </row>
    <row r="3566" spans="1:17" x14ac:dyDescent="0.25">
      <c r="A3566">
        <v>4085</v>
      </c>
      <c r="D3566">
        <v>173.55900600000001</v>
      </c>
      <c r="E3566" s="4">
        <v>2</v>
      </c>
      <c r="P3566">
        <v>1</v>
      </c>
      <c r="Q3566" t="str">
        <f>CONCATENATE(C3566,E3566,G3566,I3566)</f>
        <v>2</v>
      </c>
    </row>
    <row r="3567" spans="1:17" x14ac:dyDescent="0.25">
      <c r="A3567">
        <v>4086</v>
      </c>
      <c r="D3567">
        <v>173.55516700000001</v>
      </c>
      <c r="E3567" s="4">
        <v>2</v>
      </c>
      <c r="P3567">
        <v>1</v>
      </c>
      <c r="Q3567" t="str">
        <f>CONCATENATE(C3567,E3567,G3567,I3567)</f>
        <v>2</v>
      </c>
    </row>
    <row r="3568" spans="1:17" x14ac:dyDescent="0.25">
      <c r="A3568">
        <v>4087</v>
      </c>
      <c r="B3568">
        <v>167.405632</v>
      </c>
      <c r="C3568" s="3">
        <v>1</v>
      </c>
      <c r="D3568">
        <v>173.51042200000001</v>
      </c>
      <c r="E3568" s="4">
        <v>2</v>
      </c>
      <c r="P3568">
        <v>2</v>
      </c>
      <c r="Q3568" t="str">
        <f>CONCATENATE(C3568,E3568,G3568,I3568)</f>
        <v>12</v>
      </c>
    </row>
    <row r="3569" spans="1:17" x14ac:dyDescent="0.25">
      <c r="A3569">
        <v>4088</v>
      </c>
      <c r="B3569">
        <v>167.40831</v>
      </c>
      <c r="C3569" s="3">
        <v>1</v>
      </c>
      <c r="D3569">
        <v>173.48688900000002</v>
      </c>
      <c r="E3569" s="4">
        <v>2</v>
      </c>
      <c r="P3569">
        <v>2</v>
      </c>
      <c r="Q3569" t="str">
        <f>CONCATENATE(C3569,E3569,G3569,I3569)</f>
        <v>12</v>
      </c>
    </row>
    <row r="3570" spans="1:17" x14ac:dyDescent="0.25">
      <c r="A3570">
        <v>4089</v>
      </c>
      <c r="B3570">
        <v>167.407149</v>
      </c>
      <c r="C3570" s="3">
        <v>1</v>
      </c>
      <c r="D3570">
        <v>173.47633400000001</v>
      </c>
      <c r="E3570" s="4">
        <v>2</v>
      </c>
      <c r="P3570">
        <v>2</v>
      </c>
      <c r="Q3570" t="str">
        <f>CONCATENATE(C3570,E3570,G3570,I3570)</f>
        <v>12</v>
      </c>
    </row>
    <row r="3571" spans="1:17" x14ac:dyDescent="0.25">
      <c r="A3571">
        <v>4090</v>
      </c>
      <c r="B3571">
        <v>167.415482</v>
      </c>
      <c r="C3571" s="3">
        <v>1</v>
      </c>
      <c r="P3571">
        <v>1</v>
      </c>
      <c r="Q3571" t="str">
        <f>CONCATENATE(C3571,E3571,G3571,I3571)</f>
        <v>1</v>
      </c>
    </row>
    <row r="3572" spans="1:17" x14ac:dyDescent="0.25">
      <c r="A3572">
        <v>4091</v>
      </c>
      <c r="B3572">
        <v>167.413006</v>
      </c>
      <c r="C3572" s="3">
        <v>1</v>
      </c>
      <c r="P3572">
        <v>1</v>
      </c>
      <c r="Q3572" t="str">
        <f>CONCATENATE(C3572,E3572,G3572,I3572)</f>
        <v>1</v>
      </c>
    </row>
    <row r="3573" spans="1:17" x14ac:dyDescent="0.25">
      <c r="A3573">
        <v>4092</v>
      </c>
      <c r="B3573">
        <v>167.406845</v>
      </c>
      <c r="C3573" s="3">
        <v>1</v>
      </c>
      <c r="P3573">
        <v>1</v>
      </c>
      <c r="Q3573" t="str">
        <f>CONCATENATE(C3573,E3573,G3573,I3573)</f>
        <v>1</v>
      </c>
    </row>
    <row r="3574" spans="1:17" x14ac:dyDescent="0.25">
      <c r="A3574">
        <v>4093</v>
      </c>
      <c r="B3574">
        <v>167.403109</v>
      </c>
      <c r="C3574" s="3">
        <v>1</v>
      </c>
      <c r="P3574">
        <v>1</v>
      </c>
      <c r="Q3574" t="str">
        <f>CONCATENATE(C3574,E3574,G3574,I3574)</f>
        <v>1</v>
      </c>
    </row>
    <row r="3575" spans="1:17" x14ac:dyDescent="0.25">
      <c r="A3575">
        <v>4094</v>
      </c>
      <c r="B3575">
        <v>167.459721</v>
      </c>
      <c r="C3575" s="3">
        <v>1</v>
      </c>
      <c r="H3575">
        <v>168.563706</v>
      </c>
      <c r="I3575" s="2">
        <v>4</v>
      </c>
      <c r="P3575">
        <v>2</v>
      </c>
      <c r="Q3575" t="str">
        <f>CONCATENATE(C3575,E3575,G3575,I3575)</f>
        <v>14</v>
      </c>
    </row>
    <row r="3576" spans="1:17" x14ac:dyDescent="0.25">
      <c r="A3576">
        <v>4095</v>
      </c>
      <c r="B3576">
        <v>167.405632</v>
      </c>
      <c r="C3576" s="3">
        <v>1</v>
      </c>
      <c r="H3576">
        <v>168.50810300000001</v>
      </c>
      <c r="I3576" s="2">
        <v>4</v>
      </c>
      <c r="P3576">
        <v>2</v>
      </c>
      <c r="Q3576" t="str">
        <f>CONCATENATE(C3576,E3576,G3576,I3576)</f>
        <v>14</v>
      </c>
    </row>
    <row r="3577" spans="1:17" x14ac:dyDescent="0.25">
      <c r="A3577">
        <v>4096</v>
      </c>
      <c r="F3577">
        <v>167.23564200000001</v>
      </c>
      <c r="G3577" s="5">
        <v>3</v>
      </c>
      <c r="H3577">
        <v>168.57299800000001</v>
      </c>
      <c r="I3577" s="2">
        <v>4</v>
      </c>
      <c r="P3577">
        <v>2</v>
      </c>
      <c r="Q3577" t="str">
        <f>CONCATENATE(C3577,E3577,G3577,I3577)</f>
        <v>34</v>
      </c>
    </row>
    <row r="3578" spans="1:17" x14ac:dyDescent="0.25">
      <c r="A3578">
        <v>4097</v>
      </c>
      <c r="F3578">
        <v>167.20731000000001</v>
      </c>
      <c r="G3578" s="5">
        <v>3</v>
      </c>
      <c r="H3578">
        <v>168.60097500000001</v>
      </c>
      <c r="I3578" s="2">
        <v>4</v>
      </c>
      <c r="P3578">
        <v>2</v>
      </c>
      <c r="Q3578" t="str">
        <f>CONCATENATE(C3578,E3578,G3578,I3578)</f>
        <v>34</v>
      </c>
    </row>
    <row r="3579" spans="1:17" x14ac:dyDescent="0.25">
      <c r="A3579">
        <v>4098</v>
      </c>
      <c r="F3579">
        <v>167.20988700000001</v>
      </c>
      <c r="G3579" s="5">
        <v>3</v>
      </c>
      <c r="H3579">
        <v>168.64208400000001</v>
      </c>
      <c r="I3579" s="2">
        <v>4</v>
      </c>
      <c r="P3579">
        <v>2</v>
      </c>
      <c r="Q3579" t="str">
        <f>CONCATENATE(C3579,E3579,G3579,I3579)</f>
        <v>34</v>
      </c>
    </row>
    <row r="3580" spans="1:17" x14ac:dyDescent="0.25">
      <c r="A3580">
        <v>4099</v>
      </c>
      <c r="F3580">
        <v>167.186756</v>
      </c>
      <c r="G3580" s="5">
        <v>3</v>
      </c>
      <c r="H3580">
        <v>168.61097599999999</v>
      </c>
      <c r="I3580" s="2">
        <v>4</v>
      </c>
      <c r="P3580">
        <v>2</v>
      </c>
      <c r="Q3580" t="str">
        <f>CONCATENATE(C3580,E3580,G3580,I3580)</f>
        <v>34</v>
      </c>
    </row>
    <row r="3581" spans="1:17" x14ac:dyDescent="0.25">
      <c r="A3581">
        <v>4100</v>
      </c>
      <c r="F3581">
        <v>167.18266499999999</v>
      </c>
      <c r="G3581" s="5">
        <v>3</v>
      </c>
      <c r="H3581">
        <v>168.58223900000002</v>
      </c>
      <c r="I3581" s="2">
        <v>4</v>
      </c>
      <c r="P3581">
        <v>2</v>
      </c>
      <c r="Q3581" t="str">
        <f>CONCATENATE(C3581,E3581,G3581,I3581)</f>
        <v>34</v>
      </c>
    </row>
    <row r="3582" spans="1:17" x14ac:dyDescent="0.25">
      <c r="A3582">
        <v>4101</v>
      </c>
      <c r="F3582">
        <v>167.23084499999999</v>
      </c>
      <c r="G3582" s="5">
        <v>3</v>
      </c>
      <c r="H3582">
        <v>168.58097700000002</v>
      </c>
      <c r="I3582" s="2">
        <v>4</v>
      </c>
      <c r="P3582">
        <v>2</v>
      </c>
      <c r="Q3582" t="str">
        <f>CONCATENATE(C3582,E3582,G3582,I3582)</f>
        <v>34</v>
      </c>
    </row>
    <row r="3583" spans="1:17" x14ac:dyDescent="0.25">
      <c r="A3583">
        <v>4102</v>
      </c>
      <c r="F3583">
        <v>167.24331899999999</v>
      </c>
      <c r="G3583" s="5">
        <v>3</v>
      </c>
      <c r="H3583">
        <v>168.472802</v>
      </c>
      <c r="I3583" s="2">
        <v>4</v>
      </c>
      <c r="P3583">
        <v>2</v>
      </c>
      <c r="Q3583" t="str">
        <f>CONCATENATE(C3583,E3583,G3583,I3583)</f>
        <v>34</v>
      </c>
    </row>
    <row r="3584" spans="1:17" x14ac:dyDescent="0.25">
      <c r="A3584">
        <v>4103</v>
      </c>
      <c r="F3584">
        <v>167.15514000000002</v>
      </c>
      <c r="G3584" s="5">
        <v>3</v>
      </c>
      <c r="H3584">
        <v>168.563706</v>
      </c>
      <c r="I3584" s="2">
        <v>4</v>
      </c>
      <c r="P3584">
        <v>2</v>
      </c>
      <c r="Q3584" t="str">
        <f>CONCATENATE(C3584,E3584,G3584,I3584)</f>
        <v>34</v>
      </c>
    </row>
    <row r="3585" spans="1:17" x14ac:dyDescent="0.25">
      <c r="A3585">
        <v>4104</v>
      </c>
      <c r="F3585">
        <v>167.23564200000001</v>
      </c>
      <c r="G3585" s="5">
        <v>3</v>
      </c>
      <c r="P3585">
        <v>1</v>
      </c>
      <c r="Q3585" t="str">
        <f>CONCATENATE(C3585,E3585,G3585,I3585)</f>
        <v>3</v>
      </c>
    </row>
    <row r="3586" spans="1:17" x14ac:dyDescent="0.25">
      <c r="A3586">
        <v>4105</v>
      </c>
      <c r="D3586">
        <v>152.590733</v>
      </c>
      <c r="E3586" s="4">
        <v>2</v>
      </c>
      <c r="P3586">
        <v>1</v>
      </c>
      <c r="Q3586" t="str">
        <f>CONCATENATE(C3586,E3586,G3586,I3586)</f>
        <v>2</v>
      </c>
    </row>
    <row r="3587" spans="1:17" x14ac:dyDescent="0.25">
      <c r="A3587">
        <v>4106</v>
      </c>
      <c r="D3587">
        <v>152.590733</v>
      </c>
      <c r="E3587" s="4">
        <v>2</v>
      </c>
      <c r="P3587">
        <v>1</v>
      </c>
      <c r="Q3587" t="str">
        <f>CONCATENATE(C3587,E3587,G3587,I3587)</f>
        <v>2</v>
      </c>
    </row>
    <row r="3588" spans="1:17" x14ac:dyDescent="0.25">
      <c r="A3588">
        <v>4107</v>
      </c>
      <c r="D3588">
        <v>152.590733</v>
      </c>
      <c r="E3588" s="4">
        <v>2</v>
      </c>
      <c r="P3588">
        <v>1</v>
      </c>
      <c r="Q3588" t="str">
        <f>CONCATENATE(C3588,E3588,G3588,I3588)</f>
        <v>2</v>
      </c>
    </row>
    <row r="3589" spans="1:17" x14ac:dyDescent="0.25">
      <c r="A3589">
        <v>4108</v>
      </c>
      <c r="D3589">
        <v>152.590733</v>
      </c>
      <c r="E3589" s="4">
        <v>2</v>
      </c>
      <c r="P3589">
        <v>1</v>
      </c>
      <c r="Q3589" t="str">
        <f>CONCATENATE(C3589,E3589,G3589,I3589)</f>
        <v>2</v>
      </c>
    </row>
    <row r="3590" spans="1:17" x14ac:dyDescent="0.25">
      <c r="A3590">
        <v>4109</v>
      </c>
      <c r="D3590">
        <v>152.590733</v>
      </c>
      <c r="E3590" s="4">
        <v>2</v>
      </c>
      <c r="P3590">
        <v>1</v>
      </c>
      <c r="Q3590" t="str">
        <f>CONCATENATE(C3590,E3590,G3590,I3590)</f>
        <v>2</v>
      </c>
    </row>
    <row r="3591" spans="1:17" x14ac:dyDescent="0.25">
      <c r="A3591">
        <v>4110</v>
      </c>
      <c r="B3591">
        <v>136.28341900000001</v>
      </c>
      <c r="C3591" s="3">
        <v>1</v>
      </c>
      <c r="D3591">
        <v>152.590733</v>
      </c>
      <c r="E3591" s="4">
        <v>2</v>
      </c>
      <c r="P3591">
        <v>2</v>
      </c>
      <c r="Q3591" t="str">
        <f>CONCATENATE(C3591,E3591,G3591,I3591)</f>
        <v>12</v>
      </c>
    </row>
    <row r="3592" spans="1:17" x14ac:dyDescent="0.25">
      <c r="A3592">
        <v>4111</v>
      </c>
      <c r="B3592">
        <v>136.30918300000002</v>
      </c>
      <c r="C3592" s="3">
        <v>1</v>
      </c>
      <c r="D3592">
        <v>152.590733</v>
      </c>
      <c r="E3592" s="4">
        <v>2</v>
      </c>
      <c r="P3592">
        <v>2</v>
      </c>
      <c r="Q3592" t="str">
        <f>CONCATENATE(C3592,E3592,G3592,I3592)</f>
        <v>12</v>
      </c>
    </row>
    <row r="3593" spans="1:17" x14ac:dyDescent="0.25">
      <c r="A3593">
        <v>4112</v>
      </c>
      <c r="B3593">
        <v>136.289286</v>
      </c>
      <c r="C3593" s="3">
        <v>1</v>
      </c>
      <c r="D3593">
        <v>152.590733</v>
      </c>
      <c r="E3593" s="4">
        <v>2</v>
      </c>
      <c r="P3593">
        <v>2</v>
      </c>
      <c r="Q3593" t="str">
        <f>CONCATENATE(C3593,E3593,G3593,I3593)</f>
        <v>12</v>
      </c>
    </row>
    <row r="3594" spans="1:17" x14ac:dyDescent="0.25">
      <c r="A3594">
        <v>4113</v>
      </c>
      <c r="B3594">
        <v>136.30118000000002</v>
      </c>
      <c r="C3594" s="3">
        <v>1</v>
      </c>
      <c r="P3594">
        <v>1</v>
      </c>
      <c r="Q3594" t="str">
        <f>CONCATENATE(C3594,E3594,G3594,I3594)</f>
        <v>1</v>
      </c>
    </row>
    <row r="3595" spans="1:17" x14ac:dyDescent="0.25">
      <c r="A3595">
        <v>4114</v>
      </c>
      <c r="B3595">
        <v>136.27316500000001</v>
      </c>
      <c r="C3595" s="3">
        <v>1</v>
      </c>
      <c r="P3595">
        <v>1</v>
      </c>
      <c r="Q3595" t="str">
        <f>CONCATENATE(C3595,E3595,G3595,I3595)</f>
        <v>1</v>
      </c>
    </row>
    <row r="3596" spans="1:17" x14ac:dyDescent="0.25">
      <c r="A3596">
        <v>4115</v>
      </c>
      <c r="B3596">
        <v>136.28341900000001</v>
      </c>
      <c r="C3596" s="3">
        <v>1</v>
      </c>
      <c r="P3596">
        <v>1</v>
      </c>
      <c r="Q3596" t="str">
        <f>CONCATENATE(C3596,E3596,G3596,I3596)</f>
        <v>1</v>
      </c>
    </row>
    <row r="3597" spans="1:17" x14ac:dyDescent="0.25">
      <c r="A3597">
        <v>4116</v>
      </c>
      <c r="B3597">
        <v>136.28341900000001</v>
      </c>
      <c r="C3597" s="3">
        <v>1</v>
      </c>
      <c r="P3597">
        <v>1</v>
      </c>
      <c r="Q3597" t="str">
        <f>CONCATENATE(C3597,E3597,G3597,I3597)</f>
        <v>1</v>
      </c>
    </row>
    <row r="3598" spans="1:17" x14ac:dyDescent="0.25">
      <c r="A3598">
        <v>4117</v>
      </c>
      <c r="B3598">
        <v>136.28341900000001</v>
      </c>
      <c r="C3598" s="3">
        <v>1</v>
      </c>
      <c r="P3598">
        <v>1</v>
      </c>
      <c r="Q3598" t="str">
        <f>CONCATENATE(C3598,E3598,G3598,I3598)</f>
        <v>1</v>
      </c>
    </row>
    <row r="3599" spans="1:17" x14ac:dyDescent="0.25">
      <c r="A3599">
        <v>4118</v>
      </c>
      <c r="B3599">
        <v>136.28341900000001</v>
      </c>
      <c r="C3599" s="3">
        <v>1</v>
      </c>
      <c r="H3599">
        <v>136.919802</v>
      </c>
      <c r="I3599" s="2">
        <v>4</v>
      </c>
      <c r="P3599">
        <v>2</v>
      </c>
      <c r="Q3599" t="str">
        <f>CONCATENATE(C3599,E3599,G3599,I3599)</f>
        <v>14</v>
      </c>
    </row>
    <row r="3600" spans="1:17" x14ac:dyDescent="0.25">
      <c r="A3600">
        <v>4119</v>
      </c>
      <c r="F3600">
        <v>136.152804</v>
      </c>
      <c r="G3600" s="5">
        <v>3</v>
      </c>
      <c r="H3600">
        <v>136.919802</v>
      </c>
      <c r="I3600" s="2">
        <v>4</v>
      </c>
      <c r="P3600">
        <v>2</v>
      </c>
      <c r="Q3600" t="str">
        <f>CONCATENATE(C3600,E3600,G3600,I3600)</f>
        <v>34</v>
      </c>
    </row>
    <row r="3601" spans="1:17" x14ac:dyDescent="0.25">
      <c r="A3601">
        <v>4120</v>
      </c>
      <c r="F3601">
        <v>136.09929099999999</v>
      </c>
      <c r="G3601" s="5">
        <v>3</v>
      </c>
      <c r="H3601">
        <v>136.86265</v>
      </c>
      <c r="I3601" s="2">
        <v>4</v>
      </c>
      <c r="P3601">
        <v>2</v>
      </c>
      <c r="Q3601" t="str">
        <f>CONCATENATE(C3601,E3601,G3601,I3601)</f>
        <v>34</v>
      </c>
    </row>
    <row r="3602" spans="1:17" x14ac:dyDescent="0.25">
      <c r="A3602">
        <v>4121</v>
      </c>
      <c r="F3602">
        <v>136.11938700000002</v>
      </c>
      <c r="G3602" s="5">
        <v>3</v>
      </c>
      <c r="H3602">
        <v>136.80546000000001</v>
      </c>
      <c r="I3602" s="2">
        <v>4</v>
      </c>
      <c r="P3602">
        <v>2</v>
      </c>
      <c r="Q3602" t="str">
        <f>CONCATENATE(C3602,E3602,G3602,I3602)</f>
        <v>34</v>
      </c>
    </row>
    <row r="3603" spans="1:17" x14ac:dyDescent="0.25">
      <c r="A3603">
        <v>4122</v>
      </c>
      <c r="F3603">
        <v>136.089541</v>
      </c>
      <c r="G3603" s="5">
        <v>3</v>
      </c>
      <c r="H3603">
        <v>136.828982</v>
      </c>
      <c r="I3603" s="2">
        <v>4</v>
      </c>
      <c r="P3603">
        <v>2</v>
      </c>
      <c r="Q3603" t="str">
        <f>CONCATENATE(C3603,E3603,G3603,I3603)</f>
        <v>34</v>
      </c>
    </row>
    <row r="3604" spans="1:17" x14ac:dyDescent="0.25">
      <c r="A3604">
        <v>4123</v>
      </c>
      <c r="F3604">
        <v>136.065867</v>
      </c>
      <c r="G3604" s="5">
        <v>3</v>
      </c>
      <c r="H3604">
        <v>136.919802</v>
      </c>
      <c r="I3604" s="2">
        <v>4</v>
      </c>
      <c r="P3604">
        <v>2</v>
      </c>
      <c r="Q3604" t="str">
        <f>CONCATENATE(C3604,E3604,G3604,I3604)</f>
        <v>34</v>
      </c>
    </row>
    <row r="3605" spans="1:17" x14ac:dyDescent="0.25">
      <c r="A3605">
        <v>4124</v>
      </c>
      <c r="F3605">
        <v>136.05179100000001</v>
      </c>
      <c r="G3605" s="5">
        <v>3</v>
      </c>
      <c r="H3605">
        <v>136.919802</v>
      </c>
      <c r="I3605" s="2">
        <v>4</v>
      </c>
      <c r="P3605">
        <v>2</v>
      </c>
      <c r="Q3605" t="str">
        <f>CONCATENATE(C3605,E3605,G3605,I3605)</f>
        <v>34</v>
      </c>
    </row>
    <row r="3606" spans="1:17" x14ac:dyDescent="0.25">
      <c r="A3606">
        <v>4125</v>
      </c>
      <c r="F3606">
        <v>136.197192</v>
      </c>
      <c r="G3606" s="5">
        <v>3</v>
      </c>
      <c r="H3606">
        <v>136.919802</v>
      </c>
      <c r="I3606" s="2">
        <v>4</v>
      </c>
      <c r="P3606">
        <v>2</v>
      </c>
      <c r="Q3606" t="str">
        <f>CONCATENATE(C3606,E3606,G3606,I3606)</f>
        <v>34</v>
      </c>
    </row>
    <row r="3607" spans="1:17" x14ac:dyDescent="0.25">
      <c r="A3607">
        <v>4126</v>
      </c>
      <c r="F3607">
        <v>136.194086</v>
      </c>
      <c r="G3607" s="5">
        <v>3</v>
      </c>
      <c r="H3607">
        <v>136.919802</v>
      </c>
      <c r="I3607" s="2">
        <v>4</v>
      </c>
      <c r="P3607">
        <v>2</v>
      </c>
      <c r="Q3607" t="str">
        <f>CONCATENATE(C3607,E3607,G3607,I3607)</f>
        <v>34</v>
      </c>
    </row>
    <row r="3608" spans="1:17" x14ac:dyDescent="0.25">
      <c r="A3608">
        <v>4127</v>
      </c>
      <c r="F3608">
        <v>136.16576600000002</v>
      </c>
      <c r="G3608" s="5">
        <v>3</v>
      </c>
      <c r="H3608">
        <v>136.919802</v>
      </c>
      <c r="I3608" s="2">
        <v>4</v>
      </c>
      <c r="P3608">
        <v>2</v>
      </c>
      <c r="Q3608" t="str">
        <f>CONCATENATE(C3608,E3608,G3608,I3608)</f>
        <v>34</v>
      </c>
    </row>
    <row r="3609" spans="1:17" x14ac:dyDescent="0.25">
      <c r="A3609">
        <v>4128</v>
      </c>
      <c r="F3609">
        <v>136.152804</v>
      </c>
      <c r="G3609" s="5">
        <v>3</v>
      </c>
      <c r="P3609">
        <v>1</v>
      </c>
      <c r="Q3609" t="str">
        <f>CONCATENATE(C3609,E3609,G3609,I3609)</f>
        <v>3</v>
      </c>
    </row>
    <row r="3610" spans="1:17" x14ac:dyDescent="0.25">
      <c r="A3610">
        <v>4129</v>
      </c>
      <c r="D3610">
        <v>117.60464300000001</v>
      </c>
      <c r="E3610" s="4">
        <v>2</v>
      </c>
      <c r="P3610">
        <v>1</v>
      </c>
      <c r="Q3610" t="str">
        <f>CONCATENATE(C3610,E3610,G3610,I3610)</f>
        <v>2</v>
      </c>
    </row>
    <row r="3611" spans="1:17" x14ac:dyDescent="0.25">
      <c r="A3611">
        <v>4130</v>
      </c>
      <c r="D3611">
        <v>117.573061</v>
      </c>
      <c r="E3611" s="4">
        <v>2</v>
      </c>
      <c r="P3611">
        <v>1</v>
      </c>
      <c r="Q3611" t="str">
        <f>CONCATENATE(C3611,E3611,G3611,I3611)</f>
        <v>2</v>
      </c>
    </row>
    <row r="3612" spans="1:17" x14ac:dyDescent="0.25">
      <c r="A3612">
        <v>4131</v>
      </c>
      <c r="D3612">
        <v>117.56382600000001</v>
      </c>
      <c r="E3612" s="4">
        <v>2</v>
      </c>
      <c r="P3612">
        <v>1</v>
      </c>
      <c r="Q3612" t="str">
        <f>CONCATENATE(C3612,E3612,G3612,I3612)</f>
        <v>2</v>
      </c>
    </row>
    <row r="3613" spans="1:17" x14ac:dyDescent="0.25">
      <c r="A3613">
        <v>4132</v>
      </c>
      <c r="D3613">
        <v>117.618059</v>
      </c>
      <c r="E3613" s="4">
        <v>2</v>
      </c>
      <c r="P3613">
        <v>1</v>
      </c>
      <c r="Q3613" t="str">
        <f>CONCATENATE(C3613,E3613,G3613,I3613)</f>
        <v>2</v>
      </c>
    </row>
    <row r="3614" spans="1:17" x14ac:dyDescent="0.25">
      <c r="A3614">
        <v>4133</v>
      </c>
      <c r="D3614">
        <v>117.583674</v>
      </c>
      <c r="E3614" s="4">
        <v>2</v>
      </c>
      <c r="P3614">
        <v>1</v>
      </c>
      <c r="Q3614" t="str">
        <f>CONCATENATE(C3614,E3614,G3614,I3614)</f>
        <v>2</v>
      </c>
    </row>
    <row r="3615" spans="1:17" x14ac:dyDescent="0.25">
      <c r="A3615">
        <v>4134</v>
      </c>
      <c r="B3615">
        <v>111.07643</v>
      </c>
      <c r="C3615" s="3">
        <v>1</v>
      </c>
      <c r="D3615">
        <v>117.59107</v>
      </c>
      <c r="E3615" s="4">
        <v>2</v>
      </c>
      <c r="P3615">
        <v>2</v>
      </c>
      <c r="Q3615" t="str">
        <f>CONCATENATE(C3615,E3615,G3615,I3615)</f>
        <v>12</v>
      </c>
    </row>
    <row r="3616" spans="1:17" x14ac:dyDescent="0.25">
      <c r="A3616">
        <v>4135</v>
      </c>
      <c r="B3616">
        <v>111.071532</v>
      </c>
      <c r="C3616" s="3">
        <v>1</v>
      </c>
      <c r="D3616">
        <v>117.606123</v>
      </c>
      <c r="E3616" s="4">
        <v>2</v>
      </c>
      <c r="P3616">
        <v>2</v>
      </c>
      <c r="Q3616" t="str">
        <f>CONCATENATE(C3616,E3616,G3616,I3616)</f>
        <v>12</v>
      </c>
    </row>
    <row r="3617" spans="1:17" x14ac:dyDescent="0.25">
      <c r="A3617">
        <v>4136</v>
      </c>
      <c r="B3617">
        <v>111.054846</v>
      </c>
      <c r="C3617" s="3">
        <v>1</v>
      </c>
      <c r="D3617">
        <v>117.58025600000001</v>
      </c>
      <c r="E3617" s="4">
        <v>2</v>
      </c>
      <c r="P3617">
        <v>2</v>
      </c>
      <c r="Q3617" t="str">
        <f>CONCATENATE(C3617,E3617,G3617,I3617)</f>
        <v>12</v>
      </c>
    </row>
    <row r="3618" spans="1:17" x14ac:dyDescent="0.25">
      <c r="A3618">
        <v>4137</v>
      </c>
      <c r="B3618">
        <v>111.072958</v>
      </c>
      <c r="C3618" s="3">
        <v>1</v>
      </c>
      <c r="D3618">
        <v>117.60464300000001</v>
      </c>
      <c r="E3618" s="4">
        <v>2</v>
      </c>
      <c r="P3618">
        <v>2</v>
      </c>
      <c r="Q3618" t="str">
        <f>CONCATENATE(C3618,E3618,G3618,I3618)</f>
        <v>12</v>
      </c>
    </row>
    <row r="3619" spans="1:17" x14ac:dyDescent="0.25">
      <c r="A3619">
        <v>4138</v>
      </c>
      <c r="B3619">
        <v>111.091379</v>
      </c>
      <c r="C3619" s="3">
        <v>1</v>
      </c>
      <c r="P3619">
        <v>1</v>
      </c>
      <c r="Q3619" t="str">
        <f>CONCATENATE(C3619,E3619,G3619,I3619)</f>
        <v>1</v>
      </c>
    </row>
    <row r="3620" spans="1:17" x14ac:dyDescent="0.25">
      <c r="A3620">
        <v>4139</v>
      </c>
      <c r="B3620">
        <v>111.11765500000001</v>
      </c>
      <c r="C3620" s="3">
        <v>1</v>
      </c>
      <c r="P3620">
        <v>1</v>
      </c>
      <c r="Q3620" t="str">
        <f>CONCATENATE(C3620,E3620,G3620,I3620)</f>
        <v>1</v>
      </c>
    </row>
    <row r="3621" spans="1:17" x14ac:dyDescent="0.25">
      <c r="A3621">
        <v>4140</v>
      </c>
      <c r="B3621">
        <v>111.06117500000001</v>
      </c>
      <c r="C3621" s="3">
        <v>1</v>
      </c>
      <c r="P3621">
        <v>1</v>
      </c>
      <c r="Q3621" t="str">
        <f>CONCATENATE(C3621,E3621,G3621,I3621)</f>
        <v>1</v>
      </c>
    </row>
    <row r="3622" spans="1:17" x14ac:dyDescent="0.25">
      <c r="A3622">
        <v>4141</v>
      </c>
      <c r="B3622">
        <v>111.14076800000001</v>
      </c>
      <c r="C3622" s="3">
        <v>1</v>
      </c>
      <c r="P3622">
        <v>1</v>
      </c>
      <c r="Q3622" t="str">
        <f>CONCATENATE(C3622,E3622,G3622,I3622)</f>
        <v>1</v>
      </c>
    </row>
    <row r="3623" spans="1:17" x14ac:dyDescent="0.25">
      <c r="A3623">
        <v>4142</v>
      </c>
      <c r="B3623">
        <v>111.07643</v>
      </c>
      <c r="C3623" s="3">
        <v>1</v>
      </c>
      <c r="H3623">
        <v>111.74535600000002</v>
      </c>
      <c r="I3623" s="2">
        <v>4</v>
      </c>
      <c r="P3623">
        <v>2</v>
      </c>
      <c r="Q3623" t="str">
        <f>CONCATENATE(C3623,E3623,G3623,I3623)</f>
        <v>14</v>
      </c>
    </row>
    <row r="3624" spans="1:17" x14ac:dyDescent="0.25">
      <c r="A3624">
        <v>4143</v>
      </c>
      <c r="F3624">
        <v>110.07632700000001</v>
      </c>
      <c r="G3624" s="5">
        <v>3</v>
      </c>
      <c r="H3624">
        <v>111.71459400000001</v>
      </c>
      <c r="I3624" s="2">
        <v>4</v>
      </c>
      <c r="P3624">
        <v>2</v>
      </c>
      <c r="Q3624" t="str">
        <f>CONCATENATE(C3624,E3624,G3624,I3624)</f>
        <v>34</v>
      </c>
    </row>
    <row r="3625" spans="1:17" x14ac:dyDescent="0.25">
      <c r="A3625">
        <v>4144</v>
      </c>
      <c r="F3625">
        <v>109.98454100000001</v>
      </c>
      <c r="G3625" s="5">
        <v>3</v>
      </c>
      <c r="H3625">
        <v>111.768725</v>
      </c>
      <c r="I3625" s="2">
        <v>4</v>
      </c>
      <c r="P3625">
        <v>2</v>
      </c>
      <c r="Q3625" t="str">
        <f>CONCATENATE(C3625,E3625,G3625,I3625)</f>
        <v>34</v>
      </c>
    </row>
    <row r="3626" spans="1:17" x14ac:dyDescent="0.25">
      <c r="A3626">
        <v>4145</v>
      </c>
      <c r="F3626">
        <v>109.97903300000002</v>
      </c>
      <c r="G3626" s="5">
        <v>3</v>
      </c>
      <c r="H3626">
        <v>111.79138</v>
      </c>
      <c r="I3626" s="2">
        <v>4</v>
      </c>
      <c r="P3626">
        <v>2</v>
      </c>
      <c r="Q3626" t="str">
        <f>CONCATENATE(C3626,E3626,G3626,I3626)</f>
        <v>34</v>
      </c>
    </row>
    <row r="3627" spans="1:17" x14ac:dyDescent="0.25">
      <c r="A3627">
        <v>4146</v>
      </c>
      <c r="F3627">
        <v>109.961939</v>
      </c>
      <c r="G3627" s="5">
        <v>3</v>
      </c>
      <c r="H3627">
        <v>111.73750100000001</v>
      </c>
      <c r="I3627" s="2">
        <v>4</v>
      </c>
      <c r="P3627">
        <v>2</v>
      </c>
      <c r="Q3627" t="str">
        <f>CONCATENATE(C3627,E3627,G3627,I3627)</f>
        <v>34</v>
      </c>
    </row>
    <row r="3628" spans="1:17" x14ac:dyDescent="0.25">
      <c r="A3628">
        <v>4147</v>
      </c>
      <c r="F3628">
        <v>109.97153300000001</v>
      </c>
      <c r="G3628" s="5">
        <v>3</v>
      </c>
      <c r="H3628">
        <v>111.739744</v>
      </c>
      <c r="I3628" s="2">
        <v>4</v>
      </c>
      <c r="P3628">
        <v>2</v>
      </c>
      <c r="Q3628" t="str">
        <f>CONCATENATE(C3628,E3628,G3628,I3628)</f>
        <v>34</v>
      </c>
    </row>
    <row r="3629" spans="1:17" x14ac:dyDescent="0.25">
      <c r="A3629">
        <v>4148</v>
      </c>
      <c r="F3629">
        <v>109.98454100000001</v>
      </c>
      <c r="G3629" s="5">
        <v>3</v>
      </c>
      <c r="H3629">
        <v>111.73000200000001</v>
      </c>
      <c r="I3629" s="2">
        <v>4</v>
      </c>
      <c r="P3629">
        <v>2</v>
      </c>
      <c r="Q3629" t="str">
        <f>CONCATENATE(C3629,E3629,G3629,I3629)</f>
        <v>34</v>
      </c>
    </row>
    <row r="3630" spans="1:17" x14ac:dyDescent="0.25">
      <c r="A3630">
        <v>4149</v>
      </c>
      <c r="F3630">
        <v>109.980357</v>
      </c>
      <c r="G3630" s="5">
        <v>3</v>
      </c>
      <c r="H3630">
        <v>111.704184</v>
      </c>
      <c r="I3630" s="2">
        <v>4</v>
      </c>
      <c r="P3630">
        <v>2</v>
      </c>
      <c r="Q3630" t="str">
        <f>CONCATENATE(C3630,E3630,G3630,I3630)</f>
        <v>34</v>
      </c>
    </row>
    <row r="3631" spans="1:17" x14ac:dyDescent="0.25">
      <c r="A3631">
        <v>4150</v>
      </c>
      <c r="F3631">
        <v>109.96699000000001</v>
      </c>
      <c r="G3631" s="5">
        <v>3</v>
      </c>
      <c r="H3631">
        <v>111.73638</v>
      </c>
      <c r="I3631" s="2">
        <v>4</v>
      </c>
      <c r="P3631">
        <v>2</v>
      </c>
      <c r="Q3631" t="str">
        <f>CONCATENATE(C3631,E3631,G3631,I3631)</f>
        <v>34</v>
      </c>
    </row>
    <row r="3632" spans="1:17" x14ac:dyDescent="0.25">
      <c r="A3632">
        <v>4151</v>
      </c>
      <c r="F3632">
        <v>109.890208</v>
      </c>
      <c r="G3632" s="5">
        <v>3</v>
      </c>
      <c r="H3632">
        <v>111.74535600000002</v>
      </c>
      <c r="I3632" s="2">
        <v>4</v>
      </c>
      <c r="P3632">
        <v>2</v>
      </c>
      <c r="Q3632" t="str">
        <f>CONCATENATE(C3632,E3632,G3632,I3632)</f>
        <v>34</v>
      </c>
    </row>
    <row r="3633" spans="1:17" x14ac:dyDescent="0.25">
      <c r="A3633">
        <v>4152</v>
      </c>
      <c r="F3633">
        <v>110.07632700000001</v>
      </c>
      <c r="G3633" s="5">
        <v>3</v>
      </c>
      <c r="P3633">
        <v>1</v>
      </c>
      <c r="Q3633" t="str">
        <f>CONCATENATE(C3633,E3633,G3633,I3633)</f>
        <v>3</v>
      </c>
    </row>
    <row r="3634" spans="1:17" x14ac:dyDescent="0.25">
      <c r="A3634">
        <v>4153</v>
      </c>
      <c r="D3634">
        <v>90.060203999999999</v>
      </c>
      <c r="E3634" s="4">
        <v>2</v>
      </c>
      <c r="P3634">
        <v>1</v>
      </c>
      <c r="Q3634" t="str">
        <f>CONCATENATE(C3634,E3634,G3634,I3634)</f>
        <v>2</v>
      </c>
    </row>
    <row r="3635" spans="1:17" x14ac:dyDescent="0.25">
      <c r="A3635">
        <v>4154</v>
      </c>
      <c r="D3635">
        <v>90.054541</v>
      </c>
      <c r="E3635" s="4">
        <v>2</v>
      </c>
      <c r="P3635">
        <v>1</v>
      </c>
      <c r="Q3635" t="str">
        <f>CONCATENATE(C3635,E3635,G3635,I3635)</f>
        <v>2</v>
      </c>
    </row>
    <row r="3636" spans="1:17" x14ac:dyDescent="0.25">
      <c r="A3636">
        <v>4155</v>
      </c>
      <c r="D3636">
        <v>90.07693900000001</v>
      </c>
      <c r="E3636" s="4">
        <v>2</v>
      </c>
      <c r="P3636">
        <v>1</v>
      </c>
      <c r="Q3636" t="str">
        <f>CONCATENATE(C3636,E3636,G3636,I3636)</f>
        <v>2</v>
      </c>
    </row>
    <row r="3637" spans="1:17" x14ac:dyDescent="0.25">
      <c r="A3637">
        <v>4156</v>
      </c>
      <c r="D3637">
        <v>90.079029000000006</v>
      </c>
      <c r="E3637" s="4">
        <v>2</v>
      </c>
      <c r="P3637">
        <v>1</v>
      </c>
      <c r="Q3637" t="str">
        <f>CONCATENATE(C3637,E3637,G3637,I3637)</f>
        <v>2</v>
      </c>
    </row>
    <row r="3638" spans="1:17" x14ac:dyDescent="0.25">
      <c r="A3638">
        <v>4157</v>
      </c>
      <c r="D3638">
        <v>90.073315000000008</v>
      </c>
      <c r="E3638" s="4">
        <v>2</v>
      </c>
      <c r="P3638">
        <v>1</v>
      </c>
      <c r="Q3638" t="str">
        <f>CONCATENATE(C3638,E3638,G3638,I3638)</f>
        <v>2</v>
      </c>
    </row>
    <row r="3639" spans="1:17" x14ac:dyDescent="0.25">
      <c r="A3639">
        <v>4158</v>
      </c>
      <c r="D3639">
        <v>90.017603000000008</v>
      </c>
      <c r="E3639" s="4">
        <v>2</v>
      </c>
      <c r="P3639">
        <v>1</v>
      </c>
      <c r="Q3639" t="str">
        <f>CONCATENATE(C3639,E3639,G3639,I3639)</f>
        <v>2</v>
      </c>
    </row>
    <row r="3640" spans="1:17" x14ac:dyDescent="0.25">
      <c r="A3640">
        <v>4159</v>
      </c>
      <c r="B3640">
        <v>83.474183000000011</v>
      </c>
      <c r="C3640" s="3">
        <v>1</v>
      </c>
      <c r="D3640">
        <v>90.002653000000009</v>
      </c>
      <c r="E3640" s="4">
        <v>2</v>
      </c>
      <c r="P3640">
        <v>2</v>
      </c>
      <c r="Q3640" t="str">
        <f>CONCATENATE(C3640,E3640,G3640,I3640)</f>
        <v>12</v>
      </c>
    </row>
    <row r="3641" spans="1:17" x14ac:dyDescent="0.25">
      <c r="A3641">
        <v>4160</v>
      </c>
      <c r="B3641">
        <v>83.46545900000001</v>
      </c>
      <c r="C3641" s="3">
        <v>1</v>
      </c>
      <c r="D3641">
        <v>90.022041999999999</v>
      </c>
      <c r="E3641" s="4">
        <v>2</v>
      </c>
      <c r="P3641">
        <v>2</v>
      </c>
      <c r="Q3641" t="str">
        <f>CONCATENATE(C3641,E3641,G3641,I3641)</f>
        <v>12</v>
      </c>
    </row>
    <row r="3642" spans="1:17" x14ac:dyDescent="0.25">
      <c r="A3642">
        <v>4161</v>
      </c>
      <c r="B3642">
        <v>83.402296000000007</v>
      </c>
      <c r="C3642" s="3">
        <v>1</v>
      </c>
      <c r="D3642">
        <v>90.060203999999999</v>
      </c>
      <c r="E3642" s="4">
        <v>2</v>
      </c>
      <c r="P3642">
        <v>2</v>
      </c>
      <c r="Q3642" t="str">
        <f>CONCATENATE(C3642,E3642,G3642,I3642)</f>
        <v>12</v>
      </c>
    </row>
    <row r="3643" spans="1:17" x14ac:dyDescent="0.25">
      <c r="A3643">
        <v>4162</v>
      </c>
      <c r="B3643">
        <v>83.420561000000006</v>
      </c>
      <c r="C3643" s="3">
        <v>1</v>
      </c>
      <c r="P3643">
        <v>1</v>
      </c>
      <c r="Q3643" t="str">
        <f>CONCATENATE(C3643,E3643,G3643,I3643)</f>
        <v>1</v>
      </c>
    </row>
    <row r="3644" spans="1:17" x14ac:dyDescent="0.25">
      <c r="A3644">
        <v>4163</v>
      </c>
      <c r="B3644">
        <v>83.418877000000009</v>
      </c>
      <c r="C3644" s="3">
        <v>1</v>
      </c>
      <c r="P3644">
        <v>1</v>
      </c>
      <c r="Q3644" t="str">
        <f>CONCATENATE(C3644,E3644,G3644,I3644)</f>
        <v>1</v>
      </c>
    </row>
    <row r="3645" spans="1:17" x14ac:dyDescent="0.25">
      <c r="A3645">
        <v>4164</v>
      </c>
      <c r="B3645">
        <v>83.470919000000009</v>
      </c>
      <c r="C3645" s="3">
        <v>1</v>
      </c>
      <c r="P3645">
        <v>1</v>
      </c>
      <c r="Q3645" t="str">
        <f>CONCATENATE(C3645,E3645,G3645,I3645)</f>
        <v>1</v>
      </c>
    </row>
    <row r="3646" spans="1:17" x14ac:dyDescent="0.25">
      <c r="A3646">
        <v>4165</v>
      </c>
      <c r="B3646">
        <v>83.449184000000002</v>
      </c>
      <c r="C3646" s="3">
        <v>1</v>
      </c>
      <c r="P3646">
        <v>1</v>
      </c>
      <c r="Q3646" t="str">
        <f>CONCATENATE(C3646,E3646,G3646,I3646)</f>
        <v>1</v>
      </c>
    </row>
    <row r="3647" spans="1:17" x14ac:dyDescent="0.25">
      <c r="A3647">
        <v>4166</v>
      </c>
      <c r="B3647">
        <v>83.436122000000012</v>
      </c>
      <c r="C3647" s="3">
        <v>1</v>
      </c>
      <c r="H3647">
        <v>85.164183000000008</v>
      </c>
      <c r="I3647" s="2">
        <v>4</v>
      </c>
      <c r="P3647">
        <v>2</v>
      </c>
      <c r="Q3647" t="str">
        <f>CONCATENATE(C3647,E3647,G3647,I3647)</f>
        <v>14</v>
      </c>
    </row>
    <row r="3648" spans="1:17" x14ac:dyDescent="0.25">
      <c r="A3648">
        <v>4167</v>
      </c>
      <c r="B3648">
        <v>83.474183000000011</v>
      </c>
      <c r="C3648" s="3">
        <v>1</v>
      </c>
      <c r="H3648">
        <v>85.046479000000005</v>
      </c>
      <c r="I3648" s="2">
        <v>4</v>
      </c>
      <c r="P3648">
        <v>2</v>
      </c>
      <c r="Q3648" t="str">
        <f>CONCATENATE(C3648,E3648,G3648,I3648)</f>
        <v>14</v>
      </c>
    </row>
    <row r="3649" spans="1:17" x14ac:dyDescent="0.25">
      <c r="A3649">
        <v>4168</v>
      </c>
      <c r="F3649">
        <v>83.235408000000007</v>
      </c>
      <c r="G3649" s="5">
        <v>3</v>
      </c>
      <c r="H3649">
        <v>85.099133000000009</v>
      </c>
      <c r="I3649" s="2">
        <v>4</v>
      </c>
      <c r="P3649">
        <v>2</v>
      </c>
      <c r="Q3649" t="str">
        <f>CONCATENATE(C3649,E3649,G3649,I3649)</f>
        <v>34</v>
      </c>
    </row>
    <row r="3650" spans="1:17" x14ac:dyDescent="0.25">
      <c r="A3650">
        <v>4169</v>
      </c>
      <c r="F3650">
        <v>83.207755000000006</v>
      </c>
      <c r="G3650" s="5">
        <v>3</v>
      </c>
      <c r="H3650">
        <v>85.11576500000001</v>
      </c>
      <c r="I3650" s="2">
        <v>4</v>
      </c>
      <c r="P3650">
        <v>2</v>
      </c>
      <c r="Q3650" t="str">
        <f>CONCATENATE(C3650,E3650,G3650,I3650)</f>
        <v>34</v>
      </c>
    </row>
    <row r="3651" spans="1:17" x14ac:dyDescent="0.25">
      <c r="A3651">
        <v>4170</v>
      </c>
      <c r="F3651">
        <v>83.218418000000014</v>
      </c>
      <c r="G3651" s="5">
        <v>3</v>
      </c>
      <c r="H3651">
        <v>85.155815000000004</v>
      </c>
      <c r="I3651" s="2">
        <v>4</v>
      </c>
      <c r="P3651">
        <v>2</v>
      </c>
      <c r="Q3651" t="str">
        <f>CONCATENATE(C3651,E3651,G3651,I3651)</f>
        <v>34</v>
      </c>
    </row>
    <row r="3652" spans="1:17" x14ac:dyDescent="0.25">
      <c r="A3652">
        <v>4171</v>
      </c>
      <c r="F3652">
        <v>83.215714000000006</v>
      </c>
      <c r="G3652" s="5">
        <v>3</v>
      </c>
      <c r="H3652">
        <v>85.137858000000008</v>
      </c>
      <c r="I3652" s="2">
        <v>4</v>
      </c>
      <c r="P3652">
        <v>2</v>
      </c>
      <c r="Q3652" t="str">
        <f>CONCATENATE(C3652,E3652,G3652,I3652)</f>
        <v>34</v>
      </c>
    </row>
    <row r="3653" spans="1:17" x14ac:dyDescent="0.25">
      <c r="A3653">
        <v>4172</v>
      </c>
      <c r="F3653">
        <v>83.206887000000009</v>
      </c>
      <c r="G3653" s="5">
        <v>3</v>
      </c>
      <c r="H3653">
        <v>85.154234000000002</v>
      </c>
      <c r="I3653" s="2">
        <v>4</v>
      </c>
      <c r="P3653">
        <v>2</v>
      </c>
      <c r="Q3653" t="str">
        <f>CONCATENATE(C3653,E3653,G3653,I3653)</f>
        <v>34</v>
      </c>
    </row>
    <row r="3654" spans="1:17" x14ac:dyDescent="0.25">
      <c r="A3654">
        <v>4173</v>
      </c>
      <c r="F3654">
        <v>83.181224000000014</v>
      </c>
      <c r="G3654" s="5">
        <v>3</v>
      </c>
      <c r="H3654">
        <v>85.11188700000001</v>
      </c>
      <c r="I3654" s="2">
        <v>4</v>
      </c>
      <c r="P3654">
        <v>2</v>
      </c>
      <c r="Q3654" t="str">
        <f>CONCATENATE(C3654,E3654,G3654,I3654)</f>
        <v>34</v>
      </c>
    </row>
    <row r="3655" spans="1:17" x14ac:dyDescent="0.25">
      <c r="A3655">
        <v>4174</v>
      </c>
      <c r="F3655">
        <v>83.128572000000005</v>
      </c>
      <c r="G3655" s="5">
        <v>3</v>
      </c>
      <c r="H3655">
        <v>85.014899</v>
      </c>
      <c r="I3655" s="2">
        <v>4</v>
      </c>
      <c r="P3655">
        <v>2</v>
      </c>
      <c r="Q3655" t="str">
        <f>CONCATENATE(C3655,E3655,G3655,I3655)</f>
        <v>34</v>
      </c>
    </row>
    <row r="3656" spans="1:17" x14ac:dyDescent="0.25">
      <c r="A3656">
        <v>4175</v>
      </c>
      <c r="F3656">
        <v>83.110918000000012</v>
      </c>
      <c r="G3656" s="5">
        <v>3</v>
      </c>
      <c r="H3656">
        <v>85.164183000000008</v>
      </c>
      <c r="I3656" s="2">
        <v>4</v>
      </c>
      <c r="P3656">
        <v>2</v>
      </c>
      <c r="Q3656" t="str">
        <f>CONCATENATE(C3656,E3656,G3656,I3656)</f>
        <v>34</v>
      </c>
    </row>
    <row r="3657" spans="1:17" x14ac:dyDescent="0.25">
      <c r="A3657">
        <v>4176</v>
      </c>
      <c r="D3657">
        <v>69.889336</v>
      </c>
      <c r="E3657" s="4">
        <v>2</v>
      </c>
      <c r="F3657">
        <v>83.235408000000007</v>
      </c>
      <c r="G3657" s="5">
        <v>3</v>
      </c>
      <c r="P3657">
        <v>2</v>
      </c>
      <c r="Q3657" t="str">
        <f>CONCATENATE(C3657,E3657,G3657,I3657)</f>
        <v>23</v>
      </c>
    </row>
    <row r="3658" spans="1:17" x14ac:dyDescent="0.25">
      <c r="A3658">
        <v>4177</v>
      </c>
      <c r="D3658">
        <v>69.851836000000006</v>
      </c>
      <c r="E3658" s="4">
        <v>2</v>
      </c>
      <c r="P3658">
        <v>1</v>
      </c>
      <c r="Q3658" t="str">
        <f>CONCATENATE(C3658,E3658,G3658,I3658)</f>
        <v>2</v>
      </c>
    </row>
    <row r="3659" spans="1:17" x14ac:dyDescent="0.25">
      <c r="A3659">
        <v>4178</v>
      </c>
      <c r="D3659">
        <v>69.837193000000013</v>
      </c>
      <c r="E3659" s="4">
        <v>2</v>
      </c>
      <c r="P3659">
        <v>1</v>
      </c>
      <c r="Q3659" t="str">
        <f>CONCATENATE(C3659,E3659,G3659,I3659)</f>
        <v>2</v>
      </c>
    </row>
    <row r="3660" spans="1:17" x14ac:dyDescent="0.25">
      <c r="A3660">
        <v>4179</v>
      </c>
      <c r="D3660">
        <v>69.901275000000012</v>
      </c>
      <c r="E3660" s="4">
        <v>2</v>
      </c>
      <c r="P3660">
        <v>1</v>
      </c>
      <c r="Q3660" t="str">
        <f>CONCATENATE(C3660,E3660,G3660,I3660)</f>
        <v>2</v>
      </c>
    </row>
    <row r="3661" spans="1:17" x14ac:dyDescent="0.25">
      <c r="A3661">
        <v>4180</v>
      </c>
      <c r="D3661">
        <v>69.847499000000013</v>
      </c>
      <c r="E3661" s="4">
        <v>2</v>
      </c>
      <c r="P3661">
        <v>1</v>
      </c>
      <c r="Q3661" t="str">
        <f>CONCATENATE(C3661,E3661,G3661,I3661)</f>
        <v>2</v>
      </c>
    </row>
    <row r="3662" spans="1:17" x14ac:dyDescent="0.25">
      <c r="A3662">
        <v>4181</v>
      </c>
      <c r="D3662">
        <v>69.859387000000012</v>
      </c>
      <c r="E3662" s="4">
        <v>2</v>
      </c>
      <c r="P3662">
        <v>1</v>
      </c>
      <c r="Q3662" t="str">
        <f>CONCATENATE(C3662,E3662,G3662,I3662)</f>
        <v>2</v>
      </c>
    </row>
    <row r="3663" spans="1:17" x14ac:dyDescent="0.25">
      <c r="A3663">
        <v>4182</v>
      </c>
      <c r="D3663">
        <v>69.868469000000005</v>
      </c>
      <c r="E3663" s="4">
        <v>2</v>
      </c>
      <c r="P3663">
        <v>1</v>
      </c>
      <c r="Q3663" t="str">
        <f>CONCATENATE(C3663,E3663,G3663,I3663)</f>
        <v>2</v>
      </c>
    </row>
    <row r="3664" spans="1:17" x14ac:dyDescent="0.25">
      <c r="A3664">
        <v>4183</v>
      </c>
      <c r="B3664">
        <v>60.805808000000013</v>
      </c>
      <c r="C3664" s="3">
        <v>1</v>
      </c>
      <c r="D3664">
        <v>69.846938000000009</v>
      </c>
      <c r="E3664" s="4">
        <v>2</v>
      </c>
      <c r="P3664">
        <v>2</v>
      </c>
      <c r="Q3664" t="str">
        <f>CONCATENATE(C3664,E3664,G3664,I3664)</f>
        <v>12</v>
      </c>
    </row>
    <row r="3665" spans="1:17" x14ac:dyDescent="0.25">
      <c r="A3665">
        <v>4184</v>
      </c>
      <c r="B3665">
        <v>60.817767000000011</v>
      </c>
      <c r="C3665" s="3">
        <v>1</v>
      </c>
      <c r="D3665">
        <v>69.867857000000001</v>
      </c>
      <c r="E3665" s="4">
        <v>2</v>
      </c>
      <c r="P3665">
        <v>2</v>
      </c>
      <c r="Q3665" t="str">
        <f>CONCATENATE(C3665,E3665,G3665,I3665)</f>
        <v>12</v>
      </c>
    </row>
    <row r="3666" spans="1:17" x14ac:dyDescent="0.25">
      <c r="A3666">
        <v>4185</v>
      </c>
      <c r="B3666">
        <v>60.824878000000012</v>
      </c>
      <c r="C3666" s="3">
        <v>1</v>
      </c>
      <c r="D3666">
        <v>69.889336</v>
      </c>
      <c r="E3666" s="4">
        <v>2</v>
      </c>
      <c r="P3666">
        <v>2</v>
      </c>
      <c r="Q3666" t="str">
        <f>CONCATENATE(C3666,E3666,G3666,I3666)</f>
        <v>12</v>
      </c>
    </row>
    <row r="3667" spans="1:17" x14ac:dyDescent="0.25">
      <c r="A3667">
        <v>4186</v>
      </c>
      <c r="B3667">
        <v>60.846477000000014</v>
      </c>
      <c r="C3667" s="3">
        <v>1</v>
      </c>
      <c r="P3667">
        <v>1</v>
      </c>
      <c r="Q3667" t="str">
        <f>CONCATENATE(C3667,E3667,G3667,I3667)</f>
        <v>1</v>
      </c>
    </row>
    <row r="3668" spans="1:17" x14ac:dyDescent="0.25">
      <c r="A3668">
        <v>4187</v>
      </c>
      <c r="B3668">
        <v>60.834934000000011</v>
      </c>
      <c r="C3668" s="3">
        <v>1</v>
      </c>
      <c r="P3668">
        <v>1</v>
      </c>
      <c r="Q3668" t="str">
        <f>CONCATENATE(C3668,E3668,G3668,I3668)</f>
        <v>1</v>
      </c>
    </row>
    <row r="3669" spans="1:17" x14ac:dyDescent="0.25">
      <c r="A3669">
        <v>4188</v>
      </c>
      <c r="B3669">
        <v>60.853538000000015</v>
      </c>
      <c r="C3669" s="3">
        <v>1</v>
      </c>
      <c r="P3669">
        <v>1</v>
      </c>
      <c r="Q3669" t="str">
        <f>CONCATENATE(C3669,E3669,G3669,I3669)</f>
        <v>1</v>
      </c>
    </row>
    <row r="3670" spans="1:17" x14ac:dyDescent="0.25">
      <c r="A3670">
        <v>4189</v>
      </c>
      <c r="B3670">
        <v>60.869411000000014</v>
      </c>
      <c r="C3670" s="3">
        <v>1</v>
      </c>
      <c r="H3670">
        <v>63.99213300000001</v>
      </c>
      <c r="I3670" s="2">
        <v>4</v>
      </c>
      <c r="P3670">
        <v>2</v>
      </c>
      <c r="Q3670" t="str">
        <f>CONCATENATE(C3670,E3670,G3670,I3670)</f>
        <v>14</v>
      </c>
    </row>
    <row r="3671" spans="1:17" x14ac:dyDescent="0.25">
      <c r="A3671">
        <v>4190</v>
      </c>
      <c r="B3671">
        <v>60.911422000000009</v>
      </c>
      <c r="C3671" s="3">
        <v>1</v>
      </c>
      <c r="H3671">
        <v>63.98032700000001</v>
      </c>
      <c r="I3671" s="2">
        <v>4</v>
      </c>
      <c r="P3671">
        <v>2</v>
      </c>
      <c r="Q3671" t="str">
        <f>CONCATENATE(C3671,E3671,G3671,I3671)</f>
        <v>14</v>
      </c>
    </row>
    <row r="3672" spans="1:17" x14ac:dyDescent="0.25">
      <c r="A3672">
        <v>4191</v>
      </c>
      <c r="B3672">
        <v>60.805808000000013</v>
      </c>
      <c r="C3672" s="3">
        <v>1</v>
      </c>
      <c r="H3672">
        <v>63.959716000000014</v>
      </c>
      <c r="I3672" s="2">
        <v>4</v>
      </c>
      <c r="P3672">
        <v>2</v>
      </c>
      <c r="Q3672" t="str">
        <f>CONCATENATE(C3672,E3672,G3672,I3672)</f>
        <v>14</v>
      </c>
    </row>
    <row r="3673" spans="1:17" x14ac:dyDescent="0.25">
      <c r="A3673">
        <v>4192</v>
      </c>
      <c r="B3673">
        <v>60.805808000000013</v>
      </c>
      <c r="C3673" s="3">
        <v>1</v>
      </c>
      <c r="F3673">
        <v>60.555305000000011</v>
      </c>
      <c r="G3673" s="5">
        <v>3</v>
      </c>
      <c r="H3673">
        <v>64.004661000000013</v>
      </c>
      <c r="I3673" s="2">
        <v>4</v>
      </c>
      <c r="P3673">
        <v>3</v>
      </c>
      <c r="Q3673" t="str">
        <f>CONCATENATE(C3673,E3673,G3673,I3673)</f>
        <v>134</v>
      </c>
    </row>
    <row r="3674" spans="1:17" x14ac:dyDescent="0.25">
      <c r="A3674">
        <v>4193</v>
      </c>
      <c r="F3674">
        <v>60.595977000000012</v>
      </c>
      <c r="G3674" s="5">
        <v>3</v>
      </c>
      <c r="H3674">
        <v>64.025428000000005</v>
      </c>
      <c r="I3674" s="2">
        <v>4</v>
      </c>
      <c r="P3674">
        <v>2</v>
      </c>
      <c r="Q3674" t="str">
        <f>CONCATENATE(C3674,E3674,G3674,I3674)</f>
        <v>34</v>
      </c>
    </row>
    <row r="3675" spans="1:17" x14ac:dyDescent="0.25">
      <c r="A3675">
        <v>4194</v>
      </c>
      <c r="F3675">
        <v>60.535617000000009</v>
      </c>
      <c r="G3675" s="5">
        <v>3</v>
      </c>
      <c r="H3675">
        <v>64.030021000000005</v>
      </c>
      <c r="I3675" s="2">
        <v>4</v>
      </c>
      <c r="P3675">
        <v>2</v>
      </c>
      <c r="Q3675" t="str">
        <f>CONCATENATE(C3675,E3675,G3675,I3675)</f>
        <v>34</v>
      </c>
    </row>
    <row r="3676" spans="1:17" x14ac:dyDescent="0.25">
      <c r="A3676">
        <v>4195</v>
      </c>
      <c r="F3676">
        <v>60.601695000000014</v>
      </c>
      <c r="G3676" s="5">
        <v>3</v>
      </c>
      <c r="H3676">
        <v>64.035018000000008</v>
      </c>
      <c r="I3676" s="2">
        <v>4</v>
      </c>
      <c r="P3676">
        <v>2</v>
      </c>
      <c r="Q3676" t="str">
        <f>CONCATENATE(C3676,E3676,G3676,I3676)</f>
        <v>34</v>
      </c>
    </row>
    <row r="3677" spans="1:17" x14ac:dyDescent="0.25">
      <c r="A3677">
        <v>4196</v>
      </c>
      <c r="F3677">
        <v>60.597884000000015</v>
      </c>
      <c r="G3677" s="5">
        <v>3</v>
      </c>
      <c r="H3677">
        <v>64.05749400000002</v>
      </c>
      <c r="I3677" s="2">
        <v>4</v>
      </c>
      <c r="P3677">
        <v>2</v>
      </c>
      <c r="Q3677" t="str">
        <f>CONCATENATE(C3677,E3677,G3677,I3677)</f>
        <v>34</v>
      </c>
    </row>
    <row r="3678" spans="1:17" x14ac:dyDescent="0.25">
      <c r="A3678">
        <v>4197</v>
      </c>
      <c r="F3678">
        <v>60.587936000000013</v>
      </c>
      <c r="G3678" s="5">
        <v>3</v>
      </c>
      <c r="H3678">
        <v>64.052081000000015</v>
      </c>
      <c r="I3678" s="2">
        <v>4</v>
      </c>
      <c r="P3678">
        <v>2</v>
      </c>
      <c r="Q3678" t="str">
        <f>CONCATENATE(C3678,E3678,G3678,I3678)</f>
        <v>34</v>
      </c>
    </row>
    <row r="3679" spans="1:17" x14ac:dyDescent="0.25">
      <c r="A3679">
        <v>4198</v>
      </c>
      <c r="F3679">
        <v>60.523658000000012</v>
      </c>
      <c r="G3679" s="5">
        <v>3</v>
      </c>
      <c r="H3679">
        <v>63.923789000000014</v>
      </c>
      <c r="I3679" s="2">
        <v>4</v>
      </c>
      <c r="P3679">
        <v>2</v>
      </c>
      <c r="Q3679" t="str">
        <f>CONCATENATE(C3679,E3679,G3679,I3679)</f>
        <v>34</v>
      </c>
    </row>
    <row r="3680" spans="1:17" x14ac:dyDescent="0.25">
      <c r="A3680">
        <v>4199</v>
      </c>
      <c r="F3680">
        <v>60.49087500000001</v>
      </c>
      <c r="G3680" s="5">
        <v>3</v>
      </c>
      <c r="H3680">
        <v>63.99213300000001</v>
      </c>
      <c r="I3680" s="2">
        <v>4</v>
      </c>
      <c r="P3680">
        <v>2</v>
      </c>
      <c r="Q3680" t="str">
        <f>CONCATENATE(C3680,E3680,G3680,I3680)</f>
        <v>34</v>
      </c>
    </row>
    <row r="3681" spans="1:17" x14ac:dyDescent="0.25">
      <c r="A3681">
        <v>4200</v>
      </c>
      <c r="D3681">
        <v>44.854492000000015</v>
      </c>
      <c r="E3681" s="4">
        <v>2</v>
      </c>
      <c r="F3681">
        <v>60.58349900000001</v>
      </c>
      <c r="G3681" s="5">
        <v>3</v>
      </c>
      <c r="P3681">
        <v>2</v>
      </c>
      <c r="Q3681" t="str">
        <f>CONCATENATE(C3681,E3681,G3681,I3681)</f>
        <v>23</v>
      </c>
    </row>
    <row r="3682" spans="1:17" x14ac:dyDescent="0.25">
      <c r="A3682">
        <v>4201</v>
      </c>
      <c r="D3682">
        <v>44.831142000000014</v>
      </c>
      <c r="E3682" s="4">
        <v>2</v>
      </c>
      <c r="F3682">
        <v>60.523196000000013</v>
      </c>
      <c r="G3682" s="5">
        <v>3</v>
      </c>
      <c r="P3682">
        <v>2</v>
      </c>
      <c r="Q3682" t="str">
        <f>CONCATENATE(C3682,E3682,G3682,I3682)</f>
        <v>23</v>
      </c>
    </row>
    <row r="3683" spans="1:17" x14ac:dyDescent="0.25">
      <c r="A3683">
        <v>4202</v>
      </c>
      <c r="D3683">
        <v>44.885211000000012</v>
      </c>
      <c r="E3683" s="4">
        <v>2</v>
      </c>
      <c r="F3683">
        <v>60.44036400000001</v>
      </c>
      <c r="G3683" s="5">
        <v>3</v>
      </c>
      <c r="P3683">
        <v>2</v>
      </c>
      <c r="Q3683" t="str">
        <f>CONCATENATE(C3683,E3683,G3683,I3683)</f>
        <v>23</v>
      </c>
    </row>
    <row r="3684" spans="1:17" x14ac:dyDescent="0.25">
      <c r="A3684">
        <v>4203</v>
      </c>
      <c r="D3684">
        <v>44.871089000000012</v>
      </c>
      <c r="E3684" s="4">
        <v>2</v>
      </c>
      <c r="F3684">
        <v>60.603244000000011</v>
      </c>
      <c r="G3684" s="5">
        <v>3</v>
      </c>
      <c r="P3684">
        <v>2</v>
      </c>
      <c r="Q3684" t="str">
        <f>CONCATENATE(C3684,E3684,G3684,I3684)</f>
        <v>23</v>
      </c>
    </row>
    <row r="3685" spans="1:17" x14ac:dyDescent="0.25">
      <c r="A3685">
        <v>4204</v>
      </c>
      <c r="D3685">
        <v>44.861656000000011</v>
      </c>
      <c r="E3685" s="4">
        <v>2</v>
      </c>
      <c r="F3685">
        <v>60.555305000000011</v>
      </c>
      <c r="G3685" s="5">
        <v>3</v>
      </c>
      <c r="P3685">
        <v>2</v>
      </c>
      <c r="Q3685" t="str">
        <f>CONCATENATE(C3685,E3685,G3685,I3685)</f>
        <v>23</v>
      </c>
    </row>
    <row r="3686" spans="1:17" x14ac:dyDescent="0.25">
      <c r="A3686">
        <v>4205</v>
      </c>
      <c r="D3686">
        <v>44.852737000000012</v>
      </c>
      <c r="E3686" s="4">
        <v>2</v>
      </c>
      <c r="P3686">
        <v>1</v>
      </c>
      <c r="Q3686" t="str">
        <f>CONCATENATE(C3686,E3686,G3686,I3686)</f>
        <v>2</v>
      </c>
    </row>
    <row r="3687" spans="1:17" x14ac:dyDescent="0.25">
      <c r="A3687">
        <v>4206</v>
      </c>
      <c r="D3687">
        <v>44.828616000000011</v>
      </c>
      <c r="E3687" s="4">
        <v>2</v>
      </c>
      <c r="P3687">
        <v>1</v>
      </c>
      <c r="Q3687" t="str">
        <f>CONCATENATE(C3687,E3687,G3687,I3687)</f>
        <v>2</v>
      </c>
    </row>
    <row r="3688" spans="1:17" x14ac:dyDescent="0.25">
      <c r="A3688">
        <v>4207</v>
      </c>
      <c r="D3688">
        <v>44.834182000000013</v>
      </c>
      <c r="E3688" s="4">
        <v>2</v>
      </c>
      <c r="P3688">
        <v>1</v>
      </c>
      <c r="Q3688" t="str">
        <f>CONCATENATE(C3688,E3688,G3688,I3688)</f>
        <v>2</v>
      </c>
    </row>
    <row r="3689" spans="1:17" x14ac:dyDescent="0.25">
      <c r="A3689">
        <v>4208</v>
      </c>
      <c r="B3689">
        <v>38.049030000000009</v>
      </c>
      <c r="C3689" s="3">
        <v>1</v>
      </c>
      <c r="D3689">
        <v>44.83856500000001</v>
      </c>
      <c r="E3689" s="4">
        <v>2</v>
      </c>
      <c r="P3689">
        <v>2</v>
      </c>
      <c r="Q3689" t="str">
        <f>CONCATENATE(C3689,E3689,G3689,I3689)</f>
        <v>12</v>
      </c>
    </row>
    <row r="3690" spans="1:17" x14ac:dyDescent="0.25">
      <c r="A3690">
        <v>4209</v>
      </c>
      <c r="B3690">
        <v>38.072170000000014</v>
      </c>
      <c r="C3690" s="3">
        <v>1</v>
      </c>
      <c r="D3690">
        <v>44.860881000000013</v>
      </c>
      <c r="E3690" s="4">
        <v>2</v>
      </c>
      <c r="P3690">
        <v>2</v>
      </c>
      <c r="Q3690" t="str">
        <f>CONCATENATE(C3690,E3690,G3690,I3690)</f>
        <v>12</v>
      </c>
    </row>
    <row r="3691" spans="1:17" x14ac:dyDescent="0.25">
      <c r="A3691">
        <v>4210</v>
      </c>
      <c r="B3691">
        <v>38.046138000000013</v>
      </c>
      <c r="C3691" s="3">
        <v>1</v>
      </c>
      <c r="D3691">
        <v>44.868049000000013</v>
      </c>
      <c r="E3691" s="4">
        <v>2</v>
      </c>
      <c r="P3691">
        <v>2</v>
      </c>
      <c r="Q3691" t="str">
        <f>CONCATENATE(C3691,E3691,G3691,I3691)</f>
        <v>12</v>
      </c>
    </row>
    <row r="3692" spans="1:17" x14ac:dyDescent="0.25">
      <c r="A3692">
        <v>4211</v>
      </c>
      <c r="B3692">
        <v>38.037174000000014</v>
      </c>
      <c r="C3692" s="3">
        <v>1</v>
      </c>
      <c r="D3692">
        <v>44.854492000000015</v>
      </c>
      <c r="E3692" s="4">
        <v>2</v>
      </c>
      <c r="P3692">
        <v>2</v>
      </c>
      <c r="Q3692" t="str">
        <f>CONCATENATE(C3692,E3692,G3692,I3692)</f>
        <v>12</v>
      </c>
    </row>
    <row r="3693" spans="1:17" x14ac:dyDescent="0.25">
      <c r="A3693">
        <v>4212</v>
      </c>
      <c r="B3693">
        <v>38.056503000000014</v>
      </c>
      <c r="C3693" s="3">
        <v>1</v>
      </c>
      <c r="P3693">
        <v>1</v>
      </c>
      <c r="Q3693" t="str">
        <f>CONCATENATE(C3693,E3693,G3693,I3693)</f>
        <v>1</v>
      </c>
    </row>
    <row r="3694" spans="1:17" x14ac:dyDescent="0.25">
      <c r="A3694">
        <v>4213</v>
      </c>
      <c r="B3694">
        <v>38.111499000000009</v>
      </c>
      <c r="C3694" s="3">
        <v>1</v>
      </c>
      <c r="P3694">
        <v>1</v>
      </c>
      <c r="Q3694" t="str">
        <f>CONCATENATE(C3694,E3694,G3694,I3694)</f>
        <v>1</v>
      </c>
    </row>
    <row r="3695" spans="1:17" x14ac:dyDescent="0.25">
      <c r="A3695">
        <v>4214</v>
      </c>
      <c r="B3695">
        <v>38.106086000000012</v>
      </c>
      <c r="C3695" s="3">
        <v>1</v>
      </c>
      <c r="P3695">
        <v>1</v>
      </c>
      <c r="Q3695" t="str">
        <f>CONCATENATE(C3695,E3695,G3695,I3695)</f>
        <v>1</v>
      </c>
    </row>
    <row r="3696" spans="1:17" x14ac:dyDescent="0.25">
      <c r="A3696">
        <v>4215</v>
      </c>
      <c r="B3696">
        <v>38.094798000000011</v>
      </c>
      <c r="C3696" s="3">
        <v>1</v>
      </c>
      <c r="H3696">
        <v>42.994590000000009</v>
      </c>
      <c r="I3696" s="2">
        <v>4</v>
      </c>
      <c r="P3696">
        <v>2</v>
      </c>
      <c r="Q3696" t="str">
        <f>CONCATENATE(C3696,E3696,G3696,I3696)</f>
        <v>14</v>
      </c>
    </row>
    <row r="3697" spans="1:17" x14ac:dyDescent="0.25">
      <c r="A3697">
        <v>4216</v>
      </c>
      <c r="B3697">
        <v>38.12113500000001</v>
      </c>
      <c r="C3697" s="3">
        <v>1</v>
      </c>
      <c r="H3697">
        <v>42.936858000000015</v>
      </c>
      <c r="I3697" s="2">
        <v>4</v>
      </c>
      <c r="P3697">
        <v>2</v>
      </c>
      <c r="Q3697" t="str">
        <f>CONCATENATE(C3697,E3697,G3697,I3697)</f>
        <v>14</v>
      </c>
    </row>
    <row r="3698" spans="1:17" x14ac:dyDescent="0.25">
      <c r="A3698">
        <v>4217</v>
      </c>
      <c r="B3698">
        <v>38.07804800000001</v>
      </c>
      <c r="C3698" s="3">
        <v>1</v>
      </c>
      <c r="H3698">
        <v>42.909801000000009</v>
      </c>
      <c r="I3698" s="2">
        <v>4</v>
      </c>
      <c r="P3698">
        <v>2</v>
      </c>
      <c r="Q3698" t="str">
        <f>CONCATENATE(C3698,E3698,G3698,I3698)</f>
        <v>14</v>
      </c>
    </row>
    <row r="3699" spans="1:17" x14ac:dyDescent="0.25">
      <c r="A3699">
        <v>4218</v>
      </c>
      <c r="B3699">
        <v>38.008876000000015</v>
      </c>
      <c r="C3699" s="3">
        <v>1</v>
      </c>
      <c r="H3699">
        <v>42.934955000000009</v>
      </c>
      <c r="I3699" s="2">
        <v>4</v>
      </c>
      <c r="P3699">
        <v>2</v>
      </c>
      <c r="Q3699" t="str">
        <f>CONCATENATE(C3699,E3699,G3699,I3699)</f>
        <v>14</v>
      </c>
    </row>
    <row r="3700" spans="1:17" x14ac:dyDescent="0.25">
      <c r="A3700">
        <v>4219</v>
      </c>
      <c r="B3700">
        <v>38.049030000000009</v>
      </c>
      <c r="C3700" s="3">
        <v>1</v>
      </c>
      <c r="F3700">
        <v>38.599101000000012</v>
      </c>
      <c r="G3700" s="5">
        <v>3</v>
      </c>
      <c r="H3700">
        <v>42.960159000000012</v>
      </c>
      <c r="I3700" s="2">
        <v>4</v>
      </c>
      <c r="P3700">
        <v>3</v>
      </c>
      <c r="Q3700" t="str">
        <f>CONCATENATE(C3700,E3700,G3700,I3700)</f>
        <v>134</v>
      </c>
    </row>
    <row r="3701" spans="1:17" x14ac:dyDescent="0.25">
      <c r="A3701">
        <v>4220</v>
      </c>
      <c r="F3701">
        <v>38.623897000000014</v>
      </c>
      <c r="G3701" s="5">
        <v>3</v>
      </c>
      <c r="H3701">
        <v>42.996703000000011</v>
      </c>
      <c r="I3701" s="2">
        <v>4</v>
      </c>
      <c r="P3701">
        <v>2</v>
      </c>
      <c r="Q3701" t="str">
        <f>CONCATENATE(C3701,E3701,G3701,I3701)</f>
        <v>34</v>
      </c>
    </row>
    <row r="3702" spans="1:17" x14ac:dyDescent="0.25">
      <c r="A3702">
        <v>4221</v>
      </c>
      <c r="F3702">
        <v>38.605647000000012</v>
      </c>
      <c r="G3702" s="5">
        <v>3</v>
      </c>
      <c r="H3702">
        <v>43.041755000000009</v>
      </c>
      <c r="I3702" s="2">
        <v>4</v>
      </c>
      <c r="P3702">
        <v>2</v>
      </c>
      <c r="Q3702" t="str">
        <f>CONCATENATE(C3702,E3702,G3702,I3702)</f>
        <v>34</v>
      </c>
    </row>
    <row r="3703" spans="1:17" x14ac:dyDescent="0.25">
      <c r="A3703">
        <v>4222</v>
      </c>
      <c r="F3703">
        <v>38.594104000000009</v>
      </c>
      <c r="G3703" s="5">
        <v>3</v>
      </c>
      <c r="H3703">
        <v>43.047836000000011</v>
      </c>
      <c r="I3703" s="2">
        <v>4</v>
      </c>
      <c r="P3703">
        <v>2</v>
      </c>
      <c r="Q3703" t="str">
        <f>CONCATENATE(C3703,E3703,G3703,I3703)</f>
        <v>34</v>
      </c>
    </row>
    <row r="3704" spans="1:17" x14ac:dyDescent="0.25">
      <c r="A3704">
        <v>4223</v>
      </c>
      <c r="F3704">
        <v>38.588432000000012</v>
      </c>
      <c r="G3704" s="5">
        <v>3</v>
      </c>
      <c r="H3704">
        <v>43.061237000000013</v>
      </c>
      <c r="I3704" s="2">
        <v>4</v>
      </c>
      <c r="P3704">
        <v>2</v>
      </c>
      <c r="Q3704" t="str">
        <f>CONCATENATE(C3704,E3704,G3704,I3704)</f>
        <v>34</v>
      </c>
    </row>
    <row r="3705" spans="1:17" x14ac:dyDescent="0.25">
      <c r="A3705">
        <v>4224</v>
      </c>
      <c r="F3705">
        <v>38.60018500000001</v>
      </c>
      <c r="G3705" s="5">
        <v>3</v>
      </c>
      <c r="H3705">
        <v>42.962325000000014</v>
      </c>
      <c r="I3705" s="2">
        <v>4</v>
      </c>
      <c r="P3705">
        <v>2</v>
      </c>
      <c r="Q3705" t="str">
        <f>CONCATENATE(C3705,E3705,G3705,I3705)</f>
        <v>34</v>
      </c>
    </row>
    <row r="3706" spans="1:17" x14ac:dyDescent="0.25">
      <c r="A3706">
        <v>4225</v>
      </c>
      <c r="F3706">
        <v>38.570236000000016</v>
      </c>
      <c r="G3706" s="5">
        <v>3</v>
      </c>
      <c r="H3706">
        <v>42.960105000000013</v>
      </c>
      <c r="I3706" s="2">
        <v>4</v>
      </c>
      <c r="P3706">
        <v>2</v>
      </c>
      <c r="Q3706" t="str">
        <f>CONCATENATE(C3706,E3706,G3706,I3706)</f>
        <v>34</v>
      </c>
    </row>
    <row r="3707" spans="1:17" x14ac:dyDescent="0.25">
      <c r="A3707">
        <v>4226</v>
      </c>
      <c r="D3707">
        <v>25.594070000000016</v>
      </c>
      <c r="E3707" s="4">
        <v>2</v>
      </c>
      <c r="F3707">
        <v>38.552558000000012</v>
      </c>
      <c r="G3707" s="5">
        <v>3</v>
      </c>
      <c r="H3707">
        <v>42.93753000000001</v>
      </c>
      <c r="I3707" s="2">
        <v>4</v>
      </c>
      <c r="P3707">
        <v>3</v>
      </c>
      <c r="Q3707" t="str">
        <f>CONCATENATE(C3707,E3707,G3707,I3707)</f>
        <v>234</v>
      </c>
    </row>
    <row r="3708" spans="1:17" x14ac:dyDescent="0.25">
      <c r="A3708">
        <v>4227</v>
      </c>
      <c r="D3708">
        <v>25.594070000000016</v>
      </c>
      <c r="E3708" s="4">
        <v>2</v>
      </c>
      <c r="F3708">
        <v>38.550548000000013</v>
      </c>
      <c r="G3708" s="5">
        <v>3</v>
      </c>
      <c r="H3708">
        <v>42.895213000000012</v>
      </c>
      <c r="I3708" s="2">
        <v>4</v>
      </c>
      <c r="P3708">
        <v>3</v>
      </c>
      <c r="Q3708" t="str">
        <f>CONCATENATE(C3708,E3708,G3708,I3708)</f>
        <v>234</v>
      </c>
    </row>
    <row r="3709" spans="1:17" x14ac:dyDescent="0.25">
      <c r="A3709">
        <v>4228</v>
      </c>
      <c r="D3709">
        <v>25.594070000000016</v>
      </c>
      <c r="E3709" s="4">
        <v>2</v>
      </c>
      <c r="F3709">
        <v>38.565444000000014</v>
      </c>
      <c r="G3709" s="5">
        <v>3</v>
      </c>
      <c r="H3709">
        <v>42.994590000000009</v>
      </c>
      <c r="I3709" s="2">
        <v>4</v>
      </c>
      <c r="P3709">
        <v>3</v>
      </c>
      <c r="Q3709" t="str">
        <f>CONCATENATE(C3709,E3709,G3709,I3709)</f>
        <v>234</v>
      </c>
    </row>
    <row r="3710" spans="1:17" x14ac:dyDescent="0.25">
      <c r="A3710">
        <v>4229</v>
      </c>
      <c r="D3710">
        <v>25.594070000000016</v>
      </c>
      <c r="E3710" s="4">
        <v>2</v>
      </c>
      <c r="F3710">
        <v>38.599101000000012</v>
      </c>
      <c r="G3710" s="5">
        <v>3</v>
      </c>
      <c r="J3710">
        <v>38.485191000000015</v>
      </c>
      <c r="K3710" t="s">
        <v>22</v>
      </c>
      <c r="Q3710" t="str">
        <f>CONCATENATE(C3710,E3710,G3710,I3710)</f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04AC-33E5-4BDD-B373-713140F4E478}">
  <dimension ref="A1:F3710"/>
  <sheetViews>
    <sheetView workbookViewId="0">
      <selection sqref="A1:H1048576"/>
    </sheetView>
  </sheetViews>
  <sheetFormatPr defaultRowHeight="15" x14ac:dyDescent="0.25"/>
  <cols>
    <col min="1" max="1" width="5" bestFit="1" customWidth="1"/>
    <col min="2" max="5" width="10" bestFit="1" customWidth="1"/>
    <col min="6" max="6" width="11.140625" bestFit="1" customWidth="1"/>
  </cols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E5" s="2">
        <v>4</v>
      </c>
    </row>
    <row r="6" spans="1:6" x14ac:dyDescent="0.25">
      <c r="A6">
        <v>5</v>
      </c>
      <c r="E6" s="2">
        <v>4</v>
      </c>
    </row>
    <row r="7" spans="1:6" x14ac:dyDescent="0.25">
      <c r="A7">
        <v>6</v>
      </c>
      <c r="E7" s="2">
        <v>4</v>
      </c>
    </row>
    <row r="8" spans="1:6" x14ac:dyDescent="0.25">
      <c r="A8">
        <v>7</v>
      </c>
      <c r="E8" s="2">
        <v>4</v>
      </c>
    </row>
    <row r="9" spans="1:6" x14ac:dyDescent="0.25">
      <c r="A9">
        <v>8</v>
      </c>
      <c r="B9" s="3">
        <v>1</v>
      </c>
      <c r="E9" s="2">
        <v>4</v>
      </c>
    </row>
    <row r="10" spans="1:6" x14ac:dyDescent="0.25">
      <c r="A10">
        <v>9</v>
      </c>
      <c r="B10" s="3">
        <v>1</v>
      </c>
      <c r="E10" s="2">
        <v>4</v>
      </c>
    </row>
    <row r="11" spans="1:6" x14ac:dyDescent="0.25">
      <c r="A11">
        <v>10</v>
      </c>
      <c r="B11" s="3">
        <v>1</v>
      </c>
      <c r="E11" s="2">
        <v>4</v>
      </c>
    </row>
    <row r="12" spans="1:6" x14ac:dyDescent="0.25">
      <c r="A12">
        <v>11</v>
      </c>
      <c r="B12" s="3">
        <v>1</v>
      </c>
      <c r="E12" s="2">
        <v>4</v>
      </c>
    </row>
    <row r="13" spans="1:6" x14ac:dyDescent="0.25">
      <c r="A13">
        <v>12</v>
      </c>
      <c r="B13" s="3">
        <v>1</v>
      </c>
      <c r="E13" s="2">
        <v>4</v>
      </c>
    </row>
    <row r="14" spans="1:6" x14ac:dyDescent="0.25">
      <c r="A14">
        <v>13</v>
      </c>
      <c r="B14" s="3">
        <v>1</v>
      </c>
      <c r="E14" s="2">
        <v>4</v>
      </c>
    </row>
    <row r="15" spans="1:6" x14ac:dyDescent="0.25">
      <c r="A15">
        <v>14</v>
      </c>
      <c r="B15" s="3">
        <v>1</v>
      </c>
      <c r="E15" s="2">
        <v>4</v>
      </c>
    </row>
    <row r="16" spans="1:6" x14ac:dyDescent="0.25">
      <c r="A16">
        <v>15</v>
      </c>
      <c r="B16" s="3">
        <v>1</v>
      </c>
      <c r="E16" s="2">
        <v>4</v>
      </c>
    </row>
    <row r="17" spans="1:5" x14ac:dyDescent="0.25">
      <c r="A17">
        <v>16</v>
      </c>
      <c r="B17" s="3">
        <v>1</v>
      </c>
      <c r="E17" s="2">
        <v>4</v>
      </c>
    </row>
    <row r="18" spans="1:5" x14ac:dyDescent="0.25">
      <c r="A18">
        <v>17</v>
      </c>
      <c r="B18" s="3">
        <v>1</v>
      </c>
    </row>
    <row r="19" spans="1:5" x14ac:dyDescent="0.25">
      <c r="A19">
        <v>18</v>
      </c>
      <c r="B19" s="3">
        <v>1</v>
      </c>
    </row>
    <row r="20" spans="1:5" x14ac:dyDescent="0.25">
      <c r="A20">
        <v>19</v>
      </c>
      <c r="B20" s="3">
        <v>1</v>
      </c>
    </row>
    <row r="21" spans="1:5" x14ac:dyDescent="0.25">
      <c r="A21">
        <v>20</v>
      </c>
      <c r="B21" s="3">
        <v>1</v>
      </c>
    </row>
    <row r="22" spans="1:5" x14ac:dyDescent="0.25">
      <c r="A22">
        <v>21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C33" s="4">
        <v>2</v>
      </c>
      <c r="D33" s="5">
        <v>3</v>
      </c>
    </row>
    <row r="34" spans="1:5" x14ac:dyDescent="0.25">
      <c r="A34">
        <v>33</v>
      </c>
    </row>
    <row r="35" spans="1:5" x14ac:dyDescent="0.25">
      <c r="A35">
        <v>34</v>
      </c>
      <c r="B35" s="3">
        <v>1</v>
      </c>
    </row>
    <row r="36" spans="1:5" x14ac:dyDescent="0.25">
      <c r="A36">
        <v>35</v>
      </c>
      <c r="B36" s="3">
        <v>1</v>
      </c>
    </row>
    <row r="37" spans="1:5" x14ac:dyDescent="0.25">
      <c r="A37">
        <v>36</v>
      </c>
      <c r="B37" s="3">
        <v>1</v>
      </c>
    </row>
    <row r="38" spans="1:5" x14ac:dyDescent="0.25">
      <c r="A38">
        <v>37</v>
      </c>
      <c r="B38" s="3">
        <v>1</v>
      </c>
    </row>
    <row r="39" spans="1:5" x14ac:dyDescent="0.25">
      <c r="A39">
        <v>38</v>
      </c>
      <c r="B39" s="3">
        <v>1</v>
      </c>
      <c r="E39" s="2">
        <v>4</v>
      </c>
    </row>
    <row r="40" spans="1:5" x14ac:dyDescent="0.25">
      <c r="A40">
        <v>39</v>
      </c>
      <c r="B40" s="3">
        <v>1</v>
      </c>
      <c r="E40" s="2">
        <v>4</v>
      </c>
    </row>
    <row r="41" spans="1:5" x14ac:dyDescent="0.25">
      <c r="A41">
        <v>40</v>
      </c>
      <c r="B41" s="3">
        <v>1</v>
      </c>
      <c r="E41" s="2">
        <v>4</v>
      </c>
    </row>
    <row r="42" spans="1:5" x14ac:dyDescent="0.25">
      <c r="A42">
        <v>41</v>
      </c>
      <c r="B42" s="3">
        <v>1</v>
      </c>
      <c r="E42" s="2">
        <v>4</v>
      </c>
    </row>
    <row r="43" spans="1:5" x14ac:dyDescent="0.25">
      <c r="A43">
        <v>42</v>
      </c>
      <c r="B43" s="3">
        <v>1</v>
      </c>
      <c r="E43" s="2">
        <v>4</v>
      </c>
    </row>
    <row r="44" spans="1:5" x14ac:dyDescent="0.25">
      <c r="A44">
        <v>43</v>
      </c>
      <c r="B44" s="3">
        <v>1</v>
      </c>
      <c r="E44" s="2">
        <v>4</v>
      </c>
    </row>
    <row r="45" spans="1:5" x14ac:dyDescent="0.25">
      <c r="A45">
        <v>44</v>
      </c>
      <c r="B45" s="3">
        <v>1</v>
      </c>
      <c r="E45" s="2">
        <v>4</v>
      </c>
    </row>
    <row r="46" spans="1:5" x14ac:dyDescent="0.25">
      <c r="A46">
        <v>45</v>
      </c>
      <c r="B46" s="3">
        <v>1</v>
      </c>
      <c r="E46" s="2">
        <v>4</v>
      </c>
    </row>
    <row r="47" spans="1:5" x14ac:dyDescent="0.25">
      <c r="A47">
        <v>46</v>
      </c>
    </row>
    <row r="48" spans="1:5" x14ac:dyDescent="0.25">
      <c r="A48">
        <v>47</v>
      </c>
      <c r="D48" s="5">
        <v>3</v>
      </c>
    </row>
    <row r="49" spans="1:5" x14ac:dyDescent="0.25">
      <c r="A49">
        <v>48</v>
      </c>
      <c r="D49" s="5">
        <v>3</v>
      </c>
    </row>
    <row r="50" spans="1:5" x14ac:dyDescent="0.25">
      <c r="A50">
        <v>49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C58" s="4">
        <v>2</v>
      </c>
    </row>
    <row r="59" spans="1:5" x14ac:dyDescent="0.25">
      <c r="A59">
        <v>58</v>
      </c>
      <c r="C59" s="4">
        <v>2</v>
      </c>
    </row>
    <row r="60" spans="1:5" x14ac:dyDescent="0.25">
      <c r="A60">
        <v>59</v>
      </c>
    </row>
    <row r="61" spans="1:5" x14ac:dyDescent="0.25">
      <c r="A61">
        <v>60</v>
      </c>
      <c r="B61" s="3">
        <v>1</v>
      </c>
    </row>
    <row r="62" spans="1:5" x14ac:dyDescent="0.25">
      <c r="A62">
        <v>61</v>
      </c>
      <c r="B62" s="3">
        <v>1</v>
      </c>
    </row>
    <row r="63" spans="1:5" x14ac:dyDescent="0.25">
      <c r="A63">
        <v>62</v>
      </c>
      <c r="B63" s="3">
        <v>1</v>
      </c>
    </row>
    <row r="64" spans="1:5" x14ac:dyDescent="0.25">
      <c r="A64">
        <v>63</v>
      </c>
      <c r="B64" s="3">
        <v>1</v>
      </c>
      <c r="E64" s="2">
        <v>4</v>
      </c>
    </row>
    <row r="65" spans="1:5" x14ac:dyDescent="0.25">
      <c r="A65">
        <v>64</v>
      </c>
      <c r="B65" s="3">
        <v>1</v>
      </c>
      <c r="E65" s="2">
        <v>4</v>
      </c>
    </row>
    <row r="66" spans="1:5" x14ac:dyDescent="0.25">
      <c r="A66">
        <v>65</v>
      </c>
      <c r="B66" s="3">
        <v>1</v>
      </c>
      <c r="E66" s="2">
        <v>4</v>
      </c>
    </row>
    <row r="67" spans="1:5" x14ac:dyDescent="0.25">
      <c r="A67">
        <v>66</v>
      </c>
      <c r="B67" s="3">
        <v>1</v>
      </c>
      <c r="E67" s="2">
        <v>4</v>
      </c>
    </row>
    <row r="68" spans="1:5" x14ac:dyDescent="0.25">
      <c r="A68">
        <v>67</v>
      </c>
      <c r="B68" s="3">
        <v>1</v>
      </c>
      <c r="E68" s="2">
        <v>4</v>
      </c>
    </row>
    <row r="69" spans="1:5" x14ac:dyDescent="0.25">
      <c r="A69">
        <v>68</v>
      </c>
      <c r="B69" s="3">
        <v>1</v>
      </c>
      <c r="E69" s="2">
        <v>4</v>
      </c>
    </row>
    <row r="70" spans="1:5" x14ac:dyDescent="0.25">
      <c r="A70">
        <v>69</v>
      </c>
      <c r="E70" s="2">
        <v>4</v>
      </c>
    </row>
    <row r="71" spans="1:5" x14ac:dyDescent="0.25">
      <c r="A71">
        <v>70</v>
      </c>
      <c r="E71" s="2">
        <v>4</v>
      </c>
    </row>
    <row r="72" spans="1:5" x14ac:dyDescent="0.25">
      <c r="A72">
        <v>71</v>
      </c>
      <c r="E72" s="2">
        <v>4</v>
      </c>
    </row>
    <row r="73" spans="1:5" x14ac:dyDescent="0.25">
      <c r="A73">
        <v>72</v>
      </c>
      <c r="D73" s="5">
        <v>3</v>
      </c>
      <c r="E73" s="2">
        <v>4</v>
      </c>
    </row>
    <row r="74" spans="1:5" x14ac:dyDescent="0.25">
      <c r="A74">
        <v>73</v>
      </c>
      <c r="D74" s="5">
        <v>3</v>
      </c>
      <c r="E74" s="2">
        <v>4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</row>
    <row r="81" spans="1:5" x14ac:dyDescent="0.25">
      <c r="A81">
        <v>80</v>
      </c>
      <c r="C81" s="4">
        <v>2</v>
      </c>
    </row>
    <row r="82" spans="1:5" x14ac:dyDescent="0.25">
      <c r="A82">
        <v>81</v>
      </c>
      <c r="C82" s="4">
        <v>2</v>
      </c>
    </row>
    <row r="83" spans="1:5" x14ac:dyDescent="0.25">
      <c r="A83">
        <v>82</v>
      </c>
      <c r="C83" s="4">
        <v>2</v>
      </c>
    </row>
    <row r="84" spans="1:5" x14ac:dyDescent="0.25">
      <c r="A84">
        <v>83</v>
      </c>
      <c r="B84" s="3">
        <v>1</v>
      </c>
      <c r="C84" s="4">
        <v>2</v>
      </c>
    </row>
    <row r="85" spans="1:5" x14ac:dyDescent="0.25">
      <c r="A85">
        <v>84</v>
      </c>
      <c r="B85" s="3">
        <v>1</v>
      </c>
    </row>
    <row r="86" spans="1:5" x14ac:dyDescent="0.25">
      <c r="A86">
        <v>85</v>
      </c>
      <c r="B86" s="3">
        <v>1</v>
      </c>
    </row>
    <row r="87" spans="1:5" x14ac:dyDescent="0.25">
      <c r="A87">
        <v>86</v>
      </c>
      <c r="B87" s="3">
        <v>1</v>
      </c>
    </row>
    <row r="88" spans="1:5" x14ac:dyDescent="0.25">
      <c r="A88">
        <v>87</v>
      </c>
      <c r="B88" s="3">
        <v>1</v>
      </c>
    </row>
    <row r="89" spans="1:5" x14ac:dyDescent="0.25">
      <c r="A89">
        <v>88</v>
      </c>
      <c r="B89" s="3">
        <v>1</v>
      </c>
    </row>
    <row r="90" spans="1:5" x14ac:dyDescent="0.25">
      <c r="A90">
        <v>89</v>
      </c>
      <c r="B90" s="3">
        <v>1</v>
      </c>
      <c r="E90" s="2">
        <v>4</v>
      </c>
    </row>
    <row r="91" spans="1:5" x14ac:dyDescent="0.25">
      <c r="A91">
        <v>90</v>
      </c>
      <c r="B91" s="3">
        <v>1</v>
      </c>
      <c r="E91" s="2">
        <v>4</v>
      </c>
    </row>
    <row r="92" spans="1:5" x14ac:dyDescent="0.25">
      <c r="A92">
        <v>91</v>
      </c>
      <c r="B92" s="3">
        <v>1</v>
      </c>
      <c r="E92" s="2">
        <v>4</v>
      </c>
    </row>
    <row r="93" spans="1:5" x14ac:dyDescent="0.25">
      <c r="A93">
        <v>92</v>
      </c>
      <c r="E93" s="2">
        <v>4</v>
      </c>
    </row>
    <row r="94" spans="1:5" x14ac:dyDescent="0.25">
      <c r="A94">
        <v>93</v>
      </c>
      <c r="D94" s="5">
        <v>3</v>
      </c>
      <c r="E94" s="2">
        <v>4</v>
      </c>
    </row>
    <row r="95" spans="1:5" x14ac:dyDescent="0.25">
      <c r="A95">
        <v>94</v>
      </c>
      <c r="D95" s="5">
        <v>3</v>
      </c>
      <c r="E95" s="2">
        <v>4</v>
      </c>
    </row>
    <row r="96" spans="1:5" x14ac:dyDescent="0.25">
      <c r="A96">
        <v>95</v>
      </c>
      <c r="D96" s="5">
        <v>3</v>
      </c>
      <c r="E96" s="2">
        <v>4</v>
      </c>
    </row>
    <row r="97" spans="1:5" x14ac:dyDescent="0.25">
      <c r="A97">
        <v>96</v>
      </c>
      <c r="D97" s="5">
        <v>3</v>
      </c>
      <c r="E97" s="2">
        <v>4</v>
      </c>
    </row>
    <row r="98" spans="1:5" x14ac:dyDescent="0.25">
      <c r="A98">
        <v>97</v>
      </c>
      <c r="D98" s="5">
        <v>3</v>
      </c>
    </row>
    <row r="99" spans="1:5" x14ac:dyDescent="0.25">
      <c r="A99">
        <v>98</v>
      </c>
      <c r="D99" s="5">
        <v>3</v>
      </c>
    </row>
    <row r="100" spans="1:5" x14ac:dyDescent="0.25">
      <c r="A100">
        <v>99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</row>
    <row r="104" spans="1:5" x14ac:dyDescent="0.25">
      <c r="A104">
        <v>103</v>
      </c>
      <c r="C104" s="4">
        <v>2</v>
      </c>
    </row>
    <row r="105" spans="1:5" x14ac:dyDescent="0.25">
      <c r="A105">
        <v>104</v>
      </c>
      <c r="C105" s="4">
        <v>2</v>
      </c>
    </row>
    <row r="106" spans="1:5" x14ac:dyDescent="0.25">
      <c r="A106">
        <v>105</v>
      </c>
      <c r="B106" s="3">
        <v>1</v>
      </c>
      <c r="C106" s="4">
        <v>2</v>
      </c>
    </row>
    <row r="107" spans="1:5" x14ac:dyDescent="0.25">
      <c r="A107">
        <v>106</v>
      </c>
      <c r="B107" s="3">
        <v>1</v>
      </c>
      <c r="C107" s="4">
        <v>2</v>
      </c>
    </row>
    <row r="108" spans="1:5" x14ac:dyDescent="0.25">
      <c r="A108">
        <v>107</v>
      </c>
      <c r="B108" s="3">
        <v>1</v>
      </c>
      <c r="C108" s="4">
        <v>2</v>
      </c>
    </row>
    <row r="109" spans="1:5" x14ac:dyDescent="0.25">
      <c r="A109">
        <v>108</v>
      </c>
      <c r="B109" s="3">
        <v>1</v>
      </c>
      <c r="C109" s="4">
        <v>2</v>
      </c>
    </row>
    <row r="110" spans="1:5" x14ac:dyDescent="0.25">
      <c r="A110">
        <v>109</v>
      </c>
      <c r="B110" s="3">
        <v>1</v>
      </c>
    </row>
    <row r="111" spans="1:5" x14ac:dyDescent="0.25">
      <c r="A111">
        <v>110</v>
      </c>
      <c r="B111" s="3">
        <v>1</v>
      </c>
    </row>
    <row r="112" spans="1:5" x14ac:dyDescent="0.25">
      <c r="A112">
        <v>111</v>
      </c>
      <c r="B112" s="3">
        <v>1</v>
      </c>
    </row>
    <row r="113" spans="1:5" x14ac:dyDescent="0.25">
      <c r="A113">
        <v>112</v>
      </c>
      <c r="B113" s="3">
        <v>1</v>
      </c>
    </row>
    <row r="114" spans="1:5" x14ac:dyDescent="0.25">
      <c r="A114">
        <v>113</v>
      </c>
      <c r="B114" s="3">
        <v>1</v>
      </c>
    </row>
    <row r="115" spans="1:5" x14ac:dyDescent="0.25">
      <c r="A115">
        <v>114</v>
      </c>
      <c r="E115" s="2">
        <v>4</v>
      </c>
    </row>
    <row r="116" spans="1:5" x14ac:dyDescent="0.25">
      <c r="A116">
        <v>115</v>
      </c>
      <c r="D116" s="5">
        <v>3</v>
      </c>
      <c r="E116" s="2">
        <v>4</v>
      </c>
    </row>
    <row r="117" spans="1:5" x14ac:dyDescent="0.25">
      <c r="A117">
        <v>116</v>
      </c>
      <c r="D117" s="5">
        <v>3</v>
      </c>
      <c r="E117" s="2">
        <v>4</v>
      </c>
    </row>
    <row r="118" spans="1:5" x14ac:dyDescent="0.25">
      <c r="A118">
        <v>117</v>
      </c>
      <c r="D118" s="5">
        <v>3</v>
      </c>
      <c r="E118" s="2">
        <v>4</v>
      </c>
    </row>
    <row r="119" spans="1:5" x14ac:dyDescent="0.25">
      <c r="A119">
        <v>118</v>
      </c>
      <c r="D119" s="5">
        <v>3</v>
      </c>
      <c r="E119" s="2">
        <v>4</v>
      </c>
    </row>
    <row r="120" spans="1:5" x14ac:dyDescent="0.25">
      <c r="A120">
        <v>119</v>
      </c>
      <c r="D120" s="5">
        <v>3</v>
      </c>
      <c r="E120" s="2">
        <v>4</v>
      </c>
    </row>
    <row r="121" spans="1:5" x14ac:dyDescent="0.25">
      <c r="A121">
        <v>120</v>
      </c>
      <c r="D121" s="5">
        <v>3</v>
      </c>
      <c r="E121" s="2">
        <v>4</v>
      </c>
    </row>
    <row r="122" spans="1:5" x14ac:dyDescent="0.25">
      <c r="A122">
        <v>121</v>
      </c>
      <c r="D122" s="5">
        <v>3</v>
      </c>
      <c r="E122" s="2">
        <v>4</v>
      </c>
    </row>
    <row r="123" spans="1:5" x14ac:dyDescent="0.25">
      <c r="A123">
        <v>122</v>
      </c>
      <c r="C123" s="4">
        <v>2</v>
      </c>
      <c r="D123" s="5">
        <v>3</v>
      </c>
      <c r="E123" s="2">
        <v>4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</row>
    <row r="127" spans="1:5" x14ac:dyDescent="0.25">
      <c r="A127">
        <v>126</v>
      </c>
      <c r="C127" s="4">
        <v>2</v>
      </c>
    </row>
    <row r="128" spans="1:5" x14ac:dyDescent="0.25">
      <c r="A128">
        <v>127</v>
      </c>
      <c r="C128" s="4">
        <v>2</v>
      </c>
    </row>
    <row r="129" spans="1:5" x14ac:dyDescent="0.25">
      <c r="A129">
        <v>128</v>
      </c>
      <c r="B129" s="3">
        <v>1</v>
      </c>
      <c r="C129" s="4">
        <v>2</v>
      </c>
    </row>
    <row r="130" spans="1:5" x14ac:dyDescent="0.25">
      <c r="A130">
        <v>129</v>
      </c>
      <c r="B130" s="3">
        <v>1</v>
      </c>
      <c r="C130" s="4">
        <v>2</v>
      </c>
    </row>
    <row r="131" spans="1:5" x14ac:dyDescent="0.25">
      <c r="A131">
        <v>130</v>
      </c>
      <c r="B131" s="3">
        <v>1</v>
      </c>
      <c r="C131" s="4">
        <v>2</v>
      </c>
    </row>
    <row r="132" spans="1:5" x14ac:dyDescent="0.25">
      <c r="A132">
        <v>131</v>
      </c>
      <c r="B132" s="3">
        <v>1</v>
      </c>
      <c r="C132" s="4">
        <v>2</v>
      </c>
    </row>
    <row r="133" spans="1:5" x14ac:dyDescent="0.25">
      <c r="A133">
        <v>132</v>
      </c>
      <c r="B133" s="3">
        <v>1</v>
      </c>
    </row>
    <row r="134" spans="1:5" x14ac:dyDescent="0.25">
      <c r="A134">
        <v>133</v>
      </c>
      <c r="B134" s="3">
        <v>1</v>
      </c>
    </row>
    <row r="135" spans="1:5" x14ac:dyDescent="0.25">
      <c r="A135">
        <v>134</v>
      </c>
      <c r="B135" s="3">
        <v>1</v>
      </c>
    </row>
    <row r="136" spans="1:5" x14ac:dyDescent="0.25">
      <c r="A136">
        <v>135</v>
      </c>
      <c r="B136" s="3">
        <v>1</v>
      </c>
    </row>
    <row r="137" spans="1:5" x14ac:dyDescent="0.25">
      <c r="A137">
        <v>136</v>
      </c>
      <c r="B137" s="3">
        <v>1</v>
      </c>
    </row>
    <row r="138" spans="1:5" x14ac:dyDescent="0.25">
      <c r="A138">
        <v>137</v>
      </c>
      <c r="B138" s="3">
        <v>1</v>
      </c>
      <c r="E138" s="2">
        <v>4</v>
      </c>
    </row>
    <row r="139" spans="1:5" x14ac:dyDescent="0.25">
      <c r="A139">
        <v>138</v>
      </c>
      <c r="D139" s="5">
        <v>3</v>
      </c>
      <c r="E139" s="2">
        <v>4</v>
      </c>
    </row>
    <row r="140" spans="1:5" x14ac:dyDescent="0.25">
      <c r="A140">
        <v>139</v>
      </c>
      <c r="D140" s="5">
        <v>3</v>
      </c>
      <c r="E140" s="2">
        <v>4</v>
      </c>
    </row>
    <row r="141" spans="1:5" x14ac:dyDescent="0.25">
      <c r="A141">
        <v>140</v>
      </c>
      <c r="D141" s="5">
        <v>3</v>
      </c>
      <c r="E141" s="2">
        <v>4</v>
      </c>
    </row>
    <row r="142" spans="1:5" x14ac:dyDescent="0.25">
      <c r="A142">
        <v>141</v>
      </c>
      <c r="D142" s="5">
        <v>3</v>
      </c>
      <c r="E142" s="2">
        <v>4</v>
      </c>
    </row>
    <row r="143" spans="1:5" x14ac:dyDescent="0.25">
      <c r="A143">
        <v>142</v>
      </c>
      <c r="D143" s="5">
        <v>3</v>
      </c>
      <c r="E143" s="2">
        <v>4</v>
      </c>
    </row>
    <row r="144" spans="1:5" x14ac:dyDescent="0.25">
      <c r="A144">
        <v>143</v>
      </c>
      <c r="D144" s="5">
        <v>3</v>
      </c>
      <c r="E144" s="2">
        <v>4</v>
      </c>
    </row>
    <row r="145" spans="1:5" x14ac:dyDescent="0.25">
      <c r="A145">
        <v>144</v>
      </c>
      <c r="D145" s="5">
        <v>3</v>
      </c>
      <c r="E145" s="2">
        <v>4</v>
      </c>
    </row>
    <row r="146" spans="1:5" x14ac:dyDescent="0.25">
      <c r="A146">
        <v>145</v>
      </c>
      <c r="C146" s="4">
        <v>2</v>
      </c>
      <c r="D146" s="5">
        <v>3</v>
      </c>
      <c r="E146" s="2">
        <v>4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</row>
    <row r="150" spans="1:5" x14ac:dyDescent="0.25">
      <c r="A150">
        <v>149</v>
      </c>
      <c r="C150" s="4">
        <v>2</v>
      </c>
    </row>
    <row r="151" spans="1:5" x14ac:dyDescent="0.25">
      <c r="A151">
        <v>150</v>
      </c>
      <c r="C151" s="4">
        <v>2</v>
      </c>
    </row>
    <row r="152" spans="1:5" x14ac:dyDescent="0.25">
      <c r="A152">
        <v>151</v>
      </c>
      <c r="C152" s="4">
        <v>2</v>
      </c>
    </row>
    <row r="153" spans="1:5" x14ac:dyDescent="0.25">
      <c r="A153">
        <v>152</v>
      </c>
      <c r="C153" s="4">
        <v>2</v>
      </c>
    </row>
    <row r="154" spans="1:5" x14ac:dyDescent="0.25">
      <c r="A154">
        <v>153</v>
      </c>
      <c r="B154" s="3">
        <v>1</v>
      </c>
      <c r="C154" s="4">
        <v>2</v>
      </c>
    </row>
    <row r="155" spans="1:5" x14ac:dyDescent="0.25">
      <c r="A155">
        <v>154</v>
      </c>
      <c r="B155" s="3">
        <v>1</v>
      </c>
      <c r="C155" s="4">
        <v>2</v>
      </c>
    </row>
    <row r="156" spans="1:5" x14ac:dyDescent="0.25">
      <c r="A156">
        <v>155</v>
      </c>
      <c r="B156" s="3">
        <v>1</v>
      </c>
    </row>
    <row r="157" spans="1:5" x14ac:dyDescent="0.25">
      <c r="A157">
        <v>156</v>
      </c>
      <c r="B157" s="3">
        <v>1</v>
      </c>
    </row>
    <row r="158" spans="1:5" x14ac:dyDescent="0.25">
      <c r="A158">
        <v>157</v>
      </c>
      <c r="B158" s="3">
        <v>1</v>
      </c>
    </row>
    <row r="159" spans="1:5" x14ac:dyDescent="0.25">
      <c r="A159">
        <v>158</v>
      </c>
      <c r="B159" s="3">
        <v>1</v>
      </c>
    </row>
    <row r="160" spans="1:5" x14ac:dyDescent="0.25">
      <c r="A160">
        <v>159</v>
      </c>
      <c r="B160" s="3">
        <v>1</v>
      </c>
    </row>
    <row r="161" spans="1:5" x14ac:dyDescent="0.25">
      <c r="A161">
        <v>160</v>
      </c>
      <c r="B161" s="3">
        <v>1</v>
      </c>
      <c r="E161" s="2">
        <v>4</v>
      </c>
    </row>
    <row r="162" spans="1:5" x14ac:dyDescent="0.25">
      <c r="A162">
        <v>161</v>
      </c>
      <c r="E162" s="2">
        <v>4</v>
      </c>
    </row>
    <row r="163" spans="1:5" x14ac:dyDescent="0.25">
      <c r="A163">
        <v>162</v>
      </c>
      <c r="E163" s="2">
        <v>4</v>
      </c>
    </row>
    <row r="164" spans="1:5" x14ac:dyDescent="0.25">
      <c r="A164">
        <v>163</v>
      </c>
      <c r="D164" s="5">
        <v>3</v>
      </c>
      <c r="E164" s="2">
        <v>4</v>
      </c>
    </row>
    <row r="165" spans="1:5" x14ac:dyDescent="0.25">
      <c r="A165">
        <v>164</v>
      </c>
      <c r="D165" s="5">
        <v>3</v>
      </c>
      <c r="E165" s="2">
        <v>4</v>
      </c>
    </row>
    <row r="166" spans="1:5" x14ac:dyDescent="0.25">
      <c r="A166">
        <v>165</v>
      </c>
      <c r="D166" s="5">
        <v>3</v>
      </c>
      <c r="E166" s="2">
        <v>4</v>
      </c>
    </row>
    <row r="167" spans="1:5" x14ac:dyDescent="0.25">
      <c r="A167">
        <v>166</v>
      </c>
      <c r="D167" s="5">
        <v>3</v>
      </c>
      <c r="E167" s="2">
        <v>4</v>
      </c>
    </row>
    <row r="168" spans="1:5" x14ac:dyDescent="0.25">
      <c r="A168">
        <v>167</v>
      </c>
      <c r="D168" s="5">
        <v>3</v>
      </c>
      <c r="E168" s="2">
        <v>4</v>
      </c>
    </row>
    <row r="169" spans="1:5" x14ac:dyDescent="0.25">
      <c r="A169">
        <v>168</v>
      </c>
      <c r="D169" s="5">
        <v>3</v>
      </c>
      <c r="E169" s="2">
        <v>4</v>
      </c>
    </row>
    <row r="170" spans="1:5" x14ac:dyDescent="0.25">
      <c r="A170">
        <v>169</v>
      </c>
      <c r="D170" s="5">
        <v>3</v>
      </c>
    </row>
    <row r="171" spans="1:5" x14ac:dyDescent="0.25">
      <c r="A171">
        <v>170</v>
      </c>
      <c r="D171" s="5">
        <v>3</v>
      </c>
    </row>
    <row r="172" spans="1:5" x14ac:dyDescent="0.25">
      <c r="A172">
        <v>171</v>
      </c>
      <c r="C172" s="4">
        <v>2</v>
      </c>
    </row>
    <row r="173" spans="1:5" x14ac:dyDescent="0.25">
      <c r="A173">
        <v>172</v>
      </c>
      <c r="C173" s="4">
        <v>2</v>
      </c>
    </row>
    <row r="174" spans="1:5" x14ac:dyDescent="0.25">
      <c r="A174">
        <v>173</v>
      </c>
      <c r="C174" s="4">
        <v>2</v>
      </c>
    </row>
    <row r="175" spans="1:5" x14ac:dyDescent="0.25">
      <c r="A175">
        <v>174</v>
      </c>
      <c r="C175" s="4">
        <v>2</v>
      </c>
    </row>
    <row r="176" spans="1:5" x14ac:dyDescent="0.25">
      <c r="A176">
        <v>175</v>
      </c>
      <c r="C176" s="4">
        <v>2</v>
      </c>
    </row>
    <row r="177" spans="1:5" x14ac:dyDescent="0.25">
      <c r="A177">
        <v>176</v>
      </c>
      <c r="C177" s="4">
        <v>2</v>
      </c>
    </row>
    <row r="178" spans="1:5" x14ac:dyDescent="0.25">
      <c r="A178">
        <v>177</v>
      </c>
      <c r="B178" s="3">
        <v>1</v>
      </c>
      <c r="C178" s="4">
        <v>2</v>
      </c>
    </row>
    <row r="179" spans="1:5" x14ac:dyDescent="0.25">
      <c r="A179">
        <v>178</v>
      </c>
      <c r="B179" s="3">
        <v>1</v>
      </c>
      <c r="C179" s="4">
        <v>2</v>
      </c>
    </row>
    <row r="180" spans="1:5" x14ac:dyDescent="0.25">
      <c r="A180">
        <v>179</v>
      </c>
      <c r="B180" s="3">
        <v>1</v>
      </c>
    </row>
    <row r="181" spans="1:5" x14ac:dyDescent="0.25">
      <c r="A181">
        <v>180</v>
      </c>
      <c r="B181" s="3">
        <v>1</v>
      </c>
    </row>
    <row r="182" spans="1:5" x14ac:dyDescent="0.25">
      <c r="A182">
        <v>181</v>
      </c>
      <c r="B182" s="3">
        <v>1</v>
      </c>
    </row>
    <row r="183" spans="1:5" x14ac:dyDescent="0.25">
      <c r="A183">
        <v>182</v>
      </c>
      <c r="B183" s="3">
        <v>1</v>
      </c>
    </row>
    <row r="184" spans="1:5" x14ac:dyDescent="0.25">
      <c r="A184">
        <v>183</v>
      </c>
      <c r="B184" s="3">
        <v>1</v>
      </c>
    </row>
    <row r="185" spans="1:5" x14ac:dyDescent="0.25">
      <c r="A185">
        <v>184</v>
      </c>
      <c r="B185" s="3">
        <v>1</v>
      </c>
      <c r="E185" s="2">
        <v>4</v>
      </c>
    </row>
    <row r="186" spans="1:5" x14ac:dyDescent="0.25">
      <c r="A186">
        <v>185</v>
      </c>
      <c r="E186" s="2">
        <v>4</v>
      </c>
    </row>
    <row r="187" spans="1:5" x14ac:dyDescent="0.25">
      <c r="A187">
        <v>186</v>
      </c>
      <c r="D187" s="5">
        <v>3</v>
      </c>
      <c r="E187" s="2">
        <v>4</v>
      </c>
    </row>
    <row r="188" spans="1:5" x14ac:dyDescent="0.25">
      <c r="A188">
        <v>187</v>
      </c>
      <c r="D188" s="5">
        <v>3</v>
      </c>
      <c r="E188" s="2">
        <v>4</v>
      </c>
    </row>
    <row r="189" spans="1:5" x14ac:dyDescent="0.25">
      <c r="A189">
        <v>188</v>
      </c>
      <c r="D189" s="5">
        <v>3</v>
      </c>
      <c r="E189" s="2">
        <v>4</v>
      </c>
    </row>
    <row r="190" spans="1:5" x14ac:dyDescent="0.25">
      <c r="A190">
        <v>189</v>
      </c>
      <c r="D190" s="5">
        <v>3</v>
      </c>
      <c r="E190" s="2">
        <v>4</v>
      </c>
    </row>
    <row r="191" spans="1:5" x14ac:dyDescent="0.25">
      <c r="A191">
        <v>190</v>
      </c>
      <c r="D191" s="5">
        <v>3</v>
      </c>
      <c r="E191" s="2">
        <v>4</v>
      </c>
    </row>
    <row r="192" spans="1:5" x14ac:dyDescent="0.25">
      <c r="A192">
        <v>191</v>
      </c>
      <c r="D192" s="5">
        <v>3</v>
      </c>
      <c r="E192" s="2">
        <v>4</v>
      </c>
    </row>
    <row r="193" spans="1:5" x14ac:dyDescent="0.25">
      <c r="A193">
        <v>192</v>
      </c>
      <c r="D193" s="5">
        <v>3</v>
      </c>
      <c r="E193" s="2">
        <v>4</v>
      </c>
    </row>
    <row r="194" spans="1:5" x14ac:dyDescent="0.25">
      <c r="A194">
        <v>193</v>
      </c>
      <c r="D194" s="5">
        <v>3</v>
      </c>
    </row>
    <row r="195" spans="1:5" x14ac:dyDescent="0.25">
      <c r="A195">
        <v>194</v>
      </c>
      <c r="C195" s="4">
        <v>2</v>
      </c>
      <c r="D195" s="5">
        <v>3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</row>
    <row r="198" spans="1:5" x14ac:dyDescent="0.25">
      <c r="A198">
        <v>197</v>
      </c>
      <c r="C198" s="4">
        <v>2</v>
      </c>
    </row>
    <row r="199" spans="1:5" x14ac:dyDescent="0.25">
      <c r="A199">
        <v>198</v>
      </c>
      <c r="C199" s="4">
        <v>2</v>
      </c>
    </row>
    <row r="200" spans="1:5" x14ac:dyDescent="0.25">
      <c r="A200">
        <v>199</v>
      </c>
      <c r="C200" s="4">
        <v>2</v>
      </c>
    </row>
    <row r="201" spans="1:5" x14ac:dyDescent="0.25">
      <c r="A201">
        <v>200</v>
      </c>
      <c r="C201" s="4">
        <v>2</v>
      </c>
    </row>
    <row r="202" spans="1:5" x14ac:dyDescent="0.25">
      <c r="A202">
        <v>201</v>
      </c>
      <c r="B202" s="3">
        <v>1</v>
      </c>
      <c r="C202" s="4">
        <v>2</v>
      </c>
    </row>
    <row r="203" spans="1:5" x14ac:dyDescent="0.25">
      <c r="A203">
        <v>202</v>
      </c>
      <c r="B203" s="3">
        <v>1</v>
      </c>
    </row>
    <row r="204" spans="1:5" x14ac:dyDescent="0.25">
      <c r="A204">
        <v>203</v>
      </c>
      <c r="B204" s="3">
        <v>1</v>
      </c>
    </row>
    <row r="205" spans="1:5" x14ac:dyDescent="0.25">
      <c r="A205">
        <v>204</v>
      </c>
      <c r="B205" s="3">
        <v>1</v>
      </c>
    </row>
    <row r="206" spans="1:5" x14ac:dyDescent="0.25">
      <c r="A206">
        <v>205</v>
      </c>
      <c r="B206" s="3">
        <v>1</v>
      </c>
    </row>
    <row r="207" spans="1:5" x14ac:dyDescent="0.25">
      <c r="A207">
        <v>206</v>
      </c>
      <c r="B207" s="3">
        <v>1</v>
      </c>
    </row>
    <row r="208" spans="1:5" x14ac:dyDescent="0.25">
      <c r="A208">
        <v>207</v>
      </c>
      <c r="B208" s="3">
        <v>1</v>
      </c>
      <c r="E208" s="2">
        <v>4</v>
      </c>
    </row>
    <row r="209" spans="1:5" x14ac:dyDescent="0.25">
      <c r="A209">
        <v>208</v>
      </c>
      <c r="B209" s="3">
        <v>1</v>
      </c>
      <c r="E209" s="2">
        <v>4</v>
      </c>
    </row>
    <row r="210" spans="1:5" x14ac:dyDescent="0.25">
      <c r="A210">
        <v>209</v>
      </c>
      <c r="B210" s="3">
        <v>1</v>
      </c>
      <c r="E210" s="2">
        <v>4</v>
      </c>
    </row>
    <row r="211" spans="1:5" x14ac:dyDescent="0.25">
      <c r="A211">
        <v>210</v>
      </c>
      <c r="D211" s="5">
        <v>3</v>
      </c>
      <c r="E211" s="2">
        <v>4</v>
      </c>
    </row>
    <row r="212" spans="1:5" x14ac:dyDescent="0.25">
      <c r="A212">
        <v>211</v>
      </c>
      <c r="D212" s="5">
        <v>3</v>
      </c>
      <c r="E212" s="2">
        <v>4</v>
      </c>
    </row>
    <row r="213" spans="1:5" x14ac:dyDescent="0.25">
      <c r="A213">
        <v>212</v>
      </c>
      <c r="D213" s="5">
        <v>3</v>
      </c>
      <c r="E213" s="2">
        <v>4</v>
      </c>
    </row>
    <row r="214" spans="1:5" x14ac:dyDescent="0.25">
      <c r="A214">
        <v>213</v>
      </c>
      <c r="D214" s="5">
        <v>3</v>
      </c>
      <c r="E214" s="2">
        <v>4</v>
      </c>
    </row>
    <row r="215" spans="1:5" x14ac:dyDescent="0.25">
      <c r="A215">
        <v>214</v>
      </c>
      <c r="D215" s="5">
        <v>3</v>
      </c>
      <c r="E215" s="2">
        <v>4</v>
      </c>
    </row>
    <row r="216" spans="1:5" x14ac:dyDescent="0.25">
      <c r="A216">
        <v>215</v>
      </c>
      <c r="D216" s="5">
        <v>3</v>
      </c>
      <c r="E216" s="2">
        <v>4</v>
      </c>
    </row>
    <row r="217" spans="1:5" x14ac:dyDescent="0.25">
      <c r="A217">
        <v>216</v>
      </c>
      <c r="C217" s="4">
        <v>2</v>
      </c>
      <c r="D217" s="5">
        <v>3</v>
      </c>
      <c r="E217" s="2">
        <v>4</v>
      </c>
    </row>
    <row r="218" spans="1:5" x14ac:dyDescent="0.25">
      <c r="A218">
        <v>217</v>
      </c>
      <c r="C218" s="4">
        <v>2</v>
      </c>
      <c r="D218" s="5">
        <v>3</v>
      </c>
    </row>
    <row r="219" spans="1:5" x14ac:dyDescent="0.25">
      <c r="A219">
        <v>218</v>
      </c>
      <c r="C219" s="4">
        <v>2</v>
      </c>
      <c r="D219" s="5">
        <v>3</v>
      </c>
    </row>
    <row r="220" spans="1:5" x14ac:dyDescent="0.25">
      <c r="A220">
        <v>219</v>
      </c>
      <c r="C220" s="4">
        <v>2</v>
      </c>
      <c r="D220" s="5">
        <v>3</v>
      </c>
    </row>
    <row r="221" spans="1:5" x14ac:dyDescent="0.25">
      <c r="A221">
        <v>220</v>
      </c>
      <c r="C221" s="4">
        <v>2</v>
      </c>
    </row>
    <row r="222" spans="1:5" x14ac:dyDescent="0.25">
      <c r="A222">
        <v>221</v>
      </c>
      <c r="C222" s="4">
        <v>2</v>
      </c>
    </row>
    <row r="223" spans="1:5" x14ac:dyDescent="0.25">
      <c r="A223">
        <v>222</v>
      </c>
      <c r="C223" s="4">
        <v>2</v>
      </c>
    </row>
    <row r="224" spans="1:5" x14ac:dyDescent="0.25">
      <c r="A224">
        <v>223</v>
      </c>
      <c r="C224" s="4">
        <v>2</v>
      </c>
    </row>
    <row r="225" spans="1:5" x14ac:dyDescent="0.25">
      <c r="A225">
        <v>224</v>
      </c>
      <c r="C225" s="4">
        <v>2</v>
      </c>
    </row>
    <row r="226" spans="1:5" x14ac:dyDescent="0.25">
      <c r="A226">
        <v>225</v>
      </c>
      <c r="B226" s="3">
        <v>1</v>
      </c>
      <c r="C226" s="4">
        <v>2</v>
      </c>
    </row>
    <row r="227" spans="1:5" x14ac:dyDescent="0.25">
      <c r="A227">
        <v>226</v>
      </c>
      <c r="B227" s="3">
        <v>1</v>
      </c>
      <c r="C227" s="4">
        <v>2</v>
      </c>
    </row>
    <row r="228" spans="1:5" x14ac:dyDescent="0.25">
      <c r="A228">
        <v>227</v>
      </c>
      <c r="B228" s="3">
        <v>1</v>
      </c>
    </row>
    <row r="229" spans="1:5" x14ac:dyDescent="0.25">
      <c r="A229">
        <v>228</v>
      </c>
      <c r="B229" s="3">
        <v>1</v>
      </c>
    </row>
    <row r="230" spans="1:5" x14ac:dyDescent="0.25">
      <c r="A230">
        <v>229</v>
      </c>
      <c r="B230" s="3">
        <v>1</v>
      </c>
    </row>
    <row r="231" spans="1:5" x14ac:dyDescent="0.25">
      <c r="A231">
        <v>230</v>
      </c>
      <c r="B231" s="3">
        <v>1</v>
      </c>
    </row>
    <row r="232" spans="1:5" x14ac:dyDescent="0.25">
      <c r="A232">
        <v>231</v>
      </c>
      <c r="B232" s="3">
        <v>1</v>
      </c>
      <c r="E232" s="2">
        <v>4</v>
      </c>
    </row>
    <row r="233" spans="1:5" x14ac:dyDescent="0.25">
      <c r="A233">
        <v>232</v>
      </c>
      <c r="B233" s="3">
        <v>1</v>
      </c>
      <c r="E233" s="2">
        <v>4</v>
      </c>
    </row>
    <row r="234" spans="1:5" x14ac:dyDescent="0.25">
      <c r="A234">
        <v>233</v>
      </c>
      <c r="B234" s="3">
        <v>1</v>
      </c>
      <c r="E234" s="2">
        <v>4</v>
      </c>
    </row>
    <row r="235" spans="1:5" x14ac:dyDescent="0.25">
      <c r="A235">
        <v>234</v>
      </c>
      <c r="B235" s="3">
        <v>1</v>
      </c>
      <c r="E235" s="2">
        <v>4</v>
      </c>
    </row>
    <row r="236" spans="1:5" x14ac:dyDescent="0.25">
      <c r="A236">
        <v>235</v>
      </c>
      <c r="E236" s="2">
        <v>4</v>
      </c>
    </row>
    <row r="237" spans="1:5" x14ac:dyDescent="0.25">
      <c r="A237">
        <v>236</v>
      </c>
      <c r="E237" s="2">
        <v>4</v>
      </c>
    </row>
    <row r="238" spans="1:5" x14ac:dyDescent="0.25">
      <c r="A238">
        <v>237</v>
      </c>
      <c r="D238" s="5">
        <v>3</v>
      </c>
      <c r="E238" s="2">
        <v>4</v>
      </c>
    </row>
    <row r="239" spans="1:5" x14ac:dyDescent="0.25">
      <c r="A239">
        <v>238</v>
      </c>
      <c r="D239" s="5">
        <v>3</v>
      </c>
      <c r="E239" s="2">
        <v>4</v>
      </c>
    </row>
    <row r="240" spans="1:5" x14ac:dyDescent="0.25">
      <c r="A240">
        <v>239</v>
      </c>
      <c r="D240" s="5">
        <v>3</v>
      </c>
      <c r="E240" s="2">
        <v>4</v>
      </c>
    </row>
    <row r="241" spans="1:6" x14ac:dyDescent="0.25">
      <c r="A241">
        <v>240</v>
      </c>
      <c r="C241" s="4">
        <v>2</v>
      </c>
      <c r="D241" s="5">
        <v>3</v>
      </c>
      <c r="E241" s="2">
        <v>4</v>
      </c>
    </row>
    <row r="242" spans="1:6" x14ac:dyDescent="0.25">
      <c r="A242">
        <v>241</v>
      </c>
      <c r="C242" s="4">
        <v>2</v>
      </c>
      <c r="D242" s="5">
        <v>3</v>
      </c>
    </row>
    <row r="243" spans="1:6" x14ac:dyDescent="0.25">
      <c r="A243">
        <v>242</v>
      </c>
      <c r="C243" s="4">
        <v>2</v>
      </c>
      <c r="D243" s="5">
        <v>3</v>
      </c>
      <c r="F243" t="s">
        <v>22</v>
      </c>
    </row>
    <row r="244" spans="1:6" x14ac:dyDescent="0.25">
      <c r="A244">
        <v>273</v>
      </c>
    </row>
    <row r="245" spans="1:6" x14ac:dyDescent="0.25">
      <c r="A245">
        <v>274</v>
      </c>
    </row>
    <row r="246" spans="1:6" x14ac:dyDescent="0.25">
      <c r="A246">
        <v>275</v>
      </c>
      <c r="F246" t="s">
        <v>22</v>
      </c>
    </row>
    <row r="247" spans="1:6" x14ac:dyDescent="0.25">
      <c r="A247">
        <v>276</v>
      </c>
      <c r="C247" s="4">
        <v>2</v>
      </c>
    </row>
    <row r="248" spans="1:6" x14ac:dyDescent="0.25">
      <c r="A248">
        <v>277</v>
      </c>
      <c r="C248" s="4">
        <v>2</v>
      </c>
    </row>
    <row r="249" spans="1:6" x14ac:dyDescent="0.25">
      <c r="A249">
        <v>278</v>
      </c>
      <c r="C249" s="4">
        <v>2</v>
      </c>
      <c r="D249" s="5">
        <v>3</v>
      </c>
    </row>
    <row r="250" spans="1:6" x14ac:dyDescent="0.25">
      <c r="A250">
        <v>279</v>
      </c>
      <c r="C250" s="4">
        <v>2</v>
      </c>
      <c r="D250" s="5">
        <v>3</v>
      </c>
    </row>
    <row r="251" spans="1:6" x14ac:dyDescent="0.25">
      <c r="A251">
        <v>280</v>
      </c>
      <c r="C251" s="4">
        <v>2</v>
      </c>
      <c r="D251" s="5">
        <v>3</v>
      </c>
    </row>
    <row r="252" spans="1:6" x14ac:dyDescent="0.25">
      <c r="A252">
        <v>281</v>
      </c>
      <c r="C252" s="4">
        <v>2</v>
      </c>
      <c r="D252" s="5">
        <v>3</v>
      </c>
    </row>
    <row r="253" spans="1:6" x14ac:dyDescent="0.25">
      <c r="A253">
        <v>282</v>
      </c>
      <c r="C253" s="4">
        <v>2</v>
      </c>
      <c r="D253" s="5">
        <v>3</v>
      </c>
    </row>
    <row r="254" spans="1:6" x14ac:dyDescent="0.25">
      <c r="A254">
        <v>283</v>
      </c>
      <c r="C254" s="4">
        <v>2</v>
      </c>
      <c r="D254" s="5">
        <v>3</v>
      </c>
    </row>
    <row r="255" spans="1:6" x14ac:dyDescent="0.25">
      <c r="A255">
        <v>284</v>
      </c>
      <c r="C255" s="4">
        <v>2</v>
      </c>
      <c r="D255" s="5">
        <v>3</v>
      </c>
    </row>
    <row r="256" spans="1:6" x14ac:dyDescent="0.25">
      <c r="A256">
        <v>285</v>
      </c>
      <c r="C256" s="4">
        <v>2</v>
      </c>
      <c r="D256" s="5">
        <v>3</v>
      </c>
    </row>
    <row r="257" spans="1:5" x14ac:dyDescent="0.25">
      <c r="A257">
        <v>286</v>
      </c>
      <c r="D257" s="5">
        <v>3</v>
      </c>
    </row>
    <row r="258" spans="1:5" x14ac:dyDescent="0.25">
      <c r="A258">
        <v>287</v>
      </c>
      <c r="D258" s="5">
        <v>3</v>
      </c>
    </row>
    <row r="259" spans="1:5" x14ac:dyDescent="0.25">
      <c r="A259">
        <v>288</v>
      </c>
      <c r="D259" s="5">
        <v>3</v>
      </c>
    </row>
    <row r="260" spans="1:5" x14ac:dyDescent="0.25">
      <c r="A260">
        <v>289</v>
      </c>
      <c r="D260" s="5">
        <v>3</v>
      </c>
      <c r="E260" s="2">
        <v>4</v>
      </c>
    </row>
    <row r="261" spans="1:5" x14ac:dyDescent="0.25">
      <c r="A261">
        <v>290</v>
      </c>
      <c r="E261" s="2">
        <v>4</v>
      </c>
    </row>
    <row r="262" spans="1:5" x14ac:dyDescent="0.25">
      <c r="A262">
        <v>291</v>
      </c>
      <c r="B262" s="3">
        <v>1</v>
      </c>
      <c r="E262" s="2">
        <v>4</v>
      </c>
    </row>
    <row r="263" spans="1:5" x14ac:dyDescent="0.25">
      <c r="A263">
        <v>292</v>
      </c>
      <c r="B263" s="3">
        <v>1</v>
      </c>
      <c r="E263" s="2">
        <v>4</v>
      </c>
    </row>
    <row r="264" spans="1:5" x14ac:dyDescent="0.25">
      <c r="A264">
        <v>293</v>
      </c>
      <c r="B264" s="3">
        <v>1</v>
      </c>
      <c r="E264" s="2">
        <v>4</v>
      </c>
    </row>
    <row r="265" spans="1:5" x14ac:dyDescent="0.25">
      <c r="A265">
        <v>294</v>
      </c>
      <c r="B265" s="3">
        <v>1</v>
      </c>
      <c r="E265" s="2">
        <v>4</v>
      </c>
    </row>
    <row r="266" spans="1:5" x14ac:dyDescent="0.25">
      <c r="A266">
        <v>295</v>
      </c>
      <c r="B266" s="3">
        <v>1</v>
      </c>
      <c r="E266" s="2">
        <v>4</v>
      </c>
    </row>
    <row r="267" spans="1:5" x14ac:dyDescent="0.25">
      <c r="A267">
        <v>296</v>
      </c>
      <c r="B267" s="3">
        <v>1</v>
      </c>
      <c r="E267" s="2">
        <v>4</v>
      </c>
    </row>
    <row r="268" spans="1:5" x14ac:dyDescent="0.25">
      <c r="A268">
        <v>297</v>
      </c>
      <c r="B268" s="3">
        <v>1</v>
      </c>
      <c r="E268" s="2">
        <v>4</v>
      </c>
    </row>
    <row r="269" spans="1:5" x14ac:dyDescent="0.25">
      <c r="A269">
        <v>298</v>
      </c>
      <c r="B269" s="3">
        <v>1</v>
      </c>
    </row>
    <row r="270" spans="1:5" x14ac:dyDescent="0.25">
      <c r="A270">
        <v>299</v>
      </c>
      <c r="B270" s="3">
        <v>1</v>
      </c>
    </row>
    <row r="271" spans="1:5" x14ac:dyDescent="0.25">
      <c r="A271">
        <v>300</v>
      </c>
      <c r="B271" s="3">
        <v>1</v>
      </c>
    </row>
    <row r="272" spans="1:5" x14ac:dyDescent="0.25">
      <c r="A272">
        <v>301</v>
      </c>
      <c r="B272" s="3">
        <v>1</v>
      </c>
    </row>
    <row r="273" spans="1:5" x14ac:dyDescent="0.25">
      <c r="A273">
        <v>302</v>
      </c>
      <c r="C273" s="4">
        <v>2</v>
      </c>
    </row>
    <row r="274" spans="1:5" x14ac:dyDescent="0.25">
      <c r="A274">
        <v>303</v>
      </c>
      <c r="C274" s="4">
        <v>2</v>
      </c>
    </row>
    <row r="275" spans="1:5" x14ac:dyDescent="0.25">
      <c r="A275">
        <v>304</v>
      </c>
      <c r="C275" s="4">
        <v>2</v>
      </c>
      <c r="D275" s="5">
        <v>3</v>
      </c>
    </row>
    <row r="276" spans="1:5" x14ac:dyDescent="0.25">
      <c r="A276">
        <v>305</v>
      </c>
      <c r="C276" s="4">
        <v>2</v>
      </c>
      <c r="D276" s="5">
        <v>3</v>
      </c>
    </row>
    <row r="277" spans="1:5" x14ac:dyDescent="0.25">
      <c r="A277">
        <v>306</v>
      </c>
      <c r="C277" s="4">
        <v>2</v>
      </c>
      <c r="D277" s="5">
        <v>3</v>
      </c>
    </row>
    <row r="278" spans="1:5" x14ac:dyDescent="0.25">
      <c r="A278">
        <v>307</v>
      </c>
      <c r="C278" s="4">
        <v>2</v>
      </c>
      <c r="D278" s="5">
        <v>3</v>
      </c>
    </row>
    <row r="279" spans="1:5" x14ac:dyDescent="0.25">
      <c r="A279">
        <v>308</v>
      </c>
      <c r="C279" s="4">
        <v>2</v>
      </c>
      <c r="D279" s="5">
        <v>3</v>
      </c>
    </row>
    <row r="280" spans="1:5" x14ac:dyDescent="0.25">
      <c r="A280">
        <v>309</v>
      </c>
      <c r="C280" s="4">
        <v>2</v>
      </c>
      <c r="D280" s="5">
        <v>3</v>
      </c>
    </row>
    <row r="281" spans="1:5" x14ac:dyDescent="0.25">
      <c r="A281">
        <v>310</v>
      </c>
      <c r="D281" s="5">
        <v>3</v>
      </c>
    </row>
    <row r="282" spans="1:5" x14ac:dyDescent="0.25">
      <c r="A282">
        <v>311</v>
      </c>
      <c r="D282" s="5">
        <v>3</v>
      </c>
      <c r="E282" s="2">
        <v>4</v>
      </c>
    </row>
    <row r="283" spans="1:5" x14ac:dyDescent="0.25">
      <c r="A283">
        <v>312</v>
      </c>
      <c r="D283" s="5">
        <v>3</v>
      </c>
      <c r="E283" s="2">
        <v>4</v>
      </c>
    </row>
    <row r="284" spans="1:5" x14ac:dyDescent="0.25">
      <c r="A284">
        <v>313</v>
      </c>
      <c r="D284" s="5">
        <v>3</v>
      </c>
      <c r="E284" s="2">
        <v>4</v>
      </c>
    </row>
    <row r="285" spans="1:5" x14ac:dyDescent="0.25">
      <c r="A285">
        <v>314</v>
      </c>
      <c r="E285" s="2">
        <v>4</v>
      </c>
    </row>
    <row r="286" spans="1:5" x14ac:dyDescent="0.25">
      <c r="A286">
        <v>315</v>
      </c>
      <c r="E286" s="2">
        <v>4</v>
      </c>
    </row>
    <row r="287" spans="1:5" x14ac:dyDescent="0.25">
      <c r="A287">
        <v>316</v>
      </c>
      <c r="B287" s="3">
        <v>1</v>
      </c>
      <c r="E287" s="2">
        <v>4</v>
      </c>
    </row>
    <row r="288" spans="1:5" x14ac:dyDescent="0.25">
      <c r="A288">
        <v>317</v>
      </c>
      <c r="B288" s="3">
        <v>1</v>
      </c>
      <c r="E288" s="2">
        <v>4</v>
      </c>
    </row>
    <row r="289" spans="1:5" x14ac:dyDescent="0.25">
      <c r="A289">
        <v>318</v>
      </c>
      <c r="B289" s="3">
        <v>1</v>
      </c>
    </row>
    <row r="290" spans="1:5" x14ac:dyDescent="0.25">
      <c r="A290">
        <v>319</v>
      </c>
      <c r="B290" s="3">
        <v>1</v>
      </c>
    </row>
    <row r="291" spans="1:5" x14ac:dyDescent="0.25">
      <c r="A291">
        <v>320</v>
      </c>
      <c r="B291" s="3">
        <v>1</v>
      </c>
    </row>
    <row r="292" spans="1:5" x14ac:dyDescent="0.25">
      <c r="A292">
        <v>321</v>
      </c>
      <c r="B292" s="3">
        <v>1</v>
      </c>
    </row>
    <row r="293" spans="1:5" x14ac:dyDescent="0.25">
      <c r="A293">
        <v>322</v>
      </c>
      <c r="B293" s="3">
        <v>1</v>
      </c>
    </row>
    <row r="294" spans="1:5" x14ac:dyDescent="0.25">
      <c r="A294">
        <v>323</v>
      </c>
      <c r="B294" s="3">
        <v>1</v>
      </c>
    </row>
    <row r="295" spans="1:5" x14ac:dyDescent="0.25">
      <c r="A295">
        <v>324</v>
      </c>
      <c r="B295" s="3">
        <v>1</v>
      </c>
      <c r="C295" s="4">
        <v>2</v>
      </c>
    </row>
    <row r="296" spans="1:5" x14ac:dyDescent="0.25">
      <c r="A296">
        <v>325</v>
      </c>
      <c r="B296" s="3">
        <v>1</v>
      </c>
      <c r="C296" s="4">
        <v>2</v>
      </c>
    </row>
    <row r="297" spans="1:5" x14ac:dyDescent="0.25">
      <c r="A297">
        <v>326</v>
      </c>
      <c r="C297" s="4">
        <v>2</v>
      </c>
    </row>
    <row r="298" spans="1:5" x14ac:dyDescent="0.25">
      <c r="A298">
        <v>327</v>
      </c>
      <c r="C298" s="4">
        <v>2</v>
      </c>
    </row>
    <row r="299" spans="1:5" x14ac:dyDescent="0.25">
      <c r="A299">
        <v>328</v>
      </c>
      <c r="C299" s="4">
        <v>2</v>
      </c>
    </row>
    <row r="300" spans="1:5" x14ac:dyDescent="0.25">
      <c r="A300">
        <v>329</v>
      </c>
      <c r="C300" s="4">
        <v>2</v>
      </c>
      <c r="D300" s="5">
        <v>3</v>
      </c>
    </row>
    <row r="301" spans="1:5" x14ac:dyDescent="0.25">
      <c r="A301">
        <v>330</v>
      </c>
      <c r="C301" s="4">
        <v>2</v>
      </c>
      <c r="D301" s="5">
        <v>3</v>
      </c>
      <c r="E301" s="2">
        <v>4</v>
      </c>
    </row>
    <row r="302" spans="1:5" x14ac:dyDescent="0.25">
      <c r="A302">
        <v>331</v>
      </c>
      <c r="D302" s="5">
        <v>3</v>
      </c>
      <c r="E302" s="2">
        <v>4</v>
      </c>
    </row>
    <row r="303" spans="1:5" x14ac:dyDescent="0.25">
      <c r="A303">
        <v>332</v>
      </c>
      <c r="D303" s="5">
        <v>3</v>
      </c>
      <c r="E303" s="2">
        <v>4</v>
      </c>
    </row>
    <row r="304" spans="1:5" x14ac:dyDescent="0.25">
      <c r="A304">
        <v>333</v>
      </c>
      <c r="D304" s="5">
        <v>3</v>
      </c>
      <c r="E304" s="2">
        <v>4</v>
      </c>
    </row>
    <row r="305" spans="1:5" x14ac:dyDescent="0.25">
      <c r="A305">
        <v>334</v>
      </c>
      <c r="D305" s="5">
        <v>3</v>
      </c>
      <c r="E305" s="2">
        <v>4</v>
      </c>
    </row>
    <row r="306" spans="1:5" x14ac:dyDescent="0.25">
      <c r="A306">
        <v>335</v>
      </c>
      <c r="D306" s="5">
        <v>3</v>
      </c>
      <c r="E306" s="2">
        <v>4</v>
      </c>
    </row>
    <row r="307" spans="1:5" x14ac:dyDescent="0.25">
      <c r="A307">
        <v>336</v>
      </c>
      <c r="D307" s="5">
        <v>3</v>
      </c>
      <c r="E307" s="2">
        <v>4</v>
      </c>
    </row>
    <row r="308" spans="1:5" x14ac:dyDescent="0.25">
      <c r="A308">
        <v>337</v>
      </c>
      <c r="E308" s="2">
        <v>4</v>
      </c>
    </row>
    <row r="309" spans="1:5" x14ac:dyDescent="0.25">
      <c r="A309">
        <v>338</v>
      </c>
    </row>
    <row r="310" spans="1:5" x14ac:dyDescent="0.25">
      <c r="A310">
        <v>339</v>
      </c>
    </row>
    <row r="311" spans="1:5" x14ac:dyDescent="0.25">
      <c r="A311">
        <v>340</v>
      </c>
    </row>
    <row r="312" spans="1:5" x14ac:dyDescent="0.25">
      <c r="A312">
        <v>341</v>
      </c>
      <c r="B312" s="3">
        <v>1</v>
      </c>
    </row>
    <row r="313" spans="1:5" x14ac:dyDescent="0.25">
      <c r="A313">
        <v>342</v>
      </c>
      <c r="B313" s="3">
        <v>1</v>
      </c>
    </row>
    <row r="314" spans="1:5" x14ac:dyDescent="0.25">
      <c r="A314">
        <v>343</v>
      </c>
      <c r="B314" s="3">
        <v>1</v>
      </c>
    </row>
    <row r="315" spans="1:5" x14ac:dyDescent="0.25">
      <c r="A315">
        <v>344</v>
      </c>
      <c r="B315" s="3">
        <v>1</v>
      </c>
    </row>
    <row r="316" spans="1:5" x14ac:dyDescent="0.25">
      <c r="A316">
        <v>345</v>
      </c>
      <c r="B316" s="3">
        <v>1</v>
      </c>
    </row>
    <row r="317" spans="1:5" x14ac:dyDescent="0.25">
      <c r="A317">
        <v>346</v>
      </c>
      <c r="B317" s="3">
        <v>1</v>
      </c>
      <c r="C317" s="4">
        <v>2</v>
      </c>
    </row>
    <row r="318" spans="1:5" x14ac:dyDescent="0.25">
      <c r="A318">
        <v>347</v>
      </c>
      <c r="B318" s="3">
        <v>1</v>
      </c>
      <c r="C318" s="4">
        <v>2</v>
      </c>
    </row>
    <row r="319" spans="1:5" x14ac:dyDescent="0.25">
      <c r="A319">
        <v>348</v>
      </c>
      <c r="B319" s="3">
        <v>1</v>
      </c>
      <c r="C319" s="4">
        <v>2</v>
      </c>
    </row>
    <row r="320" spans="1:5" x14ac:dyDescent="0.25">
      <c r="A320">
        <v>349</v>
      </c>
      <c r="C320" s="4">
        <v>2</v>
      </c>
    </row>
    <row r="321" spans="1:5" x14ac:dyDescent="0.25">
      <c r="A321">
        <v>350</v>
      </c>
      <c r="C321" s="4">
        <v>2</v>
      </c>
    </row>
    <row r="322" spans="1:5" x14ac:dyDescent="0.25">
      <c r="A322">
        <v>351</v>
      </c>
      <c r="C322" s="4">
        <v>2</v>
      </c>
    </row>
    <row r="323" spans="1:5" x14ac:dyDescent="0.25">
      <c r="A323">
        <v>352</v>
      </c>
      <c r="D323" s="5">
        <v>3</v>
      </c>
      <c r="E323" s="2">
        <v>4</v>
      </c>
    </row>
    <row r="324" spans="1:5" x14ac:dyDescent="0.25">
      <c r="A324">
        <v>353</v>
      </c>
      <c r="D324" s="5">
        <v>3</v>
      </c>
      <c r="E324" s="2">
        <v>4</v>
      </c>
    </row>
    <row r="325" spans="1:5" x14ac:dyDescent="0.25">
      <c r="A325">
        <v>354</v>
      </c>
      <c r="D325" s="5">
        <v>3</v>
      </c>
      <c r="E325" s="2">
        <v>4</v>
      </c>
    </row>
    <row r="326" spans="1:5" x14ac:dyDescent="0.25">
      <c r="A326">
        <v>355</v>
      </c>
      <c r="D326" s="5">
        <v>3</v>
      </c>
      <c r="E326" s="2">
        <v>4</v>
      </c>
    </row>
    <row r="327" spans="1:5" x14ac:dyDescent="0.25">
      <c r="A327">
        <v>356</v>
      </c>
      <c r="D327" s="5">
        <v>3</v>
      </c>
      <c r="E327" s="2">
        <v>4</v>
      </c>
    </row>
    <row r="328" spans="1:5" x14ac:dyDescent="0.25">
      <c r="A328">
        <v>357</v>
      </c>
      <c r="D328" s="5">
        <v>3</v>
      </c>
      <c r="E328" s="2">
        <v>4</v>
      </c>
    </row>
    <row r="329" spans="1:5" x14ac:dyDescent="0.25">
      <c r="A329">
        <v>358</v>
      </c>
      <c r="D329" s="5">
        <v>3</v>
      </c>
      <c r="E329" s="2">
        <v>4</v>
      </c>
    </row>
    <row r="330" spans="1:5" x14ac:dyDescent="0.25">
      <c r="A330">
        <v>359</v>
      </c>
    </row>
    <row r="331" spans="1:5" x14ac:dyDescent="0.25">
      <c r="A331">
        <v>360</v>
      </c>
    </row>
    <row r="332" spans="1:5" x14ac:dyDescent="0.25">
      <c r="A332">
        <v>361</v>
      </c>
    </row>
    <row r="333" spans="1:5" x14ac:dyDescent="0.25">
      <c r="A333">
        <v>362</v>
      </c>
    </row>
    <row r="334" spans="1:5" x14ac:dyDescent="0.25">
      <c r="A334">
        <v>363</v>
      </c>
    </row>
    <row r="335" spans="1:5" x14ac:dyDescent="0.25">
      <c r="A335">
        <v>364</v>
      </c>
      <c r="B335" s="3">
        <v>1</v>
      </c>
    </row>
    <row r="336" spans="1:5" x14ac:dyDescent="0.25">
      <c r="A336">
        <v>365</v>
      </c>
      <c r="B336" s="3">
        <v>1</v>
      </c>
    </row>
    <row r="337" spans="1:5" x14ac:dyDescent="0.25">
      <c r="A337">
        <v>366</v>
      </c>
      <c r="B337" s="3">
        <v>1</v>
      </c>
    </row>
    <row r="338" spans="1:5" x14ac:dyDescent="0.25">
      <c r="A338">
        <v>367</v>
      </c>
      <c r="B338" s="3">
        <v>1</v>
      </c>
    </row>
    <row r="339" spans="1:5" x14ac:dyDescent="0.25">
      <c r="A339">
        <v>368</v>
      </c>
      <c r="B339" s="3">
        <v>1</v>
      </c>
      <c r="C339" s="4">
        <v>2</v>
      </c>
    </row>
    <row r="340" spans="1:5" x14ac:dyDescent="0.25">
      <c r="A340">
        <v>369</v>
      </c>
      <c r="B340" s="3">
        <v>1</v>
      </c>
      <c r="C340" s="4">
        <v>2</v>
      </c>
    </row>
    <row r="341" spans="1:5" x14ac:dyDescent="0.25">
      <c r="A341">
        <v>370</v>
      </c>
      <c r="B341" s="3">
        <v>1</v>
      </c>
      <c r="C341" s="4">
        <v>2</v>
      </c>
    </row>
    <row r="342" spans="1:5" x14ac:dyDescent="0.25">
      <c r="A342">
        <v>371</v>
      </c>
      <c r="C342" s="4">
        <v>2</v>
      </c>
    </row>
    <row r="343" spans="1:5" x14ac:dyDescent="0.25">
      <c r="A343">
        <v>372</v>
      </c>
      <c r="C343" s="4">
        <v>2</v>
      </c>
    </row>
    <row r="344" spans="1:5" x14ac:dyDescent="0.25">
      <c r="A344">
        <v>373</v>
      </c>
      <c r="C344" s="4">
        <v>2</v>
      </c>
    </row>
    <row r="345" spans="1:5" x14ac:dyDescent="0.25">
      <c r="A345">
        <v>374</v>
      </c>
      <c r="D345" s="5">
        <v>3</v>
      </c>
    </row>
    <row r="346" spans="1:5" x14ac:dyDescent="0.25">
      <c r="A346">
        <v>375</v>
      </c>
      <c r="D346" s="5">
        <v>3</v>
      </c>
      <c r="E346" s="2">
        <v>4</v>
      </c>
    </row>
    <row r="347" spans="1:5" x14ac:dyDescent="0.25">
      <c r="A347">
        <v>376</v>
      </c>
      <c r="D347" s="5">
        <v>3</v>
      </c>
      <c r="E347" s="2">
        <v>4</v>
      </c>
    </row>
    <row r="348" spans="1:5" x14ac:dyDescent="0.25">
      <c r="A348">
        <v>377</v>
      </c>
      <c r="D348" s="5">
        <v>3</v>
      </c>
      <c r="E348" s="2">
        <v>4</v>
      </c>
    </row>
    <row r="349" spans="1:5" x14ac:dyDescent="0.25">
      <c r="A349">
        <v>378</v>
      </c>
      <c r="D349" s="5">
        <v>3</v>
      </c>
      <c r="E349" s="2">
        <v>4</v>
      </c>
    </row>
    <row r="350" spans="1:5" x14ac:dyDescent="0.25">
      <c r="A350">
        <v>379</v>
      </c>
      <c r="D350" s="5">
        <v>3</v>
      </c>
      <c r="E350" s="2">
        <v>4</v>
      </c>
    </row>
    <row r="351" spans="1:5" x14ac:dyDescent="0.25">
      <c r="A351">
        <v>380</v>
      </c>
      <c r="D351" s="5">
        <v>3</v>
      </c>
      <c r="E351" s="2">
        <v>4</v>
      </c>
    </row>
    <row r="352" spans="1:5" x14ac:dyDescent="0.25">
      <c r="A352">
        <v>381</v>
      </c>
      <c r="E352" s="2">
        <v>4</v>
      </c>
    </row>
    <row r="353" spans="1:5" x14ac:dyDescent="0.25">
      <c r="A353">
        <v>382</v>
      </c>
    </row>
    <row r="354" spans="1:5" x14ac:dyDescent="0.25">
      <c r="A354">
        <v>383</v>
      </c>
      <c r="B354" s="3">
        <v>1</v>
      </c>
    </row>
    <row r="355" spans="1:5" x14ac:dyDescent="0.25">
      <c r="A355">
        <v>384</v>
      </c>
      <c r="B355" s="3">
        <v>1</v>
      </c>
    </row>
    <row r="356" spans="1:5" x14ac:dyDescent="0.25">
      <c r="A356">
        <v>385</v>
      </c>
      <c r="B356" s="3">
        <v>1</v>
      </c>
    </row>
    <row r="357" spans="1:5" x14ac:dyDescent="0.25">
      <c r="A357">
        <v>386</v>
      </c>
      <c r="B357" s="3">
        <v>1</v>
      </c>
      <c r="C357" s="4">
        <v>2</v>
      </c>
    </row>
    <row r="358" spans="1:5" x14ac:dyDescent="0.25">
      <c r="A358">
        <v>387</v>
      </c>
      <c r="B358" s="3">
        <v>1</v>
      </c>
      <c r="C358" s="4">
        <v>2</v>
      </c>
    </row>
    <row r="359" spans="1:5" x14ac:dyDescent="0.25">
      <c r="A359">
        <v>388</v>
      </c>
      <c r="B359" s="3">
        <v>1</v>
      </c>
      <c r="C359" s="4">
        <v>2</v>
      </c>
    </row>
    <row r="360" spans="1:5" x14ac:dyDescent="0.25">
      <c r="A360">
        <v>389</v>
      </c>
      <c r="B360" s="3">
        <v>1</v>
      </c>
      <c r="C360" s="4">
        <v>2</v>
      </c>
    </row>
    <row r="361" spans="1:5" x14ac:dyDescent="0.25">
      <c r="A361">
        <v>390</v>
      </c>
      <c r="B361" s="3">
        <v>1</v>
      </c>
      <c r="C361" s="4">
        <v>2</v>
      </c>
    </row>
    <row r="362" spans="1:5" x14ac:dyDescent="0.25">
      <c r="A362">
        <v>391</v>
      </c>
      <c r="C362" s="4">
        <v>2</v>
      </c>
    </row>
    <row r="363" spans="1:5" x14ac:dyDescent="0.25">
      <c r="A363">
        <v>392</v>
      </c>
      <c r="C363" s="4">
        <v>2</v>
      </c>
    </row>
    <row r="364" spans="1:5" x14ac:dyDescent="0.25">
      <c r="A364">
        <v>393</v>
      </c>
      <c r="C364" s="4">
        <v>2</v>
      </c>
    </row>
    <row r="365" spans="1:5" x14ac:dyDescent="0.25">
      <c r="A365">
        <v>394</v>
      </c>
      <c r="E365" s="2">
        <v>4</v>
      </c>
    </row>
    <row r="366" spans="1:5" x14ac:dyDescent="0.25">
      <c r="A366">
        <v>395</v>
      </c>
      <c r="D366" s="5">
        <v>3</v>
      </c>
      <c r="E366" s="2">
        <v>4</v>
      </c>
    </row>
    <row r="367" spans="1:5" x14ac:dyDescent="0.25">
      <c r="A367">
        <v>396</v>
      </c>
      <c r="D367" s="5">
        <v>3</v>
      </c>
      <c r="E367" s="2">
        <v>4</v>
      </c>
    </row>
    <row r="368" spans="1:5" x14ac:dyDescent="0.25">
      <c r="A368">
        <v>397</v>
      </c>
      <c r="D368" s="5">
        <v>3</v>
      </c>
      <c r="E368" s="2">
        <v>4</v>
      </c>
    </row>
    <row r="369" spans="1:5" x14ac:dyDescent="0.25">
      <c r="A369">
        <v>398</v>
      </c>
      <c r="D369" s="5">
        <v>3</v>
      </c>
      <c r="E369" s="2">
        <v>4</v>
      </c>
    </row>
    <row r="370" spans="1:5" x14ac:dyDescent="0.25">
      <c r="A370">
        <v>399</v>
      </c>
      <c r="D370" s="5">
        <v>3</v>
      </c>
      <c r="E370" s="2">
        <v>4</v>
      </c>
    </row>
    <row r="371" spans="1:5" x14ac:dyDescent="0.25">
      <c r="A371">
        <v>400</v>
      </c>
      <c r="D371" s="5">
        <v>3</v>
      </c>
      <c r="E371" s="2">
        <v>4</v>
      </c>
    </row>
    <row r="372" spans="1:5" x14ac:dyDescent="0.25">
      <c r="A372">
        <v>401</v>
      </c>
      <c r="D372" s="5">
        <v>3</v>
      </c>
      <c r="E372" s="2">
        <v>4</v>
      </c>
    </row>
    <row r="373" spans="1:5" x14ac:dyDescent="0.25">
      <c r="A373">
        <v>402</v>
      </c>
    </row>
    <row r="374" spans="1:5" x14ac:dyDescent="0.25">
      <c r="A374">
        <v>403</v>
      </c>
    </row>
    <row r="375" spans="1:5" x14ac:dyDescent="0.25">
      <c r="A375">
        <v>404</v>
      </c>
    </row>
    <row r="376" spans="1:5" x14ac:dyDescent="0.25">
      <c r="A376">
        <v>405</v>
      </c>
    </row>
    <row r="377" spans="1:5" x14ac:dyDescent="0.25">
      <c r="A377">
        <v>406</v>
      </c>
      <c r="B377" s="3">
        <v>1</v>
      </c>
    </row>
    <row r="378" spans="1:5" x14ac:dyDescent="0.25">
      <c r="A378">
        <v>407</v>
      </c>
      <c r="B378" s="3">
        <v>1</v>
      </c>
    </row>
    <row r="379" spans="1:5" x14ac:dyDescent="0.25">
      <c r="A379">
        <v>408</v>
      </c>
      <c r="B379" s="3">
        <v>1</v>
      </c>
    </row>
    <row r="380" spans="1:5" x14ac:dyDescent="0.25">
      <c r="A380">
        <v>409</v>
      </c>
      <c r="B380" s="3">
        <v>1</v>
      </c>
    </row>
    <row r="381" spans="1:5" x14ac:dyDescent="0.25">
      <c r="A381">
        <v>410</v>
      </c>
      <c r="B381" s="3">
        <v>1</v>
      </c>
      <c r="C381" s="4">
        <v>2</v>
      </c>
    </row>
    <row r="382" spans="1:5" x14ac:dyDescent="0.25">
      <c r="A382">
        <v>411</v>
      </c>
      <c r="B382" s="3">
        <v>1</v>
      </c>
      <c r="C382" s="4">
        <v>2</v>
      </c>
    </row>
    <row r="383" spans="1:5" x14ac:dyDescent="0.25">
      <c r="A383">
        <v>412</v>
      </c>
      <c r="B383" s="3">
        <v>1</v>
      </c>
      <c r="C383" s="4">
        <v>2</v>
      </c>
    </row>
    <row r="384" spans="1:5" x14ac:dyDescent="0.25">
      <c r="A384">
        <v>413</v>
      </c>
      <c r="B384" s="3">
        <v>1</v>
      </c>
      <c r="C384" s="4">
        <v>2</v>
      </c>
    </row>
    <row r="385" spans="1:5" x14ac:dyDescent="0.25">
      <c r="A385">
        <v>414</v>
      </c>
      <c r="C385" s="4">
        <v>2</v>
      </c>
    </row>
    <row r="386" spans="1:5" x14ac:dyDescent="0.25">
      <c r="A386">
        <v>415</v>
      </c>
      <c r="C386" s="4">
        <v>2</v>
      </c>
    </row>
    <row r="387" spans="1:5" x14ac:dyDescent="0.25">
      <c r="A387">
        <v>416</v>
      </c>
      <c r="C387" s="4">
        <v>2</v>
      </c>
    </row>
    <row r="388" spans="1:5" x14ac:dyDescent="0.25">
      <c r="A388">
        <v>417</v>
      </c>
      <c r="D388" s="5">
        <v>3</v>
      </c>
      <c r="E388" s="2">
        <v>4</v>
      </c>
    </row>
    <row r="389" spans="1:5" x14ac:dyDescent="0.25">
      <c r="A389">
        <v>418</v>
      </c>
      <c r="D389" s="5">
        <v>3</v>
      </c>
      <c r="E389" s="2">
        <v>4</v>
      </c>
    </row>
    <row r="390" spans="1:5" x14ac:dyDescent="0.25">
      <c r="A390">
        <v>419</v>
      </c>
      <c r="D390" s="5">
        <v>3</v>
      </c>
      <c r="E390" s="2">
        <v>4</v>
      </c>
    </row>
    <row r="391" spans="1:5" x14ac:dyDescent="0.25">
      <c r="A391">
        <v>420</v>
      </c>
      <c r="D391" s="5">
        <v>3</v>
      </c>
      <c r="E391" s="2">
        <v>4</v>
      </c>
    </row>
    <row r="392" spans="1:5" x14ac:dyDescent="0.25">
      <c r="A392">
        <v>421</v>
      </c>
      <c r="D392" s="5">
        <v>3</v>
      </c>
      <c r="E392" s="2">
        <v>4</v>
      </c>
    </row>
    <row r="393" spans="1:5" x14ac:dyDescent="0.25">
      <c r="A393">
        <v>422</v>
      </c>
      <c r="D393" s="5">
        <v>3</v>
      </c>
      <c r="E393" s="2">
        <v>4</v>
      </c>
    </row>
    <row r="394" spans="1:5" x14ac:dyDescent="0.25">
      <c r="A394">
        <v>423</v>
      </c>
      <c r="D394" s="5">
        <v>3</v>
      </c>
      <c r="E394" s="2">
        <v>4</v>
      </c>
    </row>
    <row r="395" spans="1:5" x14ac:dyDescent="0.25">
      <c r="A395">
        <v>424</v>
      </c>
      <c r="E395" s="2">
        <v>4</v>
      </c>
    </row>
    <row r="396" spans="1:5" x14ac:dyDescent="0.25">
      <c r="A396">
        <v>425</v>
      </c>
    </row>
    <row r="397" spans="1:5" x14ac:dyDescent="0.25">
      <c r="A397">
        <v>426</v>
      </c>
    </row>
    <row r="398" spans="1:5" x14ac:dyDescent="0.25">
      <c r="A398">
        <v>427</v>
      </c>
    </row>
    <row r="399" spans="1:5" x14ac:dyDescent="0.25">
      <c r="A399">
        <v>428</v>
      </c>
      <c r="B399" s="3">
        <v>1</v>
      </c>
    </row>
    <row r="400" spans="1:5" x14ac:dyDescent="0.25">
      <c r="A400">
        <v>429</v>
      </c>
      <c r="B400" s="3">
        <v>1</v>
      </c>
    </row>
    <row r="401" spans="1:5" x14ac:dyDescent="0.25">
      <c r="A401">
        <v>430</v>
      </c>
      <c r="B401" s="3">
        <v>1</v>
      </c>
    </row>
    <row r="402" spans="1:5" x14ac:dyDescent="0.25">
      <c r="A402">
        <v>431</v>
      </c>
      <c r="B402" s="3">
        <v>1</v>
      </c>
    </row>
    <row r="403" spans="1:5" x14ac:dyDescent="0.25">
      <c r="A403">
        <v>432</v>
      </c>
      <c r="B403" s="3">
        <v>1</v>
      </c>
    </row>
    <row r="404" spans="1:5" x14ac:dyDescent="0.25">
      <c r="A404">
        <v>433</v>
      </c>
      <c r="B404" s="3">
        <v>1</v>
      </c>
      <c r="C404" s="4">
        <v>2</v>
      </c>
    </row>
    <row r="405" spans="1:5" x14ac:dyDescent="0.25">
      <c r="A405">
        <v>434</v>
      </c>
      <c r="B405" s="3">
        <v>1</v>
      </c>
      <c r="C405" s="4">
        <v>2</v>
      </c>
    </row>
    <row r="406" spans="1:5" x14ac:dyDescent="0.25">
      <c r="A406">
        <v>435</v>
      </c>
      <c r="C406" s="4">
        <v>2</v>
      </c>
    </row>
    <row r="407" spans="1:5" x14ac:dyDescent="0.25">
      <c r="A407">
        <v>436</v>
      </c>
      <c r="C407" s="4">
        <v>2</v>
      </c>
    </row>
    <row r="408" spans="1:5" x14ac:dyDescent="0.25">
      <c r="A408">
        <v>437</v>
      </c>
      <c r="C408" s="4">
        <v>2</v>
      </c>
    </row>
    <row r="409" spans="1:5" x14ac:dyDescent="0.25">
      <c r="A409">
        <v>438</v>
      </c>
      <c r="C409" s="4">
        <v>2</v>
      </c>
    </row>
    <row r="410" spans="1:5" x14ac:dyDescent="0.25">
      <c r="A410">
        <v>439</v>
      </c>
      <c r="D410" s="5">
        <v>3</v>
      </c>
      <c r="E410" s="2">
        <v>4</v>
      </c>
    </row>
    <row r="411" spans="1:5" x14ac:dyDescent="0.25">
      <c r="A411">
        <v>440</v>
      </c>
      <c r="D411" s="5">
        <v>3</v>
      </c>
      <c r="E411" s="2">
        <v>4</v>
      </c>
    </row>
    <row r="412" spans="1:5" x14ac:dyDescent="0.25">
      <c r="A412">
        <v>441</v>
      </c>
      <c r="D412" s="5">
        <v>3</v>
      </c>
      <c r="E412" s="2">
        <v>4</v>
      </c>
    </row>
    <row r="413" spans="1:5" x14ac:dyDescent="0.25">
      <c r="A413">
        <v>442</v>
      </c>
      <c r="D413" s="5">
        <v>3</v>
      </c>
      <c r="E413" s="2">
        <v>4</v>
      </c>
    </row>
    <row r="414" spans="1:5" x14ac:dyDescent="0.25">
      <c r="A414">
        <v>443</v>
      </c>
      <c r="D414" s="5">
        <v>3</v>
      </c>
      <c r="E414" s="2">
        <v>4</v>
      </c>
    </row>
    <row r="415" spans="1:5" x14ac:dyDescent="0.25">
      <c r="A415">
        <v>444</v>
      </c>
      <c r="D415" s="5">
        <v>3</v>
      </c>
      <c r="E415" s="2">
        <v>4</v>
      </c>
    </row>
    <row r="416" spans="1:5" x14ac:dyDescent="0.25">
      <c r="A416">
        <v>445</v>
      </c>
      <c r="D416" s="5">
        <v>3</v>
      </c>
      <c r="E416" s="2">
        <v>4</v>
      </c>
    </row>
    <row r="417" spans="1:5" x14ac:dyDescent="0.25">
      <c r="A417">
        <v>446</v>
      </c>
      <c r="D417" s="5">
        <v>3</v>
      </c>
      <c r="E417" s="2">
        <v>4</v>
      </c>
    </row>
    <row r="418" spans="1:5" x14ac:dyDescent="0.25">
      <c r="A418">
        <v>447</v>
      </c>
      <c r="E418" s="2">
        <v>4</v>
      </c>
    </row>
    <row r="419" spans="1:5" x14ac:dyDescent="0.25">
      <c r="A419">
        <v>448</v>
      </c>
    </row>
    <row r="420" spans="1:5" x14ac:dyDescent="0.25">
      <c r="A420">
        <v>449</v>
      </c>
      <c r="B420" s="3">
        <v>1</v>
      </c>
    </row>
    <row r="421" spans="1:5" x14ac:dyDescent="0.25">
      <c r="A421">
        <v>450</v>
      </c>
      <c r="B421" s="3">
        <v>1</v>
      </c>
    </row>
    <row r="422" spans="1:5" x14ac:dyDescent="0.25">
      <c r="A422">
        <v>451</v>
      </c>
      <c r="B422" s="3">
        <v>1</v>
      </c>
    </row>
    <row r="423" spans="1:5" x14ac:dyDescent="0.25">
      <c r="A423">
        <v>452</v>
      </c>
      <c r="B423" s="3">
        <v>1</v>
      </c>
    </row>
    <row r="424" spans="1:5" x14ac:dyDescent="0.25">
      <c r="A424">
        <v>453</v>
      </c>
      <c r="B424" s="3">
        <v>1</v>
      </c>
    </row>
    <row r="425" spans="1:5" x14ac:dyDescent="0.25">
      <c r="A425">
        <v>454</v>
      </c>
      <c r="B425" s="3">
        <v>1</v>
      </c>
    </row>
    <row r="426" spans="1:5" x14ac:dyDescent="0.25">
      <c r="A426">
        <v>455</v>
      </c>
      <c r="B426" s="3">
        <v>1</v>
      </c>
      <c r="C426" s="4">
        <v>2</v>
      </c>
    </row>
    <row r="427" spans="1:5" x14ac:dyDescent="0.25">
      <c r="A427">
        <v>456</v>
      </c>
      <c r="B427" s="3">
        <v>1</v>
      </c>
      <c r="C427" s="4">
        <v>2</v>
      </c>
    </row>
    <row r="428" spans="1:5" x14ac:dyDescent="0.25">
      <c r="A428">
        <v>457</v>
      </c>
      <c r="C428" s="4">
        <v>2</v>
      </c>
    </row>
    <row r="429" spans="1:5" x14ac:dyDescent="0.25">
      <c r="A429">
        <v>458</v>
      </c>
      <c r="C429" s="4">
        <v>2</v>
      </c>
    </row>
    <row r="430" spans="1:5" x14ac:dyDescent="0.25">
      <c r="A430">
        <v>459</v>
      </c>
      <c r="C430" s="4">
        <v>2</v>
      </c>
    </row>
    <row r="431" spans="1:5" x14ac:dyDescent="0.25">
      <c r="A431">
        <v>460</v>
      </c>
      <c r="C431" s="4">
        <v>2</v>
      </c>
    </row>
    <row r="432" spans="1:5" x14ac:dyDescent="0.25">
      <c r="A432">
        <v>461</v>
      </c>
      <c r="C432" s="4">
        <v>2</v>
      </c>
    </row>
    <row r="433" spans="1:6" x14ac:dyDescent="0.25">
      <c r="A433">
        <v>462</v>
      </c>
      <c r="C433" s="4">
        <v>2</v>
      </c>
    </row>
    <row r="434" spans="1:6" x14ac:dyDescent="0.25">
      <c r="A434">
        <v>463</v>
      </c>
      <c r="D434" s="5">
        <v>3</v>
      </c>
    </row>
    <row r="435" spans="1:6" x14ac:dyDescent="0.25">
      <c r="A435">
        <v>464</v>
      </c>
      <c r="D435" s="5">
        <v>3</v>
      </c>
    </row>
    <row r="436" spans="1:6" x14ac:dyDescent="0.25">
      <c r="A436">
        <v>465</v>
      </c>
      <c r="D436" s="5">
        <v>3</v>
      </c>
      <c r="E436" s="2">
        <v>4</v>
      </c>
    </row>
    <row r="437" spans="1:6" x14ac:dyDescent="0.25">
      <c r="A437">
        <v>466</v>
      </c>
      <c r="D437" s="5">
        <v>3</v>
      </c>
      <c r="E437" s="2">
        <v>4</v>
      </c>
    </row>
    <row r="438" spans="1:6" x14ac:dyDescent="0.25">
      <c r="A438">
        <v>467</v>
      </c>
      <c r="D438" s="5">
        <v>3</v>
      </c>
      <c r="E438" s="2">
        <v>4</v>
      </c>
    </row>
    <row r="439" spans="1:6" x14ac:dyDescent="0.25">
      <c r="A439">
        <v>468</v>
      </c>
      <c r="B439" s="3">
        <v>1</v>
      </c>
      <c r="D439" s="5">
        <v>3</v>
      </c>
      <c r="E439" s="2">
        <v>4</v>
      </c>
    </row>
    <row r="440" spans="1:6" x14ac:dyDescent="0.25">
      <c r="A440">
        <v>469</v>
      </c>
      <c r="B440" s="3">
        <v>1</v>
      </c>
      <c r="D440" s="5">
        <v>3</v>
      </c>
      <c r="E440" s="2">
        <v>4</v>
      </c>
      <c r="F440" t="s">
        <v>22</v>
      </c>
    </row>
    <row r="441" spans="1:6" x14ac:dyDescent="0.25">
      <c r="A441">
        <v>502</v>
      </c>
    </row>
    <row r="442" spans="1:6" x14ac:dyDescent="0.25">
      <c r="A442">
        <v>503</v>
      </c>
    </row>
    <row r="443" spans="1:6" x14ac:dyDescent="0.25">
      <c r="A443">
        <v>504</v>
      </c>
      <c r="F443" t="s">
        <v>22</v>
      </c>
    </row>
    <row r="444" spans="1:6" x14ac:dyDescent="0.25">
      <c r="A444">
        <v>505</v>
      </c>
      <c r="E444" s="2">
        <v>4</v>
      </c>
    </row>
    <row r="445" spans="1:6" x14ac:dyDescent="0.25">
      <c r="A445">
        <v>506</v>
      </c>
      <c r="E445" s="2">
        <v>4</v>
      </c>
    </row>
    <row r="446" spans="1:6" x14ac:dyDescent="0.25">
      <c r="A446">
        <v>507</v>
      </c>
      <c r="E446" s="2">
        <v>4</v>
      </c>
    </row>
    <row r="447" spans="1:6" x14ac:dyDescent="0.25">
      <c r="A447">
        <v>508</v>
      </c>
      <c r="B447" s="3">
        <v>1</v>
      </c>
      <c r="E447" s="2">
        <v>4</v>
      </c>
    </row>
    <row r="448" spans="1:6" x14ac:dyDescent="0.25">
      <c r="A448">
        <v>509</v>
      </c>
      <c r="B448" s="3">
        <v>1</v>
      </c>
      <c r="E448" s="2">
        <v>4</v>
      </c>
    </row>
    <row r="449" spans="1:5" x14ac:dyDescent="0.25">
      <c r="A449">
        <v>510</v>
      </c>
      <c r="B449" s="3">
        <v>1</v>
      </c>
      <c r="E449" s="2">
        <v>4</v>
      </c>
    </row>
    <row r="450" spans="1:5" x14ac:dyDescent="0.25">
      <c r="A450">
        <v>511</v>
      </c>
      <c r="B450" s="3">
        <v>1</v>
      </c>
      <c r="E450" s="2">
        <v>4</v>
      </c>
    </row>
    <row r="451" spans="1:5" x14ac:dyDescent="0.25">
      <c r="A451">
        <v>512</v>
      </c>
      <c r="B451" s="3">
        <v>1</v>
      </c>
      <c r="E451" s="2">
        <v>4</v>
      </c>
    </row>
    <row r="452" spans="1:5" x14ac:dyDescent="0.25">
      <c r="A452">
        <v>513</v>
      </c>
      <c r="B452" s="3">
        <v>1</v>
      </c>
      <c r="E452" s="2">
        <v>4</v>
      </c>
    </row>
    <row r="453" spans="1:5" x14ac:dyDescent="0.25">
      <c r="A453">
        <v>514</v>
      </c>
      <c r="B453" s="3">
        <v>1</v>
      </c>
      <c r="E453" s="2">
        <v>4</v>
      </c>
    </row>
    <row r="454" spans="1:5" x14ac:dyDescent="0.25">
      <c r="A454">
        <v>515</v>
      </c>
      <c r="B454" s="3">
        <v>1</v>
      </c>
      <c r="E454" s="2">
        <v>4</v>
      </c>
    </row>
    <row r="455" spans="1:5" x14ac:dyDescent="0.25">
      <c r="A455">
        <v>516</v>
      </c>
      <c r="B455" s="3">
        <v>1</v>
      </c>
    </row>
    <row r="456" spans="1:5" x14ac:dyDescent="0.25">
      <c r="A456">
        <v>517</v>
      </c>
      <c r="B456" s="3">
        <v>1</v>
      </c>
    </row>
    <row r="457" spans="1:5" x14ac:dyDescent="0.25">
      <c r="A457">
        <v>518</v>
      </c>
      <c r="B457" s="3">
        <v>1</v>
      </c>
    </row>
    <row r="458" spans="1:5" x14ac:dyDescent="0.25">
      <c r="A458">
        <v>519</v>
      </c>
      <c r="B458" s="3">
        <v>1</v>
      </c>
    </row>
    <row r="459" spans="1:5" x14ac:dyDescent="0.25">
      <c r="A459">
        <v>520</v>
      </c>
      <c r="B459" s="3">
        <v>1</v>
      </c>
      <c r="C459" s="4">
        <v>2</v>
      </c>
    </row>
    <row r="460" spans="1:5" x14ac:dyDescent="0.25">
      <c r="A460">
        <v>521</v>
      </c>
      <c r="C460" s="4">
        <v>2</v>
      </c>
    </row>
    <row r="461" spans="1:5" x14ac:dyDescent="0.25">
      <c r="A461">
        <v>522</v>
      </c>
      <c r="C461" s="4">
        <v>2</v>
      </c>
    </row>
    <row r="462" spans="1:5" x14ac:dyDescent="0.25">
      <c r="A462">
        <v>523</v>
      </c>
      <c r="C462" s="4">
        <v>2</v>
      </c>
      <c r="D462" s="5">
        <v>3</v>
      </c>
    </row>
    <row r="463" spans="1:5" x14ac:dyDescent="0.25">
      <c r="A463">
        <v>524</v>
      </c>
      <c r="C463" s="4">
        <v>2</v>
      </c>
      <c r="D463" s="5">
        <v>3</v>
      </c>
    </row>
    <row r="464" spans="1:5" x14ac:dyDescent="0.25">
      <c r="A464">
        <v>525</v>
      </c>
      <c r="C464" s="4">
        <v>2</v>
      </c>
      <c r="D464" s="5">
        <v>3</v>
      </c>
    </row>
    <row r="465" spans="1:5" x14ac:dyDescent="0.25">
      <c r="A465">
        <v>526</v>
      </c>
      <c r="C465" s="4">
        <v>2</v>
      </c>
      <c r="D465" s="5">
        <v>3</v>
      </c>
    </row>
    <row r="466" spans="1:5" x14ac:dyDescent="0.25">
      <c r="A466">
        <v>527</v>
      </c>
      <c r="C466" s="4">
        <v>2</v>
      </c>
      <c r="D466" s="5">
        <v>3</v>
      </c>
    </row>
    <row r="467" spans="1:5" x14ac:dyDescent="0.25">
      <c r="A467">
        <v>528</v>
      </c>
      <c r="C467" s="4">
        <v>2</v>
      </c>
      <c r="D467" s="5">
        <v>3</v>
      </c>
    </row>
    <row r="468" spans="1:5" x14ac:dyDescent="0.25">
      <c r="A468">
        <v>529</v>
      </c>
      <c r="C468" s="4">
        <v>2</v>
      </c>
      <c r="D468" s="5">
        <v>3</v>
      </c>
    </row>
    <row r="469" spans="1:5" x14ac:dyDescent="0.25">
      <c r="A469">
        <v>530</v>
      </c>
      <c r="D469" s="5">
        <v>3</v>
      </c>
    </row>
    <row r="470" spans="1:5" x14ac:dyDescent="0.25">
      <c r="A470">
        <v>531</v>
      </c>
      <c r="D470" s="5">
        <v>3</v>
      </c>
      <c r="E470" s="2">
        <v>4</v>
      </c>
    </row>
    <row r="471" spans="1:5" x14ac:dyDescent="0.25">
      <c r="A471">
        <v>532</v>
      </c>
      <c r="D471" s="5">
        <v>3</v>
      </c>
      <c r="E471" s="2">
        <v>4</v>
      </c>
    </row>
    <row r="472" spans="1:5" x14ac:dyDescent="0.25">
      <c r="A472">
        <v>533</v>
      </c>
      <c r="E472" s="2">
        <v>4</v>
      </c>
    </row>
    <row r="473" spans="1:5" x14ac:dyDescent="0.25">
      <c r="A473">
        <v>534</v>
      </c>
      <c r="E473" s="2">
        <v>4</v>
      </c>
    </row>
    <row r="474" spans="1:5" x14ac:dyDescent="0.25">
      <c r="A474">
        <v>535</v>
      </c>
      <c r="E474" s="2">
        <v>4</v>
      </c>
    </row>
    <row r="475" spans="1:5" x14ac:dyDescent="0.25">
      <c r="A475">
        <v>536</v>
      </c>
      <c r="B475" s="3">
        <v>1</v>
      </c>
      <c r="E475" s="2">
        <v>4</v>
      </c>
    </row>
    <row r="476" spans="1:5" x14ac:dyDescent="0.25">
      <c r="A476">
        <v>537</v>
      </c>
      <c r="B476" s="3">
        <v>1</v>
      </c>
      <c r="E476" s="2">
        <v>4</v>
      </c>
    </row>
    <row r="477" spans="1:5" x14ac:dyDescent="0.25">
      <c r="A477">
        <v>538</v>
      </c>
      <c r="B477" s="3">
        <v>1</v>
      </c>
      <c r="E477" s="2">
        <v>4</v>
      </c>
    </row>
    <row r="478" spans="1:5" x14ac:dyDescent="0.25">
      <c r="A478">
        <v>539</v>
      </c>
      <c r="B478" s="3">
        <v>1</v>
      </c>
    </row>
    <row r="479" spans="1:5" x14ac:dyDescent="0.25">
      <c r="A479">
        <v>540</v>
      </c>
      <c r="B479" s="3">
        <v>1</v>
      </c>
    </row>
    <row r="480" spans="1:5" x14ac:dyDescent="0.25">
      <c r="A480">
        <v>541</v>
      </c>
      <c r="B480" s="3">
        <v>1</v>
      </c>
    </row>
    <row r="481" spans="1:5" x14ac:dyDescent="0.25">
      <c r="A481">
        <v>542</v>
      </c>
      <c r="B481" s="3">
        <v>1</v>
      </c>
    </row>
    <row r="482" spans="1:5" x14ac:dyDescent="0.25">
      <c r="A482">
        <v>543</v>
      </c>
      <c r="B482" s="3">
        <v>1</v>
      </c>
    </row>
    <row r="483" spans="1:5" x14ac:dyDescent="0.25">
      <c r="A483">
        <v>544</v>
      </c>
      <c r="B483" s="3">
        <v>1</v>
      </c>
      <c r="C483" s="4">
        <v>2</v>
      </c>
    </row>
    <row r="484" spans="1:5" x14ac:dyDescent="0.25">
      <c r="A484">
        <v>545</v>
      </c>
      <c r="B484" s="3">
        <v>1</v>
      </c>
      <c r="C484" s="4">
        <v>2</v>
      </c>
    </row>
    <row r="485" spans="1:5" x14ac:dyDescent="0.25">
      <c r="A485">
        <v>546</v>
      </c>
      <c r="C485" s="4">
        <v>2</v>
      </c>
    </row>
    <row r="486" spans="1:5" x14ac:dyDescent="0.25">
      <c r="A486">
        <v>547</v>
      </c>
      <c r="C486" s="4">
        <v>2</v>
      </c>
    </row>
    <row r="487" spans="1:5" x14ac:dyDescent="0.25">
      <c r="A487">
        <v>548</v>
      </c>
      <c r="C487" s="4">
        <v>2</v>
      </c>
    </row>
    <row r="488" spans="1:5" x14ac:dyDescent="0.25">
      <c r="A488">
        <v>549</v>
      </c>
      <c r="C488" s="4">
        <v>2</v>
      </c>
      <c r="D488" s="5">
        <v>3</v>
      </c>
    </row>
    <row r="489" spans="1:5" x14ac:dyDescent="0.25">
      <c r="A489">
        <v>550</v>
      </c>
      <c r="C489" s="4">
        <v>2</v>
      </c>
      <c r="D489" s="5">
        <v>3</v>
      </c>
    </row>
    <row r="490" spans="1:5" x14ac:dyDescent="0.25">
      <c r="A490">
        <v>551</v>
      </c>
      <c r="C490" s="4">
        <v>2</v>
      </c>
      <c r="D490" s="5">
        <v>3</v>
      </c>
    </row>
    <row r="491" spans="1:5" x14ac:dyDescent="0.25">
      <c r="A491">
        <v>552</v>
      </c>
      <c r="D491" s="5">
        <v>3</v>
      </c>
      <c r="E491" s="2">
        <v>4</v>
      </c>
    </row>
    <row r="492" spans="1:5" x14ac:dyDescent="0.25">
      <c r="A492">
        <v>553</v>
      </c>
      <c r="D492" s="5">
        <v>3</v>
      </c>
      <c r="E492" s="2">
        <v>4</v>
      </c>
    </row>
    <row r="493" spans="1:5" x14ac:dyDescent="0.25">
      <c r="A493">
        <v>554</v>
      </c>
      <c r="D493" s="5">
        <v>3</v>
      </c>
      <c r="E493" s="2">
        <v>4</v>
      </c>
    </row>
    <row r="494" spans="1:5" x14ac:dyDescent="0.25">
      <c r="A494">
        <v>555</v>
      </c>
      <c r="D494" s="5">
        <v>3</v>
      </c>
      <c r="E494" s="2">
        <v>4</v>
      </c>
    </row>
    <row r="495" spans="1:5" x14ac:dyDescent="0.25">
      <c r="A495">
        <v>556</v>
      </c>
      <c r="D495" s="5">
        <v>3</v>
      </c>
      <c r="E495" s="2">
        <v>4</v>
      </c>
    </row>
    <row r="496" spans="1:5" x14ac:dyDescent="0.25">
      <c r="A496">
        <v>557</v>
      </c>
      <c r="E496" s="2">
        <v>4</v>
      </c>
    </row>
    <row r="497" spans="1:5" x14ac:dyDescent="0.25">
      <c r="A497">
        <v>558</v>
      </c>
      <c r="E497" s="2">
        <v>4</v>
      </c>
    </row>
    <row r="498" spans="1:5" x14ac:dyDescent="0.25">
      <c r="A498">
        <v>559</v>
      </c>
      <c r="E498" s="2">
        <v>4</v>
      </c>
    </row>
    <row r="499" spans="1:5" x14ac:dyDescent="0.25">
      <c r="A499">
        <v>560</v>
      </c>
      <c r="B499" s="3">
        <v>1</v>
      </c>
    </row>
    <row r="500" spans="1:5" x14ac:dyDescent="0.25">
      <c r="A500">
        <v>561</v>
      </c>
      <c r="B500" s="3">
        <v>1</v>
      </c>
    </row>
    <row r="501" spans="1:5" x14ac:dyDescent="0.25">
      <c r="A501">
        <v>562</v>
      </c>
      <c r="B501" s="3">
        <v>1</v>
      </c>
    </row>
    <row r="502" spans="1:5" x14ac:dyDescent="0.25">
      <c r="A502">
        <v>563</v>
      </c>
      <c r="B502" s="3">
        <v>1</v>
      </c>
    </row>
    <row r="503" spans="1:5" x14ac:dyDescent="0.25">
      <c r="A503">
        <v>564</v>
      </c>
      <c r="B503" s="3">
        <v>1</v>
      </c>
    </row>
    <row r="504" spans="1:5" x14ac:dyDescent="0.25">
      <c r="A504">
        <v>565</v>
      </c>
      <c r="B504" s="3">
        <v>1</v>
      </c>
    </row>
    <row r="505" spans="1:5" x14ac:dyDescent="0.25">
      <c r="A505">
        <v>566</v>
      </c>
      <c r="B505" s="3">
        <v>1</v>
      </c>
    </row>
    <row r="506" spans="1:5" x14ac:dyDescent="0.25">
      <c r="A506">
        <v>567</v>
      </c>
      <c r="B506" s="3">
        <v>1</v>
      </c>
      <c r="C506" s="4">
        <v>2</v>
      </c>
    </row>
    <row r="507" spans="1:5" x14ac:dyDescent="0.25">
      <c r="A507">
        <v>568</v>
      </c>
      <c r="C507" s="4">
        <v>2</v>
      </c>
    </row>
    <row r="508" spans="1:5" x14ac:dyDescent="0.25">
      <c r="A508">
        <v>569</v>
      </c>
      <c r="C508" s="4">
        <v>2</v>
      </c>
    </row>
    <row r="509" spans="1:5" x14ac:dyDescent="0.25">
      <c r="A509">
        <v>570</v>
      </c>
      <c r="C509" s="4">
        <v>2</v>
      </c>
    </row>
    <row r="510" spans="1:5" x14ac:dyDescent="0.25">
      <c r="A510">
        <v>571</v>
      </c>
      <c r="C510" s="4">
        <v>2</v>
      </c>
      <c r="D510" s="5">
        <v>3</v>
      </c>
    </row>
    <row r="511" spans="1:5" x14ac:dyDescent="0.25">
      <c r="A511">
        <v>572</v>
      </c>
      <c r="C511" s="4">
        <v>2</v>
      </c>
      <c r="D511" s="5">
        <v>3</v>
      </c>
      <c r="E511" s="2">
        <v>4</v>
      </c>
    </row>
    <row r="512" spans="1:5" x14ac:dyDescent="0.25">
      <c r="A512">
        <v>573</v>
      </c>
      <c r="D512" s="5">
        <v>3</v>
      </c>
      <c r="E512" s="2">
        <v>4</v>
      </c>
    </row>
    <row r="513" spans="1:5" x14ac:dyDescent="0.25">
      <c r="A513">
        <v>574</v>
      </c>
      <c r="D513" s="5">
        <v>3</v>
      </c>
      <c r="E513" s="2">
        <v>4</v>
      </c>
    </row>
    <row r="514" spans="1:5" x14ac:dyDescent="0.25">
      <c r="A514">
        <v>575</v>
      </c>
      <c r="D514" s="5">
        <v>3</v>
      </c>
      <c r="E514" s="2">
        <v>4</v>
      </c>
    </row>
    <row r="515" spans="1:5" x14ac:dyDescent="0.25">
      <c r="A515">
        <v>576</v>
      </c>
      <c r="D515" s="5">
        <v>3</v>
      </c>
      <c r="E515" s="2">
        <v>4</v>
      </c>
    </row>
    <row r="516" spans="1:5" x14ac:dyDescent="0.25">
      <c r="A516">
        <v>577</v>
      </c>
      <c r="D516" s="5">
        <v>3</v>
      </c>
      <c r="E516" s="2">
        <v>4</v>
      </c>
    </row>
    <row r="517" spans="1:5" x14ac:dyDescent="0.25">
      <c r="A517">
        <v>578</v>
      </c>
      <c r="D517" s="5">
        <v>3</v>
      </c>
      <c r="E517" s="2">
        <v>4</v>
      </c>
    </row>
    <row r="518" spans="1:5" x14ac:dyDescent="0.25">
      <c r="A518">
        <v>579</v>
      </c>
      <c r="E518" s="2">
        <v>4</v>
      </c>
    </row>
    <row r="519" spans="1:5" x14ac:dyDescent="0.25">
      <c r="A519">
        <v>580</v>
      </c>
    </row>
    <row r="520" spans="1:5" x14ac:dyDescent="0.25">
      <c r="A520">
        <v>581</v>
      </c>
    </row>
    <row r="521" spans="1:5" x14ac:dyDescent="0.25">
      <c r="A521">
        <v>582</v>
      </c>
      <c r="B521" s="3">
        <v>1</v>
      </c>
    </row>
    <row r="522" spans="1:5" x14ac:dyDescent="0.25">
      <c r="A522">
        <v>583</v>
      </c>
      <c r="B522" s="3">
        <v>1</v>
      </c>
    </row>
    <row r="523" spans="1:5" x14ac:dyDescent="0.25">
      <c r="A523">
        <v>584</v>
      </c>
      <c r="B523" s="3">
        <v>1</v>
      </c>
    </row>
    <row r="524" spans="1:5" x14ac:dyDescent="0.25">
      <c r="A524">
        <v>585</v>
      </c>
      <c r="B524" s="3">
        <v>1</v>
      </c>
    </row>
    <row r="525" spans="1:5" x14ac:dyDescent="0.25">
      <c r="A525">
        <v>586</v>
      </c>
      <c r="B525" s="3">
        <v>1</v>
      </c>
    </row>
    <row r="526" spans="1:5" x14ac:dyDescent="0.25">
      <c r="A526">
        <v>587</v>
      </c>
      <c r="B526" s="3">
        <v>1</v>
      </c>
    </row>
    <row r="527" spans="1:5" x14ac:dyDescent="0.25">
      <c r="A527">
        <v>588</v>
      </c>
      <c r="B527" s="3">
        <v>1</v>
      </c>
      <c r="C527" s="4">
        <v>2</v>
      </c>
    </row>
    <row r="528" spans="1:5" x14ac:dyDescent="0.25">
      <c r="A528">
        <v>589</v>
      </c>
      <c r="B528" s="3">
        <v>1</v>
      </c>
      <c r="C528" s="4">
        <v>2</v>
      </c>
    </row>
    <row r="529" spans="1:5" x14ac:dyDescent="0.25">
      <c r="A529">
        <v>590</v>
      </c>
      <c r="C529" s="4">
        <v>2</v>
      </c>
    </row>
    <row r="530" spans="1:5" x14ac:dyDescent="0.25">
      <c r="A530">
        <v>591</v>
      </c>
      <c r="C530" s="4">
        <v>2</v>
      </c>
    </row>
    <row r="531" spans="1:5" x14ac:dyDescent="0.25">
      <c r="A531">
        <v>592</v>
      </c>
      <c r="C531" s="4">
        <v>2</v>
      </c>
    </row>
    <row r="532" spans="1:5" x14ac:dyDescent="0.25">
      <c r="A532">
        <v>593</v>
      </c>
      <c r="C532" s="4">
        <v>2</v>
      </c>
      <c r="D532" s="5">
        <v>3</v>
      </c>
    </row>
    <row r="533" spans="1:5" x14ac:dyDescent="0.25">
      <c r="A533">
        <v>594</v>
      </c>
      <c r="D533" s="5">
        <v>3</v>
      </c>
      <c r="E533" s="2">
        <v>4</v>
      </c>
    </row>
    <row r="534" spans="1:5" x14ac:dyDescent="0.25">
      <c r="A534">
        <v>595</v>
      </c>
      <c r="D534" s="5">
        <v>3</v>
      </c>
      <c r="E534" s="2">
        <v>4</v>
      </c>
    </row>
    <row r="535" spans="1:5" x14ac:dyDescent="0.25">
      <c r="A535">
        <v>596</v>
      </c>
      <c r="D535" s="5">
        <v>3</v>
      </c>
      <c r="E535" s="2">
        <v>4</v>
      </c>
    </row>
    <row r="536" spans="1:5" x14ac:dyDescent="0.25">
      <c r="A536">
        <v>597</v>
      </c>
      <c r="D536" s="5">
        <v>3</v>
      </c>
      <c r="E536" s="2">
        <v>4</v>
      </c>
    </row>
    <row r="537" spans="1:5" x14ac:dyDescent="0.25">
      <c r="A537">
        <v>598</v>
      </c>
      <c r="D537" s="5">
        <v>3</v>
      </c>
      <c r="E537" s="2">
        <v>4</v>
      </c>
    </row>
    <row r="538" spans="1:5" x14ac:dyDescent="0.25">
      <c r="A538">
        <v>599</v>
      </c>
      <c r="D538" s="5">
        <v>3</v>
      </c>
      <c r="E538" s="2">
        <v>4</v>
      </c>
    </row>
    <row r="539" spans="1:5" x14ac:dyDescent="0.25">
      <c r="A539">
        <v>600</v>
      </c>
      <c r="E539" s="2">
        <v>4</v>
      </c>
    </row>
    <row r="540" spans="1:5" x14ac:dyDescent="0.25">
      <c r="A540">
        <v>601</v>
      </c>
    </row>
    <row r="541" spans="1:5" x14ac:dyDescent="0.25">
      <c r="A541">
        <v>602</v>
      </c>
    </row>
    <row r="542" spans="1:5" x14ac:dyDescent="0.25">
      <c r="A542">
        <v>603</v>
      </c>
    </row>
    <row r="543" spans="1:5" x14ac:dyDescent="0.25">
      <c r="A543">
        <v>604</v>
      </c>
      <c r="B543" s="3">
        <v>1</v>
      </c>
    </row>
    <row r="544" spans="1:5" x14ac:dyDescent="0.25">
      <c r="A544">
        <v>605</v>
      </c>
      <c r="B544" s="3">
        <v>1</v>
      </c>
    </row>
    <row r="545" spans="1:5" x14ac:dyDescent="0.25">
      <c r="A545">
        <v>606</v>
      </c>
      <c r="B545" s="3">
        <v>1</v>
      </c>
    </row>
    <row r="546" spans="1:5" x14ac:dyDescent="0.25">
      <c r="A546">
        <v>607</v>
      </c>
      <c r="B546" s="3">
        <v>1</v>
      </c>
    </row>
    <row r="547" spans="1:5" x14ac:dyDescent="0.25">
      <c r="A547">
        <v>608</v>
      </c>
      <c r="B547" s="3">
        <v>1</v>
      </c>
    </row>
    <row r="548" spans="1:5" x14ac:dyDescent="0.25">
      <c r="A548">
        <v>609</v>
      </c>
      <c r="B548" s="3">
        <v>1</v>
      </c>
    </row>
    <row r="549" spans="1:5" x14ac:dyDescent="0.25">
      <c r="A549">
        <v>610</v>
      </c>
      <c r="B549" s="3">
        <v>1</v>
      </c>
      <c r="C549" s="4">
        <v>2</v>
      </c>
    </row>
    <row r="550" spans="1:5" x14ac:dyDescent="0.25">
      <c r="A550">
        <v>611</v>
      </c>
      <c r="B550" s="3">
        <v>1</v>
      </c>
      <c r="C550" s="4">
        <v>2</v>
      </c>
    </row>
    <row r="551" spans="1:5" x14ac:dyDescent="0.25">
      <c r="A551">
        <v>612</v>
      </c>
      <c r="B551" s="3">
        <v>1</v>
      </c>
      <c r="C551" s="4">
        <v>2</v>
      </c>
    </row>
    <row r="552" spans="1:5" x14ac:dyDescent="0.25">
      <c r="A552">
        <v>613</v>
      </c>
      <c r="C552" s="4">
        <v>2</v>
      </c>
    </row>
    <row r="553" spans="1:5" x14ac:dyDescent="0.25">
      <c r="A553">
        <v>614</v>
      </c>
      <c r="C553" s="4">
        <v>2</v>
      </c>
    </row>
    <row r="554" spans="1:5" x14ac:dyDescent="0.25">
      <c r="A554">
        <v>615</v>
      </c>
      <c r="D554" s="5">
        <v>3</v>
      </c>
    </row>
    <row r="555" spans="1:5" x14ac:dyDescent="0.25">
      <c r="A555">
        <v>616</v>
      </c>
      <c r="D555" s="5">
        <v>3</v>
      </c>
      <c r="E555" s="2">
        <v>4</v>
      </c>
    </row>
    <row r="556" spans="1:5" x14ac:dyDescent="0.25">
      <c r="A556">
        <v>617</v>
      </c>
      <c r="D556" s="5">
        <v>3</v>
      </c>
      <c r="E556" s="2">
        <v>4</v>
      </c>
    </row>
    <row r="557" spans="1:5" x14ac:dyDescent="0.25">
      <c r="A557">
        <v>618</v>
      </c>
      <c r="D557" s="5">
        <v>3</v>
      </c>
      <c r="E557" s="2">
        <v>4</v>
      </c>
    </row>
    <row r="558" spans="1:5" x14ac:dyDescent="0.25">
      <c r="A558">
        <v>619</v>
      </c>
      <c r="D558" s="5">
        <v>3</v>
      </c>
      <c r="E558" s="2">
        <v>4</v>
      </c>
    </row>
    <row r="559" spans="1:5" x14ac:dyDescent="0.25">
      <c r="A559">
        <v>620</v>
      </c>
      <c r="D559" s="5">
        <v>3</v>
      </c>
      <c r="E559" s="2">
        <v>4</v>
      </c>
    </row>
    <row r="560" spans="1:5" x14ac:dyDescent="0.25">
      <c r="A560">
        <v>621</v>
      </c>
      <c r="D560" s="5">
        <v>3</v>
      </c>
      <c r="E560" s="2">
        <v>4</v>
      </c>
    </row>
    <row r="561" spans="1:5" x14ac:dyDescent="0.25">
      <c r="A561">
        <v>622</v>
      </c>
      <c r="D561" s="5">
        <v>3</v>
      </c>
      <c r="E561" s="2">
        <v>4</v>
      </c>
    </row>
    <row r="562" spans="1:5" x14ac:dyDescent="0.25">
      <c r="A562">
        <v>623</v>
      </c>
    </row>
    <row r="563" spans="1:5" x14ac:dyDescent="0.25">
      <c r="A563">
        <v>624</v>
      </c>
    </row>
    <row r="564" spans="1:5" x14ac:dyDescent="0.25">
      <c r="A564">
        <v>625</v>
      </c>
    </row>
    <row r="565" spans="1:5" x14ac:dyDescent="0.25">
      <c r="A565">
        <v>626</v>
      </c>
    </row>
    <row r="566" spans="1:5" x14ac:dyDescent="0.25">
      <c r="A566">
        <v>627</v>
      </c>
      <c r="B566" s="3">
        <v>1</v>
      </c>
    </row>
    <row r="567" spans="1:5" x14ac:dyDescent="0.25">
      <c r="A567">
        <v>628</v>
      </c>
      <c r="B567" s="3">
        <v>1</v>
      </c>
    </row>
    <row r="568" spans="1:5" x14ac:dyDescent="0.25">
      <c r="A568">
        <v>629</v>
      </c>
      <c r="B568" s="3">
        <v>1</v>
      </c>
    </row>
    <row r="569" spans="1:5" x14ac:dyDescent="0.25">
      <c r="A569">
        <v>630</v>
      </c>
      <c r="B569" s="3">
        <v>1</v>
      </c>
    </row>
    <row r="570" spans="1:5" x14ac:dyDescent="0.25">
      <c r="A570">
        <v>631</v>
      </c>
      <c r="B570" s="3">
        <v>1</v>
      </c>
      <c r="C570" s="4">
        <v>2</v>
      </c>
    </row>
    <row r="571" spans="1:5" x14ac:dyDescent="0.25">
      <c r="A571">
        <v>632</v>
      </c>
      <c r="B571" s="3">
        <v>1</v>
      </c>
      <c r="C571" s="4">
        <v>2</v>
      </c>
    </row>
    <row r="572" spans="1:5" x14ac:dyDescent="0.25">
      <c r="A572">
        <v>633</v>
      </c>
      <c r="B572" s="3">
        <v>1</v>
      </c>
      <c r="C572" s="4">
        <v>2</v>
      </c>
    </row>
    <row r="573" spans="1:5" x14ac:dyDescent="0.25">
      <c r="A573">
        <v>634</v>
      </c>
      <c r="C573" s="4">
        <v>2</v>
      </c>
    </row>
    <row r="574" spans="1:5" x14ac:dyDescent="0.25">
      <c r="A574">
        <v>635</v>
      </c>
      <c r="C574" s="4">
        <v>2</v>
      </c>
    </row>
    <row r="575" spans="1:5" x14ac:dyDescent="0.25">
      <c r="A575">
        <v>636</v>
      </c>
      <c r="C575" s="4">
        <v>2</v>
      </c>
    </row>
    <row r="576" spans="1:5" x14ac:dyDescent="0.25">
      <c r="A576">
        <v>637</v>
      </c>
      <c r="C576" s="4">
        <v>2</v>
      </c>
    </row>
    <row r="577" spans="1:5" x14ac:dyDescent="0.25">
      <c r="A577">
        <v>638</v>
      </c>
      <c r="D577" s="5">
        <v>3</v>
      </c>
      <c r="E577" s="2">
        <v>4</v>
      </c>
    </row>
    <row r="578" spans="1:5" x14ac:dyDescent="0.25">
      <c r="A578">
        <v>639</v>
      </c>
      <c r="D578" s="5">
        <v>3</v>
      </c>
      <c r="E578" s="2">
        <v>4</v>
      </c>
    </row>
    <row r="579" spans="1:5" x14ac:dyDescent="0.25">
      <c r="A579">
        <v>640</v>
      </c>
      <c r="D579" s="5">
        <v>3</v>
      </c>
      <c r="E579" s="2">
        <v>4</v>
      </c>
    </row>
    <row r="580" spans="1:5" x14ac:dyDescent="0.25">
      <c r="A580">
        <v>641</v>
      </c>
      <c r="D580" s="5">
        <v>3</v>
      </c>
      <c r="E580" s="2">
        <v>4</v>
      </c>
    </row>
    <row r="581" spans="1:5" x14ac:dyDescent="0.25">
      <c r="A581">
        <v>642</v>
      </c>
      <c r="D581" s="5">
        <v>3</v>
      </c>
      <c r="E581" s="2">
        <v>4</v>
      </c>
    </row>
    <row r="582" spans="1:5" x14ac:dyDescent="0.25">
      <c r="A582">
        <v>643</v>
      </c>
      <c r="D582" s="5">
        <v>3</v>
      </c>
      <c r="E582" s="2">
        <v>4</v>
      </c>
    </row>
    <row r="583" spans="1:5" x14ac:dyDescent="0.25">
      <c r="A583">
        <v>644</v>
      </c>
      <c r="D583" s="5">
        <v>3</v>
      </c>
      <c r="E583" s="2">
        <v>4</v>
      </c>
    </row>
    <row r="584" spans="1:5" x14ac:dyDescent="0.25">
      <c r="A584">
        <v>645</v>
      </c>
      <c r="E584" s="2">
        <v>4</v>
      </c>
    </row>
    <row r="585" spans="1:5" x14ac:dyDescent="0.25">
      <c r="A585">
        <v>646</v>
      </c>
    </row>
    <row r="586" spans="1:5" x14ac:dyDescent="0.25">
      <c r="A586">
        <v>647</v>
      </c>
    </row>
    <row r="587" spans="1:5" x14ac:dyDescent="0.25">
      <c r="A587">
        <v>648</v>
      </c>
    </row>
    <row r="588" spans="1:5" x14ac:dyDescent="0.25">
      <c r="A588">
        <v>649</v>
      </c>
    </row>
    <row r="589" spans="1:5" x14ac:dyDescent="0.25">
      <c r="A589">
        <v>650</v>
      </c>
      <c r="B589" s="3">
        <v>1</v>
      </c>
    </row>
    <row r="590" spans="1:5" x14ac:dyDescent="0.25">
      <c r="A590">
        <v>651</v>
      </c>
      <c r="B590" s="3">
        <v>1</v>
      </c>
    </row>
    <row r="591" spans="1:5" x14ac:dyDescent="0.25">
      <c r="A591">
        <v>652</v>
      </c>
      <c r="B591" s="3">
        <v>1</v>
      </c>
    </row>
    <row r="592" spans="1:5" x14ac:dyDescent="0.25">
      <c r="A592">
        <v>653</v>
      </c>
      <c r="B592" s="3">
        <v>1</v>
      </c>
    </row>
    <row r="593" spans="1:5" x14ac:dyDescent="0.25">
      <c r="A593">
        <v>654</v>
      </c>
      <c r="B593" s="3">
        <v>1</v>
      </c>
      <c r="C593" s="4">
        <v>2</v>
      </c>
    </row>
    <row r="594" spans="1:5" x14ac:dyDescent="0.25">
      <c r="A594">
        <v>655</v>
      </c>
      <c r="B594" s="3">
        <v>1</v>
      </c>
      <c r="C594" s="4">
        <v>2</v>
      </c>
    </row>
    <row r="595" spans="1:5" x14ac:dyDescent="0.25">
      <c r="A595">
        <v>656</v>
      </c>
      <c r="B595" s="3">
        <v>1</v>
      </c>
      <c r="C595" s="4">
        <v>2</v>
      </c>
    </row>
    <row r="596" spans="1:5" x14ac:dyDescent="0.25">
      <c r="A596">
        <v>657</v>
      </c>
      <c r="C596" s="4">
        <v>2</v>
      </c>
    </row>
    <row r="597" spans="1:5" x14ac:dyDescent="0.25">
      <c r="A597">
        <v>658</v>
      </c>
      <c r="C597" s="4">
        <v>2</v>
      </c>
    </row>
    <row r="598" spans="1:5" x14ac:dyDescent="0.25">
      <c r="A598">
        <v>659</v>
      </c>
      <c r="C598" s="4">
        <v>2</v>
      </c>
    </row>
    <row r="599" spans="1:5" x14ac:dyDescent="0.25">
      <c r="A599">
        <v>660</v>
      </c>
    </row>
    <row r="600" spans="1:5" x14ac:dyDescent="0.25">
      <c r="A600">
        <v>661</v>
      </c>
      <c r="D600" s="5">
        <v>3</v>
      </c>
      <c r="E600" s="2">
        <v>4</v>
      </c>
    </row>
    <row r="601" spans="1:5" x14ac:dyDescent="0.25">
      <c r="A601">
        <v>662</v>
      </c>
      <c r="D601" s="5">
        <v>3</v>
      </c>
      <c r="E601" s="2">
        <v>4</v>
      </c>
    </row>
    <row r="602" spans="1:5" x14ac:dyDescent="0.25">
      <c r="A602">
        <v>663</v>
      </c>
      <c r="D602" s="5">
        <v>3</v>
      </c>
      <c r="E602" s="2">
        <v>4</v>
      </c>
    </row>
    <row r="603" spans="1:5" x14ac:dyDescent="0.25">
      <c r="A603">
        <v>664</v>
      </c>
      <c r="D603" s="5">
        <v>3</v>
      </c>
      <c r="E603" s="2">
        <v>4</v>
      </c>
    </row>
    <row r="604" spans="1:5" x14ac:dyDescent="0.25">
      <c r="A604">
        <v>665</v>
      </c>
      <c r="D604" s="5">
        <v>3</v>
      </c>
      <c r="E604" s="2">
        <v>4</v>
      </c>
    </row>
    <row r="605" spans="1:5" x14ac:dyDescent="0.25">
      <c r="A605">
        <v>666</v>
      </c>
      <c r="D605" s="5">
        <v>3</v>
      </c>
      <c r="E605" s="2">
        <v>4</v>
      </c>
    </row>
    <row r="606" spans="1:5" x14ac:dyDescent="0.25">
      <c r="A606">
        <v>667</v>
      </c>
      <c r="D606" s="5">
        <v>3</v>
      </c>
      <c r="E606" s="2">
        <v>4</v>
      </c>
    </row>
    <row r="607" spans="1:5" x14ac:dyDescent="0.25">
      <c r="A607">
        <v>668</v>
      </c>
      <c r="E607" s="2">
        <v>4</v>
      </c>
    </row>
    <row r="608" spans="1:5" x14ac:dyDescent="0.25">
      <c r="A608">
        <v>669</v>
      </c>
    </row>
    <row r="609" spans="1:4" x14ac:dyDescent="0.25">
      <c r="A609">
        <v>670</v>
      </c>
    </row>
    <row r="610" spans="1:4" x14ac:dyDescent="0.25">
      <c r="A610">
        <v>671</v>
      </c>
      <c r="B610" s="3">
        <v>1</v>
      </c>
    </row>
    <row r="611" spans="1:4" x14ac:dyDescent="0.25">
      <c r="A611">
        <v>672</v>
      </c>
      <c r="B611" s="3">
        <v>1</v>
      </c>
    </row>
    <row r="612" spans="1:4" x14ac:dyDescent="0.25">
      <c r="A612">
        <v>673</v>
      </c>
      <c r="B612" s="3">
        <v>1</v>
      </c>
    </row>
    <row r="613" spans="1:4" x14ac:dyDescent="0.25">
      <c r="A613">
        <v>674</v>
      </c>
      <c r="B613" s="3">
        <v>1</v>
      </c>
    </row>
    <row r="614" spans="1:4" x14ac:dyDescent="0.25">
      <c r="A614">
        <v>675</v>
      </c>
      <c r="B614" s="3">
        <v>1</v>
      </c>
    </row>
    <row r="615" spans="1:4" x14ac:dyDescent="0.25">
      <c r="A615">
        <v>676</v>
      </c>
      <c r="B615" s="3">
        <v>1</v>
      </c>
      <c r="C615" s="4">
        <v>2</v>
      </c>
    </row>
    <row r="616" spans="1:4" x14ac:dyDescent="0.25">
      <c r="A616">
        <v>677</v>
      </c>
      <c r="B616" s="3">
        <v>1</v>
      </c>
      <c r="C616" s="4">
        <v>2</v>
      </c>
    </row>
    <row r="617" spans="1:4" x14ac:dyDescent="0.25">
      <c r="A617">
        <v>678</v>
      </c>
      <c r="B617" s="3">
        <v>1</v>
      </c>
      <c r="C617" s="4">
        <v>2</v>
      </c>
    </row>
    <row r="618" spans="1:4" x14ac:dyDescent="0.25">
      <c r="A618">
        <v>679</v>
      </c>
      <c r="C618" s="4">
        <v>2</v>
      </c>
    </row>
    <row r="619" spans="1:4" x14ac:dyDescent="0.25">
      <c r="A619">
        <v>680</v>
      </c>
      <c r="C619" s="4">
        <v>2</v>
      </c>
    </row>
    <row r="620" spans="1:4" x14ac:dyDescent="0.25">
      <c r="A620">
        <v>681</v>
      </c>
      <c r="C620" s="4">
        <v>2</v>
      </c>
    </row>
    <row r="621" spans="1:4" x14ac:dyDescent="0.25">
      <c r="A621">
        <v>682</v>
      </c>
      <c r="C621" s="4">
        <v>2</v>
      </c>
    </row>
    <row r="622" spans="1:4" x14ac:dyDescent="0.25">
      <c r="A622">
        <v>683</v>
      </c>
      <c r="C622" s="4">
        <v>2</v>
      </c>
      <c r="D622" s="5">
        <v>3</v>
      </c>
    </row>
    <row r="623" spans="1:4" x14ac:dyDescent="0.25">
      <c r="A623">
        <v>684</v>
      </c>
      <c r="D623" s="5">
        <v>3</v>
      </c>
    </row>
    <row r="624" spans="1:4" x14ac:dyDescent="0.25">
      <c r="A624">
        <v>685</v>
      </c>
      <c r="D624" s="5">
        <v>3</v>
      </c>
    </row>
    <row r="625" spans="1:5" x14ac:dyDescent="0.25">
      <c r="A625">
        <v>686</v>
      </c>
      <c r="D625" s="5">
        <v>3</v>
      </c>
      <c r="E625" s="2">
        <v>4</v>
      </c>
    </row>
    <row r="626" spans="1:5" x14ac:dyDescent="0.25">
      <c r="A626">
        <v>687</v>
      </c>
      <c r="D626" s="5">
        <v>3</v>
      </c>
      <c r="E626" s="2">
        <v>4</v>
      </c>
    </row>
    <row r="627" spans="1:5" x14ac:dyDescent="0.25">
      <c r="A627">
        <v>688</v>
      </c>
      <c r="D627" s="5">
        <v>3</v>
      </c>
      <c r="E627" s="2">
        <v>4</v>
      </c>
    </row>
    <row r="628" spans="1:5" x14ac:dyDescent="0.25">
      <c r="A628">
        <v>689</v>
      </c>
      <c r="D628" s="5">
        <v>3</v>
      </c>
      <c r="E628" s="2">
        <v>4</v>
      </c>
    </row>
    <row r="629" spans="1:5" x14ac:dyDescent="0.25">
      <c r="A629">
        <v>690</v>
      </c>
      <c r="D629" s="5">
        <v>3</v>
      </c>
      <c r="E629" s="2">
        <v>4</v>
      </c>
    </row>
    <row r="630" spans="1:5" x14ac:dyDescent="0.25">
      <c r="A630">
        <v>691</v>
      </c>
      <c r="E630" s="2">
        <v>4</v>
      </c>
    </row>
    <row r="631" spans="1:5" x14ac:dyDescent="0.25">
      <c r="A631">
        <v>692</v>
      </c>
      <c r="B631" s="3">
        <v>1</v>
      </c>
      <c r="E631" s="2">
        <v>4</v>
      </c>
    </row>
    <row r="632" spans="1:5" x14ac:dyDescent="0.25">
      <c r="A632">
        <v>693</v>
      </c>
      <c r="B632" s="3">
        <v>1</v>
      </c>
      <c r="E632" s="2">
        <v>4</v>
      </c>
    </row>
    <row r="633" spans="1:5" x14ac:dyDescent="0.25">
      <c r="A633">
        <v>694</v>
      </c>
      <c r="B633" s="3">
        <v>1</v>
      </c>
      <c r="E633" s="2">
        <v>4</v>
      </c>
    </row>
    <row r="634" spans="1:5" x14ac:dyDescent="0.25">
      <c r="A634">
        <v>695</v>
      </c>
      <c r="B634" s="3">
        <v>1</v>
      </c>
    </row>
    <row r="635" spans="1:5" x14ac:dyDescent="0.25">
      <c r="A635">
        <v>696</v>
      </c>
      <c r="B635" s="3">
        <v>1</v>
      </c>
    </row>
    <row r="636" spans="1:5" x14ac:dyDescent="0.25">
      <c r="A636">
        <v>697</v>
      </c>
      <c r="B636" s="3">
        <v>1</v>
      </c>
    </row>
    <row r="637" spans="1:5" x14ac:dyDescent="0.25">
      <c r="A637">
        <v>698</v>
      </c>
      <c r="B637" s="3">
        <v>1</v>
      </c>
    </row>
    <row r="638" spans="1:5" x14ac:dyDescent="0.25">
      <c r="A638">
        <v>699</v>
      </c>
      <c r="B638" s="3">
        <v>1</v>
      </c>
      <c r="C638" s="4">
        <v>2</v>
      </c>
    </row>
    <row r="639" spans="1:5" x14ac:dyDescent="0.25">
      <c r="A639">
        <v>700</v>
      </c>
      <c r="B639" s="3">
        <v>1</v>
      </c>
      <c r="C639" s="4">
        <v>2</v>
      </c>
    </row>
    <row r="640" spans="1:5" x14ac:dyDescent="0.25">
      <c r="A640">
        <v>701</v>
      </c>
      <c r="B640" s="3">
        <v>1</v>
      </c>
      <c r="C640" s="4">
        <v>2</v>
      </c>
    </row>
    <row r="641" spans="1:6" x14ac:dyDescent="0.25">
      <c r="A641">
        <v>702</v>
      </c>
      <c r="C641" s="4">
        <v>2</v>
      </c>
    </row>
    <row r="642" spans="1:6" x14ac:dyDescent="0.25">
      <c r="A642">
        <v>703</v>
      </c>
      <c r="C642" s="4">
        <v>2</v>
      </c>
    </row>
    <row r="643" spans="1:6" x14ac:dyDescent="0.25">
      <c r="A643">
        <v>704</v>
      </c>
      <c r="C643" s="4">
        <v>2</v>
      </c>
    </row>
    <row r="644" spans="1:6" x14ac:dyDescent="0.25">
      <c r="A644">
        <v>705</v>
      </c>
      <c r="C644" s="4">
        <v>2</v>
      </c>
    </row>
    <row r="645" spans="1:6" x14ac:dyDescent="0.25">
      <c r="A645">
        <v>706</v>
      </c>
      <c r="C645" s="4">
        <v>2</v>
      </c>
      <c r="D645" s="5">
        <v>3</v>
      </c>
    </row>
    <row r="646" spans="1:6" x14ac:dyDescent="0.25">
      <c r="A646">
        <v>707</v>
      </c>
      <c r="C646" s="4">
        <v>2</v>
      </c>
      <c r="D646" s="5">
        <v>3</v>
      </c>
    </row>
    <row r="647" spans="1:6" x14ac:dyDescent="0.25">
      <c r="A647">
        <v>708</v>
      </c>
      <c r="C647" s="4">
        <v>2</v>
      </c>
      <c r="D647" s="5">
        <v>3</v>
      </c>
    </row>
    <row r="648" spans="1:6" x14ac:dyDescent="0.25">
      <c r="A648">
        <v>709</v>
      </c>
      <c r="D648" s="5">
        <v>3</v>
      </c>
      <c r="E648" s="2">
        <v>4</v>
      </c>
    </row>
    <row r="649" spans="1:6" x14ac:dyDescent="0.25">
      <c r="A649">
        <v>710</v>
      </c>
      <c r="D649" s="5">
        <v>3</v>
      </c>
      <c r="E649" s="2">
        <v>4</v>
      </c>
      <c r="F649" t="s">
        <v>22</v>
      </c>
    </row>
    <row r="650" spans="1:6" x14ac:dyDescent="0.25">
      <c r="A650">
        <v>741</v>
      </c>
    </row>
    <row r="651" spans="1:6" x14ac:dyDescent="0.25">
      <c r="A651">
        <v>742</v>
      </c>
    </row>
    <row r="652" spans="1:6" x14ac:dyDescent="0.25">
      <c r="A652">
        <v>743</v>
      </c>
      <c r="F652" t="s">
        <v>22</v>
      </c>
    </row>
    <row r="653" spans="1:6" x14ac:dyDescent="0.25">
      <c r="A653">
        <v>744</v>
      </c>
      <c r="C653" s="4">
        <v>2</v>
      </c>
    </row>
    <row r="654" spans="1:6" x14ac:dyDescent="0.25">
      <c r="A654">
        <v>745</v>
      </c>
      <c r="C654" s="4">
        <v>2</v>
      </c>
    </row>
    <row r="655" spans="1:6" x14ac:dyDescent="0.25">
      <c r="A655">
        <v>746</v>
      </c>
      <c r="C655" s="4">
        <v>2</v>
      </c>
    </row>
    <row r="656" spans="1:6" x14ac:dyDescent="0.25">
      <c r="A656">
        <v>747</v>
      </c>
      <c r="C656" s="4">
        <v>2</v>
      </c>
    </row>
    <row r="657" spans="1:5" x14ac:dyDescent="0.25">
      <c r="A657">
        <v>748</v>
      </c>
      <c r="C657" s="4">
        <v>2</v>
      </c>
    </row>
    <row r="658" spans="1:5" x14ac:dyDescent="0.25">
      <c r="A658">
        <v>749</v>
      </c>
      <c r="C658" s="4">
        <v>2</v>
      </c>
    </row>
    <row r="659" spans="1:5" x14ac:dyDescent="0.25">
      <c r="A659">
        <v>750</v>
      </c>
      <c r="C659" s="4">
        <v>2</v>
      </c>
    </row>
    <row r="660" spans="1:5" x14ac:dyDescent="0.25">
      <c r="A660">
        <v>751</v>
      </c>
      <c r="C660" s="4">
        <v>2</v>
      </c>
    </row>
    <row r="661" spans="1:5" x14ac:dyDescent="0.25">
      <c r="A661">
        <v>752</v>
      </c>
      <c r="C661" s="4">
        <v>2</v>
      </c>
    </row>
    <row r="662" spans="1:5" x14ac:dyDescent="0.25">
      <c r="A662">
        <v>753</v>
      </c>
      <c r="B662" s="3">
        <v>1</v>
      </c>
      <c r="C662" s="4">
        <v>2</v>
      </c>
    </row>
    <row r="663" spans="1:5" x14ac:dyDescent="0.25">
      <c r="A663">
        <v>754</v>
      </c>
      <c r="B663" s="3">
        <v>1</v>
      </c>
    </row>
    <row r="664" spans="1:5" x14ac:dyDescent="0.25">
      <c r="A664">
        <v>755</v>
      </c>
      <c r="B664" s="3">
        <v>1</v>
      </c>
    </row>
    <row r="665" spans="1:5" x14ac:dyDescent="0.25">
      <c r="A665">
        <v>756</v>
      </c>
      <c r="B665" s="3">
        <v>1</v>
      </c>
    </row>
    <row r="666" spans="1:5" x14ac:dyDescent="0.25">
      <c r="A666">
        <v>757</v>
      </c>
      <c r="B666" s="3">
        <v>1</v>
      </c>
    </row>
    <row r="667" spans="1:5" x14ac:dyDescent="0.25">
      <c r="A667">
        <v>758</v>
      </c>
      <c r="B667" s="3">
        <v>1</v>
      </c>
    </row>
    <row r="668" spans="1:5" x14ac:dyDescent="0.25">
      <c r="A668">
        <v>759</v>
      </c>
      <c r="B668" s="3">
        <v>1</v>
      </c>
      <c r="E668" s="2">
        <v>4</v>
      </c>
    </row>
    <row r="669" spans="1:5" x14ac:dyDescent="0.25">
      <c r="A669">
        <v>760</v>
      </c>
      <c r="B669" s="3">
        <v>1</v>
      </c>
      <c r="E669" s="2">
        <v>4</v>
      </c>
    </row>
    <row r="670" spans="1:5" x14ac:dyDescent="0.25">
      <c r="A670">
        <v>761</v>
      </c>
      <c r="B670" s="3">
        <v>1</v>
      </c>
      <c r="D670" s="5">
        <v>3</v>
      </c>
      <c r="E670" s="2">
        <v>4</v>
      </c>
    </row>
    <row r="671" spans="1:5" x14ac:dyDescent="0.25">
      <c r="A671">
        <v>762</v>
      </c>
      <c r="D671" s="5">
        <v>3</v>
      </c>
      <c r="E671" s="2">
        <v>4</v>
      </c>
    </row>
    <row r="672" spans="1:5" x14ac:dyDescent="0.25">
      <c r="A672">
        <v>763</v>
      </c>
      <c r="D672" s="5">
        <v>3</v>
      </c>
      <c r="E672" s="2">
        <v>4</v>
      </c>
    </row>
    <row r="673" spans="1:5" x14ac:dyDescent="0.25">
      <c r="A673">
        <v>764</v>
      </c>
      <c r="D673" s="5">
        <v>3</v>
      </c>
      <c r="E673" s="2">
        <v>4</v>
      </c>
    </row>
    <row r="674" spans="1:5" x14ac:dyDescent="0.25">
      <c r="A674">
        <v>765</v>
      </c>
      <c r="D674" s="5">
        <v>3</v>
      </c>
      <c r="E674" s="2">
        <v>4</v>
      </c>
    </row>
    <row r="675" spans="1:5" x14ac:dyDescent="0.25">
      <c r="A675">
        <v>766</v>
      </c>
      <c r="D675" s="5">
        <v>3</v>
      </c>
      <c r="E675" s="2">
        <v>4</v>
      </c>
    </row>
    <row r="676" spans="1:5" x14ac:dyDescent="0.25">
      <c r="A676">
        <v>767</v>
      </c>
      <c r="D676" s="5">
        <v>3</v>
      </c>
      <c r="E676" s="2">
        <v>4</v>
      </c>
    </row>
    <row r="677" spans="1:5" x14ac:dyDescent="0.25">
      <c r="A677">
        <v>768</v>
      </c>
      <c r="D677" s="5">
        <v>3</v>
      </c>
      <c r="E677" s="2">
        <v>4</v>
      </c>
    </row>
    <row r="678" spans="1:5" x14ac:dyDescent="0.25">
      <c r="A678">
        <v>769</v>
      </c>
      <c r="D678" s="5">
        <v>3</v>
      </c>
    </row>
    <row r="679" spans="1:5" x14ac:dyDescent="0.25">
      <c r="A679">
        <v>770</v>
      </c>
      <c r="D679" s="5">
        <v>3</v>
      </c>
    </row>
    <row r="680" spans="1:5" x14ac:dyDescent="0.25">
      <c r="A680">
        <v>771</v>
      </c>
    </row>
    <row r="681" spans="1:5" x14ac:dyDescent="0.25">
      <c r="A681">
        <v>772</v>
      </c>
      <c r="C681" s="4">
        <v>2</v>
      </c>
    </row>
    <row r="682" spans="1:5" x14ac:dyDescent="0.25">
      <c r="A682">
        <v>773</v>
      </c>
      <c r="C682" s="4">
        <v>2</v>
      </c>
    </row>
    <row r="683" spans="1:5" x14ac:dyDescent="0.25">
      <c r="A683">
        <v>774</v>
      </c>
      <c r="C683" s="4">
        <v>2</v>
      </c>
    </row>
    <row r="684" spans="1:5" x14ac:dyDescent="0.25">
      <c r="A684">
        <v>775</v>
      </c>
      <c r="C684" s="4">
        <v>2</v>
      </c>
    </row>
    <row r="685" spans="1:5" x14ac:dyDescent="0.25">
      <c r="A685">
        <v>776</v>
      </c>
      <c r="C685" s="4">
        <v>2</v>
      </c>
    </row>
    <row r="686" spans="1:5" x14ac:dyDescent="0.25">
      <c r="A686">
        <v>777</v>
      </c>
      <c r="B686" s="3">
        <v>1</v>
      </c>
      <c r="C686" s="4">
        <v>2</v>
      </c>
    </row>
    <row r="687" spans="1:5" x14ac:dyDescent="0.25">
      <c r="A687">
        <v>778</v>
      </c>
      <c r="B687" s="3">
        <v>1</v>
      </c>
      <c r="C687" s="4">
        <v>2</v>
      </c>
    </row>
    <row r="688" spans="1:5" x14ac:dyDescent="0.25">
      <c r="A688">
        <v>779</v>
      </c>
      <c r="B688" s="3">
        <v>1</v>
      </c>
      <c r="C688" s="4">
        <v>2</v>
      </c>
    </row>
    <row r="689" spans="1:5" x14ac:dyDescent="0.25">
      <c r="A689">
        <v>780</v>
      </c>
      <c r="B689" s="3">
        <v>1</v>
      </c>
      <c r="C689" s="4">
        <v>2</v>
      </c>
    </row>
    <row r="690" spans="1:5" x14ac:dyDescent="0.25">
      <c r="A690">
        <v>781</v>
      </c>
      <c r="B690" s="3">
        <v>1</v>
      </c>
    </row>
    <row r="691" spans="1:5" x14ac:dyDescent="0.25">
      <c r="A691">
        <v>782</v>
      </c>
      <c r="B691" s="3">
        <v>1</v>
      </c>
    </row>
    <row r="692" spans="1:5" x14ac:dyDescent="0.25">
      <c r="A692">
        <v>783</v>
      </c>
      <c r="B692" s="3">
        <v>1</v>
      </c>
    </row>
    <row r="693" spans="1:5" x14ac:dyDescent="0.25">
      <c r="A693">
        <v>784</v>
      </c>
      <c r="D693" s="5">
        <v>3</v>
      </c>
      <c r="E693" s="2">
        <v>4</v>
      </c>
    </row>
    <row r="694" spans="1:5" x14ac:dyDescent="0.25">
      <c r="A694">
        <v>785</v>
      </c>
      <c r="D694" s="5">
        <v>3</v>
      </c>
      <c r="E694" s="2">
        <v>4</v>
      </c>
    </row>
    <row r="695" spans="1:5" x14ac:dyDescent="0.25">
      <c r="A695">
        <v>786</v>
      </c>
      <c r="D695" s="5">
        <v>3</v>
      </c>
      <c r="E695" s="2">
        <v>4</v>
      </c>
    </row>
    <row r="696" spans="1:5" x14ac:dyDescent="0.25">
      <c r="A696">
        <v>787</v>
      </c>
      <c r="D696" s="5">
        <v>3</v>
      </c>
      <c r="E696" s="2">
        <v>4</v>
      </c>
    </row>
    <row r="697" spans="1:5" x14ac:dyDescent="0.25">
      <c r="A697">
        <v>788</v>
      </c>
      <c r="D697" s="5">
        <v>3</v>
      </c>
      <c r="E697" s="2">
        <v>4</v>
      </c>
    </row>
    <row r="698" spans="1:5" x14ac:dyDescent="0.25">
      <c r="A698">
        <v>789</v>
      </c>
      <c r="D698" s="5">
        <v>3</v>
      </c>
      <c r="E698" s="2">
        <v>4</v>
      </c>
    </row>
    <row r="699" spans="1:5" x14ac:dyDescent="0.25">
      <c r="A699">
        <v>790</v>
      </c>
      <c r="D699" s="5">
        <v>3</v>
      </c>
      <c r="E699" s="2">
        <v>4</v>
      </c>
    </row>
    <row r="700" spans="1:5" x14ac:dyDescent="0.25">
      <c r="A700">
        <v>791</v>
      </c>
      <c r="D700" s="5">
        <v>3</v>
      </c>
      <c r="E700" s="2">
        <v>4</v>
      </c>
    </row>
    <row r="701" spans="1:5" x14ac:dyDescent="0.25">
      <c r="A701">
        <v>792</v>
      </c>
      <c r="D701" s="5">
        <v>3</v>
      </c>
      <c r="E701" s="2">
        <v>4</v>
      </c>
    </row>
    <row r="702" spans="1:5" x14ac:dyDescent="0.25">
      <c r="A702">
        <v>793</v>
      </c>
    </row>
    <row r="703" spans="1:5" x14ac:dyDescent="0.25">
      <c r="A703">
        <v>794</v>
      </c>
    </row>
    <row r="704" spans="1:5" x14ac:dyDescent="0.25">
      <c r="A704">
        <v>795</v>
      </c>
    </row>
    <row r="705" spans="1:5" x14ac:dyDescent="0.25">
      <c r="A705">
        <v>796</v>
      </c>
    </row>
    <row r="706" spans="1:5" x14ac:dyDescent="0.25">
      <c r="A706">
        <v>797</v>
      </c>
      <c r="C706" s="4">
        <v>2</v>
      </c>
    </row>
    <row r="707" spans="1:5" x14ac:dyDescent="0.25">
      <c r="A707">
        <v>798</v>
      </c>
      <c r="C707" s="4">
        <v>2</v>
      </c>
    </row>
    <row r="708" spans="1:5" x14ac:dyDescent="0.25">
      <c r="A708">
        <v>799</v>
      </c>
      <c r="C708" s="4">
        <v>2</v>
      </c>
    </row>
    <row r="709" spans="1:5" x14ac:dyDescent="0.25">
      <c r="A709">
        <v>800</v>
      </c>
      <c r="B709" s="3">
        <v>1</v>
      </c>
      <c r="C709" s="4">
        <v>2</v>
      </c>
    </row>
    <row r="710" spans="1:5" x14ac:dyDescent="0.25">
      <c r="A710">
        <v>801</v>
      </c>
      <c r="B710" s="3">
        <v>1</v>
      </c>
      <c r="C710" s="4">
        <v>2</v>
      </c>
    </row>
    <row r="711" spans="1:5" x14ac:dyDescent="0.25">
      <c r="A711">
        <v>802</v>
      </c>
      <c r="B711" s="3">
        <v>1</v>
      </c>
      <c r="C711" s="4">
        <v>2</v>
      </c>
    </row>
    <row r="712" spans="1:5" x14ac:dyDescent="0.25">
      <c r="A712">
        <v>803</v>
      </c>
      <c r="B712" s="3">
        <v>1</v>
      </c>
      <c r="C712" s="4">
        <v>2</v>
      </c>
    </row>
    <row r="713" spans="1:5" x14ac:dyDescent="0.25">
      <c r="A713">
        <v>804</v>
      </c>
      <c r="B713" s="3">
        <v>1</v>
      </c>
    </row>
    <row r="714" spans="1:5" x14ac:dyDescent="0.25">
      <c r="A714">
        <v>805</v>
      </c>
      <c r="B714" s="3">
        <v>1</v>
      </c>
    </row>
    <row r="715" spans="1:5" x14ac:dyDescent="0.25">
      <c r="A715">
        <v>806</v>
      </c>
      <c r="B715" s="3">
        <v>1</v>
      </c>
      <c r="D715" s="5">
        <v>3</v>
      </c>
    </row>
    <row r="716" spans="1:5" x14ac:dyDescent="0.25">
      <c r="A716">
        <v>807</v>
      </c>
      <c r="D716" s="5">
        <v>3</v>
      </c>
      <c r="E716" s="2">
        <v>4</v>
      </c>
    </row>
    <row r="717" spans="1:5" x14ac:dyDescent="0.25">
      <c r="A717">
        <v>808</v>
      </c>
      <c r="D717" s="5">
        <v>3</v>
      </c>
      <c r="E717" s="2">
        <v>4</v>
      </c>
    </row>
    <row r="718" spans="1:5" x14ac:dyDescent="0.25">
      <c r="A718">
        <v>809</v>
      </c>
      <c r="D718" s="5">
        <v>3</v>
      </c>
      <c r="E718" s="2">
        <v>4</v>
      </c>
    </row>
    <row r="719" spans="1:5" x14ac:dyDescent="0.25">
      <c r="A719">
        <v>810</v>
      </c>
      <c r="D719" s="5">
        <v>3</v>
      </c>
      <c r="E719" s="2">
        <v>4</v>
      </c>
    </row>
    <row r="720" spans="1:5" x14ac:dyDescent="0.25">
      <c r="A720">
        <v>811</v>
      </c>
      <c r="D720" s="5">
        <v>3</v>
      </c>
      <c r="E720" s="2">
        <v>4</v>
      </c>
    </row>
    <row r="721" spans="1:5" x14ac:dyDescent="0.25">
      <c r="A721">
        <v>812</v>
      </c>
      <c r="D721" s="5">
        <v>3</v>
      </c>
      <c r="E721" s="2">
        <v>4</v>
      </c>
    </row>
    <row r="722" spans="1:5" x14ac:dyDescent="0.25">
      <c r="A722">
        <v>813</v>
      </c>
      <c r="D722" s="5">
        <v>3</v>
      </c>
      <c r="E722" s="2">
        <v>4</v>
      </c>
    </row>
    <row r="723" spans="1:5" x14ac:dyDescent="0.25">
      <c r="A723">
        <v>814</v>
      </c>
      <c r="E723" s="2">
        <v>4</v>
      </c>
    </row>
    <row r="724" spans="1:5" x14ac:dyDescent="0.25">
      <c r="A724">
        <v>815</v>
      </c>
    </row>
    <row r="725" spans="1:5" x14ac:dyDescent="0.25">
      <c r="A725">
        <v>816</v>
      </c>
    </row>
    <row r="726" spans="1:5" x14ac:dyDescent="0.25">
      <c r="A726">
        <v>817</v>
      </c>
    </row>
    <row r="727" spans="1:5" x14ac:dyDescent="0.25">
      <c r="A727">
        <v>818</v>
      </c>
      <c r="C727" s="4">
        <v>2</v>
      </c>
    </row>
    <row r="728" spans="1:5" x14ac:dyDescent="0.25">
      <c r="A728">
        <v>819</v>
      </c>
      <c r="C728" s="4">
        <v>2</v>
      </c>
    </row>
    <row r="729" spans="1:5" x14ac:dyDescent="0.25">
      <c r="A729">
        <v>820</v>
      </c>
      <c r="C729" s="4">
        <v>2</v>
      </c>
    </row>
    <row r="730" spans="1:5" x14ac:dyDescent="0.25">
      <c r="A730">
        <v>821</v>
      </c>
      <c r="C730" s="4">
        <v>2</v>
      </c>
    </row>
    <row r="731" spans="1:5" x14ac:dyDescent="0.25">
      <c r="A731">
        <v>822</v>
      </c>
      <c r="B731" s="3">
        <v>1</v>
      </c>
      <c r="C731" s="4">
        <v>2</v>
      </c>
    </row>
    <row r="732" spans="1:5" x14ac:dyDescent="0.25">
      <c r="A732">
        <v>823</v>
      </c>
      <c r="B732" s="3">
        <v>1</v>
      </c>
      <c r="C732" s="4">
        <v>2</v>
      </c>
    </row>
    <row r="733" spans="1:5" x14ac:dyDescent="0.25">
      <c r="A733">
        <v>824</v>
      </c>
      <c r="B733" s="3">
        <v>1</v>
      </c>
      <c r="C733" s="4">
        <v>2</v>
      </c>
    </row>
    <row r="734" spans="1:5" x14ac:dyDescent="0.25">
      <c r="A734">
        <v>825</v>
      </c>
      <c r="B734" s="3">
        <v>1</v>
      </c>
    </row>
    <row r="735" spans="1:5" x14ac:dyDescent="0.25">
      <c r="A735">
        <v>826</v>
      </c>
      <c r="B735" s="3">
        <v>1</v>
      </c>
    </row>
    <row r="736" spans="1:5" x14ac:dyDescent="0.25">
      <c r="A736">
        <v>827</v>
      </c>
      <c r="B736" s="3">
        <v>1</v>
      </c>
    </row>
    <row r="737" spans="1:5" x14ac:dyDescent="0.25">
      <c r="A737">
        <v>828</v>
      </c>
      <c r="B737" s="3">
        <v>1</v>
      </c>
    </row>
    <row r="738" spans="1:5" x14ac:dyDescent="0.25">
      <c r="A738">
        <v>829</v>
      </c>
      <c r="E738" s="2">
        <v>4</v>
      </c>
    </row>
    <row r="739" spans="1:5" x14ac:dyDescent="0.25">
      <c r="A739">
        <v>830</v>
      </c>
      <c r="D739" s="5">
        <v>3</v>
      </c>
      <c r="E739" s="2">
        <v>4</v>
      </c>
    </row>
    <row r="740" spans="1:5" x14ac:dyDescent="0.25">
      <c r="A740">
        <v>831</v>
      </c>
      <c r="D740" s="5">
        <v>3</v>
      </c>
      <c r="E740" s="2">
        <v>4</v>
      </c>
    </row>
    <row r="741" spans="1:5" x14ac:dyDescent="0.25">
      <c r="A741">
        <v>832</v>
      </c>
      <c r="D741" s="5">
        <v>3</v>
      </c>
      <c r="E741" s="2">
        <v>4</v>
      </c>
    </row>
    <row r="742" spans="1:5" x14ac:dyDescent="0.25">
      <c r="A742">
        <v>833</v>
      </c>
      <c r="D742" s="5">
        <v>3</v>
      </c>
      <c r="E742" s="2">
        <v>4</v>
      </c>
    </row>
    <row r="743" spans="1:5" x14ac:dyDescent="0.25">
      <c r="A743">
        <v>834</v>
      </c>
      <c r="D743" s="5">
        <v>3</v>
      </c>
      <c r="E743" s="2">
        <v>4</v>
      </c>
    </row>
    <row r="744" spans="1:5" x14ac:dyDescent="0.25">
      <c r="A744">
        <v>835</v>
      </c>
      <c r="D744" s="5">
        <v>3</v>
      </c>
      <c r="E744" s="2">
        <v>4</v>
      </c>
    </row>
    <row r="745" spans="1:5" x14ac:dyDescent="0.25">
      <c r="A745">
        <v>836</v>
      </c>
      <c r="D745" s="5">
        <v>3</v>
      </c>
      <c r="E745" s="2">
        <v>4</v>
      </c>
    </row>
    <row r="746" spans="1:5" x14ac:dyDescent="0.25">
      <c r="A746">
        <v>837</v>
      </c>
      <c r="C746" s="4">
        <v>2</v>
      </c>
    </row>
    <row r="747" spans="1:5" x14ac:dyDescent="0.25">
      <c r="A747">
        <v>838</v>
      </c>
      <c r="C747" s="4">
        <v>2</v>
      </c>
    </row>
    <row r="748" spans="1:5" x14ac:dyDescent="0.25">
      <c r="A748">
        <v>839</v>
      </c>
      <c r="C748" s="4">
        <v>2</v>
      </c>
    </row>
    <row r="749" spans="1:5" x14ac:dyDescent="0.25">
      <c r="A749">
        <v>840</v>
      </c>
      <c r="C749" s="4">
        <v>2</v>
      </c>
    </row>
    <row r="750" spans="1:5" x14ac:dyDescent="0.25">
      <c r="A750">
        <v>841</v>
      </c>
      <c r="C750" s="4">
        <v>2</v>
      </c>
    </row>
    <row r="751" spans="1:5" x14ac:dyDescent="0.25">
      <c r="A751">
        <v>842</v>
      </c>
      <c r="C751" s="4">
        <v>2</v>
      </c>
    </row>
    <row r="752" spans="1:5" x14ac:dyDescent="0.25">
      <c r="A752">
        <v>843</v>
      </c>
      <c r="B752" s="3">
        <v>1</v>
      </c>
      <c r="C752" s="4">
        <v>2</v>
      </c>
    </row>
    <row r="753" spans="1:5" x14ac:dyDescent="0.25">
      <c r="A753">
        <v>844</v>
      </c>
      <c r="B753" s="3">
        <v>1</v>
      </c>
      <c r="C753" s="4">
        <v>2</v>
      </c>
    </row>
    <row r="754" spans="1:5" x14ac:dyDescent="0.25">
      <c r="A754">
        <v>845</v>
      </c>
      <c r="B754" s="3">
        <v>1</v>
      </c>
    </row>
    <row r="755" spans="1:5" x14ac:dyDescent="0.25">
      <c r="A755">
        <v>846</v>
      </c>
      <c r="B755" s="3">
        <v>1</v>
      </c>
    </row>
    <row r="756" spans="1:5" x14ac:dyDescent="0.25">
      <c r="A756">
        <v>847</v>
      </c>
      <c r="B756" s="3">
        <v>1</v>
      </c>
    </row>
    <row r="757" spans="1:5" x14ac:dyDescent="0.25">
      <c r="A757">
        <v>848</v>
      </c>
      <c r="B757" s="3">
        <v>1</v>
      </c>
    </row>
    <row r="758" spans="1:5" x14ac:dyDescent="0.25">
      <c r="A758">
        <v>849</v>
      </c>
      <c r="B758" s="3">
        <v>1</v>
      </c>
    </row>
    <row r="759" spans="1:5" x14ac:dyDescent="0.25">
      <c r="A759">
        <v>850</v>
      </c>
      <c r="B759" s="3">
        <v>1</v>
      </c>
      <c r="E759" s="2">
        <v>4</v>
      </c>
    </row>
    <row r="760" spans="1:5" x14ac:dyDescent="0.25">
      <c r="A760">
        <v>851</v>
      </c>
      <c r="E760" s="2">
        <v>4</v>
      </c>
    </row>
    <row r="761" spans="1:5" x14ac:dyDescent="0.25">
      <c r="A761">
        <v>852</v>
      </c>
      <c r="E761" s="2">
        <v>4</v>
      </c>
    </row>
    <row r="762" spans="1:5" x14ac:dyDescent="0.25">
      <c r="A762">
        <v>853</v>
      </c>
      <c r="E762" s="2">
        <v>4</v>
      </c>
    </row>
    <row r="763" spans="1:5" x14ac:dyDescent="0.25">
      <c r="A763">
        <v>854</v>
      </c>
      <c r="D763" s="5">
        <v>3</v>
      </c>
      <c r="E763" s="2">
        <v>4</v>
      </c>
    </row>
    <row r="764" spans="1:5" x14ac:dyDescent="0.25">
      <c r="A764">
        <v>855</v>
      </c>
      <c r="D764" s="5">
        <v>3</v>
      </c>
      <c r="E764" s="2">
        <v>4</v>
      </c>
    </row>
    <row r="765" spans="1:5" x14ac:dyDescent="0.25">
      <c r="A765">
        <v>856</v>
      </c>
      <c r="D765" s="5">
        <v>3</v>
      </c>
      <c r="E765" s="2">
        <v>4</v>
      </c>
    </row>
    <row r="766" spans="1:5" x14ac:dyDescent="0.25">
      <c r="A766">
        <v>857</v>
      </c>
      <c r="D766" s="5">
        <v>3</v>
      </c>
      <c r="E766" s="2">
        <v>4</v>
      </c>
    </row>
    <row r="767" spans="1:5" x14ac:dyDescent="0.25">
      <c r="A767">
        <v>858</v>
      </c>
      <c r="D767" s="5">
        <v>3</v>
      </c>
      <c r="E767" s="2">
        <v>4</v>
      </c>
    </row>
    <row r="768" spans="1:5" x14ac:dyDescent="0.25">
      <c r="A768">
        <v>859</v>
      </c>
      <c r="D768" s="5">
        <v>3</v>
      </c>
    </row>
    <row r="769" spans="1:5" x14ac:dyDescent="0.25">
      <c r="A769">
        <v>860</v>
      </c>
      <c r="C769" s="4">
        <v>2</v>
      </c>
      <c r="D769" s="5">
        <v>3</v>
      </c>
    </row>
    <row r="770" spans="1:5" x14ac:dyDescent="0.25">
      <c r="A770">
        <v>861</v>
      </c>
      <c r="C770" s="4">
        <v>2</v>
      </c>
    </row>
    <row r="771" spans="1:5" x14ac:dyDescent="0.25">
      <c r="A771">
        <v>862</v>
      </c>
      <c r="C771" s="4">
        <v>2</v>
      </c>
    </row>
    <row r="772" spans="1:5" x14ac:dyDescent="0.25">
      <c r="A772">
        <v>863</v>
      </c>
      <c r="C772" s="4">
        <v>2</v>
      </c>
    </row>
    <row r="773" spans="1:5" x14ac:dyDescent="0.25">
      <c r="A773">
        <v>864</v>
      </c>
      <c r="C773" s="4">
        <v>2</v>
      </c>
    </row>
    <row r="774" spans="1:5" x14ac:dyDescent="0.25">
      <c r="A774">
        <v>865</v>
      </c>
      <c r="C774" s="4">
        <v>2</v>
      </c>
    </row>
    <row r="775" spans="1:5" x14ac:dyDescent="0.25">
      <c r="A775">
        <v>866</v>
      </c>
      <c r="B775" s="3">
        <v>1</v>
      </c>
      <c r="C775" s="4">
        <v>2</v>
      </c>
    </row>
    <row r="776" spans="1:5" x14ac:dyDescent="0.25">
      <c r="A776">
        <v>867</v>
      </c>
      <c r="B776" s="3">
        <v>1</v>
      </c>
      <c r="C776" s="4">
        <v>2</v>
      </c>
    </row>
    <row r="777" spans="1:5" x14ac:dyDescent="0.25">
      <c r="A777">
        <v>868</v>
      </c>
      <c r="B777" s="3">
        <v>1</v>
      </c>
      <c r="C777" s="4">
        <v>2</v>
      </c>
    </row>
    <row r="778" spans="1:5" x14ac:dyDescent="0.25">
      <c r="A778">
        <v>869</v>
      </c>
      <c r="B778" s="3">
        <v>1</v>
      </c>
    </row>
    <row r="779" spans="1:5" x14ac:dyDescent="0.25">
      <c r="A779">
        <v>870</v>
      </c>
      <c r="B779" s="3">
        <v>1</v>
      </c>
    </row>
    <row r="780" spans="1:5" x14ac:dyDescent="0.25">
      <c r="A780">
        <v>871</v>
      </c>
      <c r="B780" s="3">
        <v>1</v>
      </c>
    </row>
    <row r="781" spans="1:5" x14ac:dyDescent="0.25">
      <c r="A781">
        <v>872</v>
      </c>
      <c r="B781" s="3">
        <v>1</v>
      </c>
    </row>
    <row r="782" spans="1:5" x14ac:dyDescent="0.25">
      <c r="A782">
        <v>873</v>
      </c>
      <c r="B782" s="3">
        <v>1</v>
      </c>
      <c r="E782" s="2">
        <v>4</v>
      </c>
    </row>
    <row r="783" spans="1:5" x14ac:dyDescent="0.25">
      <c r="A783">
        <v>874</v>
      </c>
      <c r="E783" s="2">
        <v>4</v>
      </c>
    </row>
    <row r="784" spans="1:5" x14ac:dyDescent="0.25">
      <c r="A784">
        <v>875</v>
      </c>
      <c r="D784" s="5">
        <v>3</v>
      </c>
      <c r="E784" s="2">
        <v>4</v>
      </c>
    </row>
    <row r="785" spans="1:5" x14ac:dyDescent="0.25">
      <c r="A785">
        <v>876</v>
      </c>
      <c r="D785" s="5">
        <v>3</v>
      </c>
      <c r="E785" s="2">
        <v>4</v>
      </c>
    </row>
    <row r="786" spans="1:5" x14ac:dyDescent="0.25">
      <c r="A786">
        <v>877</v>
      </c>
      <c r="D786" s="5">
        <v>3</v>
      </c>
      <c r="E786" s="2">
        <v>4</v>
      </c>
    </row>
    <row r="787" spans="1:5" x14ac:dyDescent="0.25">
      <c r="A787">
        <v>878</v>
      </c>
      <c r="D787" s="5">
        <v>3</v>
      </c>
      <c r="E787" s="2">
        <v>4</v>
      </c>
    </row>
    <row r="788" spans="1:5" x14ac:dyDescent="0.25">
      <c r="A788">
        <v>879</v>
      </c>
      <c r="D788" s="5">
        <v>3</v>
      </c>
      <c r="E788" s="2">
        <v>4</v>
      </c>
    </row>
    <row r="789" spans="1:5" x14ac:dyDescent="0.25">
      <c r="A789">
        <v>880</v>
      </c>
      <c r="D789" s="5">
        <v>3</v>
      </c>
      <c r="E789" s="2">
        <v>4</v>
      </c>
    </row>
    <row r="790" spans="1:5" x14ac:dyDescent="0.25">
      <c r="A790">
        <v>881</v>
      </c>
      <c r="D790" s="5">
        <v>3</v>
      </c>
      <c r="E790" s="2">
        <v>4</v>
      </c>
    </row>
    <row r="791" spans="1:5" x14ac:dyDescent="0.25">
      <c r="A791">
        <v>882</v>
      </c>
      <c r="D791" s="5">
        <v>3</v>
      </c>
    </row>
    <row r="792" spans="1:5" x14ac:dyDescent="0.25">
      <c r="A792">
        <v>883</v>
      </c>
    </row>
    <row r="793" spans="1:5" x14ac:dyDescent="0.25">
      <c r="A793">
        <v>884</v>
      </c>
    </row>
    <row r="794" spans="1:5" x14ac:dyDescent="0.25">
      <c r="A794">
        <v>885</v>
      </c>
    </row>
    <row r="795" spans="1:5" x14ac:dyDescent="0.25">
      <c r="A795">
        <v>886</v>
      </c>
    </row>
    <row r="796" spans="1:5" x14ac:dyDescent="0.25">
      <c r="A796">
        <v>887</v>
      </c>
      <c r="C796" s="4">
        <v>2</v>
      </c>
    </row>
    <row r="797" spans="1:5" x14ac:dyDescent="0.25">
      <c r="A797">
        <v>888</v>
      </c>
      <c r="C797" s="4">
        <v>2</v>
      </c>
    </row>
    <row r="798" spans="1:5" x14ac:dyDescent="0.25">
      <c r="A798">
        <v>889</v>
      </c>
      <c r="C798" s="4">
        <v>2</v>
      </c>
    </row>
    <row r="799" spans="1:5" x14ac:dyDescent="0.25">
      <c r="A799">
        <v>890</v>
      </c>
      <c r="C799" s="4">
        <v>2</v>
      </c>
    </row>
    <row r="800" spans="1:5" x14ac:dyDescent="0.25">
      <c r="A800">
        <v>891</v>
      </c>
      <c r="B800" s="3">
        <v>1</v>
      </c>
      <c r="C800" s="4">
        <v>2</v>
      </c>
    </row>
    <row r="801" spans="1:5" x14ac:dyDescent="0.25">
      <c r="A801">
        <v>892</v>
      </c>
      <c r="B801" s="3">
        <v>1</v>
      </c>
      <c r="C801" s="4">
        <v>2</v>
      </c>
    </row>
    <row r="802" spans="1:5" x14ac:dyDescent="0.25">
      <c r="A802">
        <v>893</v>
      </c>
      <c r="B802" s="3">
        <v>1</v>
      </c>
      <c r="C802" s="4">
        <v>2</v>
      </c>
    </row>
    <row r="803" spans="1:5" x14ac:dyDescent="0.25">
      <c r="A803">
        <v>894</v>
      </c>
      <c r="B803" s="3">
        <v>1</v>
      </c>
    </row>
    <row r="804" spans="1:5" x14ac:dyDescent="0.25">
      <c r="A804">
        <v>895</v>
      </c>
      <c r="B804" s="3">
        <v>1</v>
      </c>
    </row>
    <row r="805" spans="1:5" x14ac:dyDescent="0.25">
      <c r="A805">
        <v>896</v>
      </c>
      <c r="B805" s="3">
        <v>1</v>
      </c>
    </row>
    <row r="806" spans="1:5" x14ac:dyDescent="0.25">
      <c r="A806">
        <v>897</v>
      </c>
      <c r="B806" s="3">
        <v>1</v>
      </c>
    </row>
    <row r="807" spans="1:5" x14ac:dyDescent="0.25">
      <c r="A807">
        <v>898</v>
      </c>
      <c r="E807" s="2">
        <v>4</v>
      </c>
    </row>
    <row r="808" spans="1:5" x14ac:dyDescent="0.25">
      <c r="A808">
        <v>899</v>
      </c>
      <c r="E808" s="2">
        <v>4</v>
      </c>
    </row>
    <row r="809" spans="1:5" x14ac:dyDescent="0.25">
      <c r="A809">
        <v>900</v>
      </c>
      <c r="D809" s="5">
        <v>3</v>
      </c>
      <c r="E809" s="2">
        <v>4</v>
      </c>
    </row>
    <row r="810" spans="1:5" x14ac:dyDescent="0.25">
      <c r="A810">
        <v>901</v>
      </c>
      <c r="D810" s="5">
        <v>3</v>
      </c>
      <c r="E810" s="2">
        <v>4</v>
      </c>
    </row>
    <row r="811" spans="1:5" x14ac:dyDescent="0.25">
      <c r="A811">
        <v>902</v>
      </c>
      <c r="D811" s="5">
        <v>3</v>
      </c>
      <c r="E811" s="2">
        <v>4</v>
      </c>
    </row>
    <row r="812" spans="1:5" x14ac:dyDescent="0.25">
      <c r="A812">
        <v>903</v>
      </c>
      <c r="D812" s="5">
        <v>3</v>
      </c>
      <c r="E812" s="2">
        <v>4</v>
      </c>
    </row>
    <row r="813" spans="1:5" x14ac:dyDescent="0.25">
      <c r="A813">
        <v>904</v>
      </c>
      <c r="D813" s="5">
        <v>3</v>
      </c>
      <c r="E813" s="2">
        <v>4</v>
      </c>
    </row>
    <row r="814" spans="1:5" x14ac:dyDescent="0.25">
      <c r="A814">
        <v>905</v>
      </c>
      <c r="D814" s="5">
        <v>3</v>
      </c>
      <c r="E814" s="2">
        <v>4</v>
      </c>
    </row>
    <row r="815" spans="1:5" x14ac:dyDescent="0.25">
      <c r="A815">
        <v>906</v>
      </c>
    </row>
    <row r="816" spans="1:5" x14ac:dyDescent="0.25">
      <c r="A816">
        <v>907</v>
      </c>
      <c r="C816" s="4">
        <v>2</v>
      </c>
    </row>
    <row r="817" spans="1:5" x14ac:dyDescent="0.25">
      <c r="A817">
        <v>908</v>
      </c>
      <c r="C817" s="4">
        <v>2</v>
      </c>
    </row>
    <row r="818" spans="1:5" x14ac:dyDescent="0.25">
      <c r="A818">
        <v>909</v>
      </c>
      <c r="C818" s="4">
        <v>2</v>
      </c>
    </row>
    <row r="819" spans="1:5" x14ac:dyDescent="0.25">
      <c r="A819">
        <v>910</v>
      </c>
      <c r="C819" s="4">
        <v>2</v>
      </c>
    </row>
    <row r="820" spans="1:5" x14ac:dyDescent="0.25">
      <c r="A820">
        <v>911</v>
      </c>
      <c r="C820" s="4">
        <v>2</v>
      </c>
    </row>
    <row r="821" spans="1:5" x14ac:dyDescent="0.25">
      <c r="A821">
        <v>912</v>
      </c>
      <c r="C821" s="4">
        <v>2</v>
      </c>
    </row>
    <row r="822" spans="1:5" x14ac:dyDescent="0.25">
      <c r="A822">
        <v>913</v>
      </c>
      <c r="C822" s="4">
        <v>2</v>
      </c>
    </row>
    <row r="823" spans="1:5" x14ac:dyDescent="0.25">
      <c r="A823">
        <v>914</v>
      </c>
      <c r="C823" s="4">
        <v>2</v>
      </c>
    </row>
    <row r="824" spans="1:5" x14ac:dyDescent="0.25">
      <c r="A824">
        <v>915</v>
      </c>
      <c r="B824" s="3">
        <v>1</v>
      </c>
    </row>
    <row r="825" spans="1:5" x14ac:dyDescent="0.25">
      <c r="A825">
        <v>916</v>
      </c>
      <c r="B825" s="3">
        <v>1</v>
      </c>
    </row>
    <row r="826" spans="1:5" x14ac:dyDescent="0.25">
      <c r="A826">
        <v>917</v>
      </c>
      <c r="B826" s="3">
        <v>1</v>
      </c>
    </row>
    <row r="827" spans="1:5" x14ac:dyDescent="0.25">
      <c r="A827">
        <v>918</v>
      </c>
      <c r="B827" s="3">
        <v>1</v>
      </c>
    </row>
    <row r="828" spans="1:5" x14ac:dyDescent="0.25">
      <c r="A828">
        <v>919</v>
      </c>
      <c r="B828" s="3">
        <v>1</v>
      </c>
    </row>
    <row r="829" spans="1:5" x14ac:dyDescent="0.25">
      <c r="A829">
        <v>920</v>
      </c>
      <c r="B829" s="3">
        <v>1</v>
      </c>
      <c r="E829" s="2">
        <v>4</v>
      </c>
    </row>
    <row r="830" spans="1:5" x14ac:dyDescent="0.25">
      <c r="A830">
        <v>921</v>
      </c>
      <c r="B830" s="3">
        <v>1</v>
      </c>
      <c r="E830" s="2">
        <v>4</v>
      </c>
    </row>
    <row r="831" spans="1:5" x14ac:dyDescent="0.25">
      <c r="A831">
        <v>922</v>
      </c>
      <c r="B831" s="3">
        <v>1</v>
      </c>
      <c r="E831" s="2">
        <v>4</v>
      </c>
    </row>
    <row r="832" spans="1:5" x14ac:dyDescent="0.25">
      <c r="A832">
        <v>923</v>
      </c>
      <c r="D832" s="5">
        <v>3</v>
      </c>
      <c r="E832" s="2">
        <v>4</v>
      </c>
    </row>
    <row r="833" spans="1:6" x14ac:dyDescent="0.25">
      <c r="A833">
        <v>924</v>
      </c>
      <c r="D833" s="5">
        <v>3</v>
      </c>
      <c r="E833" s="2">
        <v>4</v>
      </c>
    </row>
    <row r="834" spans="1:6" x14ac:dyDescent="0.25">
      <c r="A834">
        <v>925</v>
      </c>
      <c r="D834" s="5">
        <v>3</v>
      </c>
      <c r="E834" s="2">
        <v>4</v>
      </c>
    </row>
    <row r="835" spans="1:6" x14ac:dyDescent="0.25">
      <c r="A835">
        <v>926</v>
      </c>
      <c r="D835" s="5">
        <v>3</v>
      </c>
      <c r="E835" s="2">
        <v>4</v>
      </c>
    </row>
    <row r="836" spans="1:6" x14ac:dyDescent="0.25">
      <c r="A836">
        <v>927</v>
      </c>
      <c r="D836" s="5">
        <v>3</v>
      </c>
      <c r="E836" s="2">
        <v>4</v>
      </c>
    </row>
    <row r="837" spans="1:6" x14ac:dyDescent="0.25">
      <c r="A837">
        <v>928</v>
      </c>
      <c r="C837" s="4">
        <v>2</v>
      </c>
      <c r="D837" s="5">
        <v>3</v>
      </c>
      <c r="E837" s="2">
        <v>4</v>
      </c>
    </row>
    <row r="838" spans="1:6" x14ac:dyDescent="0.25">
      <c r="A838">
        <v>929</v>
      </c>
      <c r="C838" s="4">
        <v>2</v>
      </c>
      <c r="D838" s="5">
        <v>3</v>
      </c>
      <c r="E838" s="2">
        <v>4</v>
      </c>
      <c r="F838" t="s">
        <v>22</v>
      </c>
    </row>
    <row r="839" spans="1:6" x14ac:dyDescent="0.25">
      <c r="A839">
        <v>964</v>
      </c>
    </row>
    <row r="840" spans="1:6" x14ac:dyDescent="0.25">
      <c r="A840">
        <v>965</v>
      </c>
    </row>
    <row r="841" spans="1:6" x14ac:dyDescent="0.25">
      <c r="A841">
        <v>966</v>
      </c>
      <c r="F841" t="s">
        <v>22</v>
      </c>
    </row>
    <row r="842" spans="1:6" x14ac:dyDescent="0.25">
      <c r="A842">
        <v>967</v>
      </c>
      <c r="E842" s="2">
        <v>4</v>
      </c>
    </row>
    <row r="843" spans="1:6" x14ac:dyDescent="0.25">
      <c r="A843">
        <v>968</v>
      </c>
      <c r="E843" s="2">
        <v>4</v>
      </c>
    </row>
    <row r="844" spans="1:6" x14ac:dyDescent="0.25">
      <c r="A844">
        <v>969</v>
      </c>
      <c r="E844" s="2">
        <v>4</v>
      </c>
    </row>
    <row r="845" spans="1:6" x14ac:dyDescent="0.25">
      <c r="A845">
        <v>970</v>
      </c>
      <c r="E845" s="2">
        <v>4</v>
      </c>
    </row>
    <row r="846" spans="1:6" x14ac:dyDescent="0.25">
      <c r="A846">
        <v>971</v>
      </c>
      <c r="E846" s="2">
        <v>4</v>
      </c>
    </row>
    <row r="847" spans="1:6" x14ac:dyDescent="0.25">
      <c r="A847">
        <v>972</v>
      </c>
      <c r="B847" s="3">
        <v>1</v>
      </c>
      <c r="E847" s="2">
        <v>4</v>
      </c>
    </row>
    <row r="848" spans="1:6" x14ac:dyDescent="0.25">
      <c r="A848">
        <v>973</v>
      </c>
      <c r="B848" s="3">
        <v>1</v>
      </c>
      <c r="E848" s="2">
        <v>4</v>
      </c>
    </row>
    <row r="849" spans="1:5" x14ac:dyDescent="0.25">
      <c r="A849">
        <v>974</v>
      </c>
      <c r="B849" s="3">
        <v>1</v>
      </c>
      <c r="E849" s="2">
        <v>4</v>
      </c>
    </row>
    <row r="850" spans="1:5" x14ac:dyDescent="0.25">
      <c r="A850">
        <v>975</v>
      </c>
      <c r="B850" s="3">
        <v>1</v>
      </c>
      <c r="E850" s="2">
        <v>4</v>
      </c>
    </row>
    <row r="851" spans="1:5" x14ac:dyDescent="0.25">
      <c r="A851">
        <v>976</v>
      </c>
      <c r="B851" s="3">
        <v>1</v>
      </c>
      <c r="E851" s="2">
        <v>4</v>
      </c>
    </row>
    <row r="852" spans="1:5" x14ac:dyDescent="0.25">
      <c r="A852">
        <v>977</v>
      </c>
      <c r="B852" s="3">
        <v>1</v>
      </c>
      <c r="E852" s="2">
        <v>4</v>
      </c>
    </row>
    <row r="853" spans="1:5" x14ac:dyDescent="0.25">
      <c r="A853">
        <v>978</v>
      </c>
      <c r="B853" s="3">
        <v>1</v>
      </c>
      <c r="E853" s="2">
        <v>4</v>
      </c>
    </row>
    <row r="854" spans="1:5" x14ac:dyDescent="0.25">
      <c r="A854">
        <v>979</v>
      </c>
      <c r="B854" s="3">
        <v>1</v>
      </c>
      <c r="E854" s="2">
        <v>4</v>
      </c>
    </row>
    <row r="855" spans="1:5" x14ac:dyDescent="0.25">
      <c r="A855">
        <v>980</v>
      </c>
      <c r="B855" s="3">
        <v>1</v>
      </c>
      <c r="E855" s="2">
        <v>4</v>
      </c>
    </row>
    <row r="856" spans="1:5" x14ac:dyDescent="0.25">
      <c r="A856">
        <v>981</v>
      </c>
      <c r="B856" s="3">
        <v>1</v>
      </c>
      <c r="E856" s="2">
        <v>4</v>
      </c>
    </row>
    <row r="857" spans="1:5" x14ac:dyDescent="0.25">
      <c r="A857">
        <v>982</v>
      </c>
      <c r="B857" s="3">
        <v>1</v>
      </c>
      <c r="E857" s="2">
        <v>4</v>
      </c>
    </row>
    <row r="858" spans="1:5" x14ac:dyDescent="0.25">
      <c r="A858">
        <v>983</v>
      </c>
      <c r="B858" s="3">
        <v>1</v>
      </c>
    </row>
    <row r="859" spans="1:5" x14ac:dyDescent="0.25">
      <c r="A859">
        <v>984</v>
      </c>
      <c r="B859" s="3">
        <v>1</v>
      </c>
    </row>
    <row r="860" spans="1:5" x14ac:dyDescent="0.25">
      <c r="A860">
        <v>985</v>
      </c>
      <c r="B860" s="3">
        <v>1</v>
      </c>
      <c r="D860" s="5">
        <v>3</v>
      </c>
    </row>
    <row r="861" spans="1:5" x14ac:dyDescent="0.25">
      <c r="A861">
        <v>986</v>
      </c>
      <c r="B861" s="3">
        <v>1</v>
      </c>
      <c r="D861" s="5">
        <v>3</v>
      </c>
    </row>
    <row r="862" spans="1:5" x14ac:dyDescent="0.25">
      <c r="A862">
        <v>987</v>
      </c>
      <c r="D862" s="5">
        <v>3</v>
      </c>
    </row>
    <row r="863" spans="1:5" x14ac:dyDescent="0.25">
      <c r="A863">
        <v>988</v>
      </c>
      <c r="C863" s="4">
        <v>2</v>
      </c>
      <c r="D863" s="5">
        <v>3</v>
      </c>
    </row>
    <row r="864" spans="1:5" x14ac:dyDescent="0.25">
      <c r="A864">
        <v>989</v>
      </c>
      <c r="C864" s="4">
        <v>2</v>
      </c>
      <c r="D864" s="5">
        <v>3</v>
      </c>
    </row>
    <row r="865" spans="1:5" x14ac:dyDescent="0.25">
      <c r="A865">
        <v>990</v>
      </c>
      <c r="C865" s="4">
        <v>2</v>
      </c>
      <c r="D865" s="5">
        <v>3</v>
      </c>
    </row>
    <row r="866" spans="1:5" x14ac:dyDescent="0.25">
      <c r="A866">
        <v>991</v>
      </c>
      <c r="C866" s="4">
        <v>2</v>
      </c>
      <c r="D866" s="5">
        <v>3</v>
      </c>
    </row>
    <row r="867" spans="1:5" x14ac:dyDescent="0.25">
      <c r="A867">
        <v>992</v>
      </c>
      <c r="C867" s="4">
        <v>2</v>
      </c>
      <c r="D867" s="5">
        <v>3</v>
      </c>
    </row>
    <row r="868" spans="1:5" x14ac:dyDescent="0.25">
      <c r="A868">
        <v>993</v>
      </c>
      <c r="C868" s="4">
        <v>2</v>
      </c>
      <c r="D868" s="5">
        <v>3</v>
      </c>
    </row>
    <row r="869" spans="1:5" x14ac:dyDescent="0.25">
      <c r="A869">
        <v>994</v>
      </c>
      <c r="C869" s="4">
        <v>2</v>
      </c>
      <c r="D869" s="5">
        <v>3</v>
      </c>
    </row>
    <row r="870" spans="1:5" x14ac:dyDescent="0.25">
      <c r="A870">
        <v>995</v>
      </c>
      <c r="C870" s="4">
        <v>2</v>
      </c>
      <c r="D870" s="5">
        <v>3</v>
      </c>
    </row>
    <row r="871" spans="1:5" x14ac:dyDescent="0.25">
      <c r="A871">
        <v>996</v>
      </c>
      <c r="C871" s="4">
        <v>2</v>
      </c>
      <c r="D871" s="5">
        <v>3</v>
      </c>
    </row>
    <row r="872" spans="1:5" x14ac:dyDescent="0.25">
      <c r="A872">
        <v>997</v>
      </c>
      <c r="C872" s="4">
        <v>2</v>
      </c>
    </row>
    <row r="873" spans="1:5" x14ac:dyDescent="0.25">
      <c r="A873">
        <v>998</v>
      </c>
    </row>
    <row r="874" spans="1:5" x14ac:dyDescent="0.25">
      <c r="A874">
        <v>999</v>
      </c>
      <c r="B874" s="3">
        <v>1</v>
      </c>
    </row>
    <row r="875" spans="1:5" x14ac:dyDescent="0.25">
      <c r="A875">
        <v>1000</v>
      </c>
      <c r="B875" s="3">
        <v>1</v>
      </c>
    </row>
    <row r="876" spans="1:5" x14ac:dyDescent="0.25">
      <c r="A876">
        <v>1001</v>
      </c>
      <c r="B876" s="3">
        <v>1</v>
      </c>
    </row>
    <row r="877" spans="1:5" x14ac:dyDescent="0.25">
      <c r="A877">
        <v>1002</v>
      </c>
      <c r="B877" s="3">
        <v>1</v>
      </c>
    </row>
    <row r="878" spans="1:5" x14ac:dyDescent="0.25">
      <c r="A878">
        <v>1003</v>
      </c>
      <c r="B878" s="3">
        <v>1</v>
      </c>
      <c r="E878" s="2">
        <v>4</v>
      </c>
    </row>
    <row r="879" spans="1:5" x14ac:dyDescent="0.25">
      <c r="A879">
        <v>1004</v>
      </c>
      <c r="B879" s="3">
        <v>1</v>
      </c>
      <c r="E879" s="2">
        <v>4</v>
      </c>
    </row>
    <row r="880" spans="1:5" x14ac:dyDescent="0.25">
      <c r="A880">
        <v>1005</v>
      </c>
      <c r="B880" s="3">
        <v>1</v>
      </c>
      <c r="E880" s="2">
        <v>4</v>
      </c>
    </row>
    <row r="881" spans="1:5" x14ac:dyDescent="0.25">
      <c r="A881">
        <v>1006</v>
      </c>
      <c r="B881" s="3">
        <v>1</v>
      </c>
      <c r="E881" s="2">
        <v>4</v>
      </c>
    </row>
    <row r="882" spans="1:5" x14ac:dyDescent="0.25">
      <c r="A882">
        <v>1007</v>
      </c>
      <c r="B882" s="3">
        <v>1</v>
      </c>
      <c r="E882" s="2">
        <v>4</v>
      </c>
    </row>
    <row r="883" spans="1:5" x14ac:dyDescent="0.25">
      <c r="A883">
        <v>1008</v>
      </c>
      <c r="D883" s="5">
        <v>3</v>
      </c>
      <c r="E883" s="2">
        <v>4</v>
      </c>
    </row>
    <row r="884" spans="1:5" x14ac:dyDescent="0.25">
      <c r="A884">
        <v>1009</v>
      </c>
      <c r="D884" s="5">
        <v>3</v>
      </c>
      <c r="E884" s="2">
        <v>4</v>
      </c>
    </row>
    <row r="885" spans="1:5" x14ac:dyDescent="0.25">
      <c r="A885">
        <v>1010</v>
      </c>
      <c r="D885" s="5">
        <v>3</v>
      </c>
      <c r="E885" s="2">
        <v>4</v>
      </c>
    </row>
    <row r="886" spans="1:5" x14ac:dyDescent="0.25">
      <c r="A886">
        <v>1011</v>
      </c>
      <c r="D886" s="5">
        <v>3</v>
      </c>
      <c r="E886" s="2">
        <v>4</v>
      </c>
    </row>
    <row r="887" spans="1:5" x14ac:dyDescent="0.25">
      <c r="A887">
        <v>1012</v>
      </c>
      <c r="D887" s="5">
        <v>3</v>
      </c>
    </row>
    <row r="888" spans="1:5" x14ac:dyDescent="0.25">
      <c r="A888">
        <v>1013</v>
      </c>
      <c r="D888" s="5">
        <v>3</v>
      </c>
    </row>
    <row r="889" spans="1:5" x14ac:dyDescent="0.25">
      <c r="A889">
        <v>1014</v>
      </c>
      <c r="D889" s="5">
        <v>3</v>
      </c>
    </row>
    <row r="890" spans="1:5" x14ac:dyDescent="0.25">
      <c r="A890">
        <v>1015</v>
      </c>
      <c r="C890" s="4">
        <v>2</v>
      </c>
      <c r="D890" s="5">
        <v>3</v>
      </c>
    </row>
    <row r="891" spans="1:5" x14ac:dyDescent="0.25">
      <c r="A891">
        <v>1016</v>
      </c>
      <c r="C891" s="4">
        <v>2</v>
      </c>
    </row>
    <row r="892" spans="1:5" x14ac:dyDescent="0.25">
      <c r="A892">
        <v>1017</v>
      </c>
      <c r="C892" s="4">
        <v>2</v>
      </c>
    </row>
    <row r="893" spans="1:5" x14ac:dyDescent="0.25">
      <c r="A893">
        <v>1018</v>
      </c>
      <c r="C893" s="4">
        <v>2</v>
      </c>
    </row>
    <row r="894" spans="1:5" x14ac:dyDescent="0.25">
      <c r="A894">
        <v>1019</v>
      </c>
      <c r="C894" s="4">
        <v>2</v>
      </c>
    </row>
    <row r="895" spans="1:5" x14ac:dyDescent="0.25">
      <c r="A895">
        <v>1020</v>
      </c>
      <c r="C895" s="4">
        <v>2</v>
      </c>
    </row>
    <row r="896" spans="1:5" x14ac:dyDescent="0.25">
      <c r="A896">
        <v>1021</v>
      </c>
      <c r="B896" s="3">
        <v>1</v>
      </c>
      <c r="C896" s="4">
        <v>2</v>
      </c>
    </row>
    <row r="897" spans="1:5" x14ac:dyDescent="0.25">
      <c r="A897">
        <v>1022</v>
      </c>
      <c r="B897" s="3">
        <v>1</v>
      </c>
      <c r="C897" s="4">
        <v>2</v>
      </c>
    </row>
    <row r="898" spans="1:5" x14ac:dyDescent="0.25">
      <c r="A898">
        <v>1023</v>
      </c>
      <c r="B898" s="3">
        <v>1</v>
      </c>
    </row>
    <row r="899" spans="1:5" x14ac:dyDescent="0.25">
      <c r="A899">
        <v>1024</v>
      </c>
      <c r="B899" s="3">
        <v>1</v>
      </c>
    </row>
    <row r="900" spans="1:5" x14ac:dyDescent="0.25">
      <c r="A900">
        <v>1025</v>
      </c>
      <c r="B900" s="3">
        <v>1</v>
      </c>
    </row>
    <row r="901" spans="1:5" x14ac:dyDescent="0.25">
      <c r="A901">
        <v>1026</v>
      </c>
      <c r="B901" s="3">
        <v>1</v>
      </c>
      <c r="E901" s="2">
        <v>4</v>
      </c>
    </row>
    <row r="902" spans="1:5" x14ac:dyDescent="0.25">
      <c r="A902">
        <v>1027</v>
      </c>
      <c r="B902" s="3">
        <v>1</v>
      </c>
      <c r="E902" s="2">
        <v>4</v>
      </c>
    </row>
    <row r="903" spans="1:5" x14ac:dyDescent="0.25">
      <c r="A903">
        <v>1028</v>
      </c>
      <c r="D903" s="5">
        <v>3</v>
      </c>
      <c r="E903" s="2">
        <v>4</v>
      </c>
    </row>
    <row r="904" spans="1:5" x14ac:dyDescent="0.25">
      <c r="A904">
        <v>1029</v>
      </c>
      <c r="D904" s="5">
        <v>3</v>
      </c>
      <c r="E904" s="2">
        <v>4</v>
      </c>
    </row>
    <row r="905" spans="1:5" x14ac:dyDescent="0.25">
      <c r="A905">
        <v>1030</v>
      </c>
      <c r="D905" s="5">
        <v>3</v>
      </c>
      <c r="E905" s="2">
        <v>4</v>
      </c>
    </row>
    <row r="906" spans="1:5" x14ac:dyDescent="0.25">
      <c r="A906">
        <v>1031</v>
      </c>
      <c r="D906" s="5">
        <v>3</v>
      </c>
      <c r="E906" s="2">
        <v>4</v>
      </c>
    </row>
    <row r="907" spans="1:5" x14ac:dyDescent="0.25">
      <c r="A907">
        <v>1032</v>
      </c>
      <c r="D907" s="5">
        <v>3</v>
      </c>
      <c r="E907" s="2">
        <v>4</v>
      </c>
    </row>
    <row r="908" spans="1:5" x14ac:dyDescent="0.25">
      <c r="A908">
        <v>1033</v>
      </c>
      <c r="D908" s="5">
        <v>3</v>
      </c>
      <c r="E908" s="2">
        <v>4</v>
      </c>
    </row>
    <row r="909" spans="1:5" x14ac:dyDescent="0.25">
      <c r="A909">
        <v>1034</v>
      </c>
      <c r="D909" s="5">
        <v>3</v>
      </c>
      <c r="E909" s="2">
        <v>4</v>
      </c>
    </row>
    <row r="910" spans="1:5" x14ac:dyDescent="0.25">
      <c r="A910">
        <v>1035</v>
      </c>
      <c r="D910" s="5">
        <v>3</v>
      </c>
    </row>
    <row r="911" spans="1:5" x14ac:dyDescent="0.25">
      <c r="A911">
        <v>1036</v>
      </c>
    </row>
    <row r="912" spans="1:5" x14ac:dyDescent="0.25">
      <c r="A912">
        <v>1037</v>
      </c>
    </row>
    <row r="913" spans="1:5" x14ac:dyDescent="0.25">
      <c r="A913">
        <v>1038</v>
      </c>
    </row>
    <row r="914" spans="1:5" x14ac:dyDescent="0.25">
      <c r="A914">
        <v>1039</v>
      </c>
    </row>
    <row r="915" spans="1:5" x14ac:dyDescent="0.25">
      <c r="A915">
        <v>1040</v>
      </c>
      <c r="C915" s="4">
        <v>2</v>
      </c>
    </row>
    <row r="916" spans="1:5" x14ac:dyDescent="0.25">
      <c r="A916">
        <v>1041</v>
      </c>
      <c r="C916" s="4">
        <v>2</v>
      </c>
    </row>
    <row r="917" spans="1:5" x14ac:dyDescent="0.25">
      <c r="A917">
        <v>1042</v>
      </c>
      <c r="C917" s="4">
        <v>2</v>
      </c>
    </row>
    <row r="918" spans="1:5" x14ac:dyDescent="0.25">
      <c r="A918">
        <v>1043</v>
      </c>
      <c r="B918" s="3">
        <v>1</v>
      </c>
      <c r="C918" s="4">
        <v>2</v>
      </c>
    </row>
    <row r="919" spans="1:5" x14ac:dyDescent="0.25">
      <c r="A919">
        <v>1044</v>
      </c>
      <c r="B919" s="3">
        <v>1</v>
      </c>
      <c r="C919" s="4">
        <v>2</v>
      </c>
    </row>
    <row r="920" spans="1:5" x14ac:dyDescent="0.25">
      <c r="A920">
        <v>1045</v>
      </c>
      <c r="B920" s="3">
        <v>1</v>
      </c>
      <c r="C920" s="4">
        <v>2</v>
      </c>
    </row>
    <row r="921" spans="1:5" x14ac:dyDescent="0.25">
      <c r="A921">
        <v>1046</v>
      </c>
      <c r="B921" s="3">
        <v>1</v>
      </c>
    </row>
    <row r="922" spans="1:5" x14ac:dyDescent="0.25">
      <c r="A922">
        <v>1047</v>
      </c>
      <c r="B922" s="3">
        <v>1</v>
      </c>
    </row>
    <row r="923" spans="1:5" x14ac:dyDescent="0.25">
      <c r="A923">
        <v>1048</v>
      </c>
      <c r="B923" s="3">
        <v>1</v>
      </c>
    </row>
    <row r="924" spans="1:5" x14ac:dyDescent="0.25">
      <c r="A924">
        <v>1049</v>
      </c>
      <c r="B924" s="3">
        <v>1</v>
      </c>
    </row>
    <row r="925" spans="1:5" x14ac:dyDescent="0.25">
      <c r="A925">
        <v>1050</v>
      </c>
      <c r="D925" s="5">
        <v>3</v>
      </c>
      <c r="E925" s="2">
        <v>4</v>
      </c>
    </row>
    <row r="926" spans="1:5" x14ac:dyDescent="0.25">
      <c r="A926">
        <v>1051</v>
      </c>
      <c r="D926" s="5">
        <v>3</v>
      </c>
      <c r="E926" s="2">
        <v>4</v>
      </c>
    </row>
    <row r="927" spans="1:5" x14ac:dyDescent="0.25">
      <c r="A927">
        <v>1052</v>
      </c>
      <c r="D927" s="5">
        <v>3</v>
      </c>
      <c r="E927" s="2">
        <v>4</v>
      </c>
    </row>
    <row r="928" spans="1:5" x14ac:dyDescent="0.25">
      <c r="A928">
        <v>1053</v>
      </c>
      <c r="D928" s="5">
        <v>3</v>
      </c>
      <c r="E928" s="2">
        <v>4</v>
      </c>
    </row>
    <row r="929" spans="1:5" x14ac:dyDescent="0.25">
      <c r="A929">
        <v>1054</v>
      </c>
      <c r="D929" s="5">
        <v>3</v>
      </c>
      <c r="E929" s="2">
        <v>4</v>
      </c>
    </row>
    <row r="930" spans="1:5" x14ac:dyDescent="0.25">
      <c r="A930">
        <v>1055</v>
      </c>
      <c r="D930" s="5">
        <v>3</v>
      </c>
      <c r="E930" s="2">
        <v>4</v>
      </c>
    </row>
    <row r="931" spans="1:5" x14ac:dyDescent="0.25">
      <c r="A931">
        <v>1056</v>
      </c>
      <c r="D931" s="5">
        <v>3</v>
      </c>
      <c r="E931" s="2">
        <v>4</v>
      </c>
    </row>
    <row r="932" spans="1:5" x14ac:dyDescent="0.25">
      <c r="A932">
        <v>1057</v>
      </c>
      <c r="D932" s="5">
        <v>3</v>
      </c>
      <c r="E932" s="2">
        <v>4</v>
      </c>
    </row>
    <row r="933" spans="1:5" x14ac:dyDescent="0.25">
      <c r="A933">
        <v>1058</v>
      </c>
    </row>
    <row r="934" spans="1:5" x14ac:dyDescent="0.25">
      <c r="A934">
        <v>1059</v>
      </c>
    </row>
    <row r="935" spans="1:5" x14ac:dyDescent="0.25">
      <c r="A935">
        <v>1060</v>
      </c>
    </row>
    <row r="936" spans="1:5" x14ac:dyDescent="0.25">
      <c r="A936">
        <v>1061</v>
      </c>
      <c r="C936" s="4">
        <v>2</v>
      </c>
    </row>
    <row r="937" spans="1:5" x14ac:dyDescent="0.25">
      <c r="A937">
        <v>1062</v>
      </c>
      <c r="C937" s="4">
        <v>2</v>
      </c>
    </row>
    <row r="938" spans="1:5" x14ac:dyDescent="0.25">
      <c r="A938">
        <v>1063</v>
      </c>
      <c r="C938" s="4">
        <v>2</v>
      </c>
    </row>
    <row r="939" spans="1:5" x14ac:dyDescent="0.25">
      <c r="A939">
        <v>1064</v>
      </c>
      <c r="C939" s="4">
        <v>2</v>
      </c>
    </row>
    <row r="940" spans="1:5" x14ac:dyDescent="0.25">
      <c r="A940">
        <v>1065</v>
      </c>
      <c r="B940" s="3">
        <v>1</v>
      </c>
      <c r="C940" s="4">
        <v>2</v>
      </c>
    </row>
    <row r="941" spans="1:5" x14ac:dyDescent="0.25">
      <c r="A941">
        <v>1066</v>
      </c>
      <c r="B941" s="3">
        <v>1</v>
      </c>
      <c r="C941" s="4">
        <v>2</v>
      </c>
    </row>
    <row r="942" spans="1:5" x14ac:dyDescent="0.25">
      <c r="A942">
        <v>1067</v>
      </c>
      <c r="B942" s="3">
        <v>1</v>
      </c>
      <c r="C942" s="4">
        <v>2</v>
      </c>
    </row>
    <row r="943" spans="1:5" x14ac:dyDescent="0.25">
      <c r="A943">
        <v>1068</v>
      </c>
      <c r="B943" s="3">
        <v>1</v>
      </c>
    </row>
    <row r="944" spans="1:5" x14ac:dyDescent="0.25">
      <c r="A944">
        <v>1069</v>
      </c>
      <c r="B944" s="3">
        <v>1</v>
      </c>
    </row>
    <row r="945" spans="1:5" x14ac:dyDescent="0.25">
      <c r="A945">
        <v>1070</v>
      </c>
      <c r="B945" s="3">
        <v>1</v>
      </c>
    </row>
    <row r="946" spans="1:5" x14ac:dyDescent="0.25">
      <c r="A946">
        <v>1071</v>
      </c>
      <c r="E946" s="2">
        <v>4</v>
      </c>
    </row>
    <row r="947" spans="1:5" x14ac:dyDescent="0.25">
      <c r="A947">
        <v>1072</v>
      </c>
      <c r="D947" s="5">
        <v>3</v>
      </c>
      <c r="E947" s="2">
        <v>4</v>
      </c>
    </row>
    <row r="948" spans="1:5" x14ac:dyDescent="0.25">
      <c r="A948">
        <v>1073</v>
      </c>
      <c r="D948" s="5">
        <v>3</v>
      </c>
      <c r="E948" s="2">
        <v>4</v>
      </c>
    </row>
    <row r="949" spans="1:5" x14ac:dyDescent="0.25">
      <c r="A949">
        <v>1074</v>
      </c>
      <c r="D949" s="5">
        <v>3</v>
      </c>
      <c r="E949" s="2">
        <v>4</v>
      </c>
    </row>
    <row r="950" spans="1:5" x14ac:dyDescent="0.25">
      <c r="A950">
        <v>1075</v>
      </c>
      <c r="D950" s="5">
        <v>3</v>
      </c>
      <c r="E950" s="2">
        <v>4</v>
      </c>
    </row>
    <row r="951" spans="1:5" x14ac:dyDescent="0.25">
      <c r="A951">
        <v>1076</v>
      </c>
      <c r="D951" s="5">
        <v>3</v>
      </c>
      <c r="E951" s="2">
        <v>4</v>
      </c>
    </row>
    <row r="952" spans="1:5" x14ac:dyDescent="0.25">
      <c r="A952">
        <v>1077</v>
      </c>
      <c r="D952" s="5">
        <v>3</v>
      </c>
      <c r="E952" s="2">
        <v>4</v>
      </c>
    </row>
    <row r="953" spans="1:5" x14ac:dyDescent="0.25">
      <c r="A953">
        <v>1078</v>
      </c>
      <c r="D953" s="5">
        <v>3</v>
      </c>
      <c r="E953" s="2">
        <v>4</v>
      </c>
    </row>
    <row r="954" spans="1:5" x14ac:dyDescent="0.25">
      <c r="A954">
        <v>1079</v>
      </c>
    </row>
    <row r="955" spans="1:5" x14ac:dyDescent="0.25">
      <c r="A955">
        <v>1080</v>
      </c>
    </row>
    <row r="956" spans="1:5" x14ac:dyDescent="0.25">
      <c r="A956">
        <v>1081</v>
      </c>
    </row>
    <row r="957" spans="1:5" x14ac:dyDescent="0.25">
      <c r="A957">
        <v>1082</v>
      </c>
    </row>
    <row r="958" spans="1:5" x14ac:dyDescent="0.25">
      <c r="A958">
        <v>1083</v>
      </c>
    </row>
    <row r="959" spans="1:5" x14ac:dyDescent="0.25">
      <c r="A959">
        <v>1084</v>
      </c>
      <c r="C959" s="4">
        <v>2</v>
      </c>
    </row>
    <row r="960" spans="1:5" x14ac:dyDescent="0.25">
      <c r="A960">
        <v>1085</v>
      </c>
      <c r="C960" s="4">
        <v>2</v>
      </c>
    </row>
    <row r="961" spans="1:5" x14ac:dyDescent="0.25">
      <c r="A961">
        <v>1086</v>
      </c>
      <c r="C961" s="4">
        <v>2</v>
      </c>
    </row>
    <row r="962" spans="1:5" x14ac:dyDescent="0.25">
      <c r="A962">
        <v>1087</v>
      </c>
      <c r="C962" s="4">
        <v>2</v>
      </c>
    </row>
    <row r="963" spans="1:5" x14ac:dyDescent="0.25">
      <c r="A963">
        <v>1088</v>
      </c>
      <c r="B963" s="3">
        <v>1</v>
      </c>
      <c r="C963" s="4">
        <v>2</v>
      </c>
    </row>
    <row r="964" spans="1:5" x14ac:dyDescent="0.25">
      <c r="A964">
        <v>1089</v>
      </c>
      <c r="B964" s="3">
        <v>1</v>
      </c>
      <c r="C964" s="4">
        <v>2</v>
      </c>
    </row>
    <row r="965" spans="1:5" x14ac:dyDescent="0.25">
      <c r="A965">
        <v>1090</v>
      </c>
      <c r="B965" s="3">
        <v>1</v>
      </c>
      <c r="C965" s="4">
        <v>2</v>
      </c>
    </row>
    <row r="966" spans="1:5" x14ac:dyDescent="0.25">
      <c r="A966">
        <v>1091</v>
      </c>
      <c r="B966" s="3">
        <v>1</v>
      </c>
      <c r="C966" s="4">
        <v>2</v>
      </c>
    </row>
    <row r="967" spans="1:5" x14ac:dyDescent="0.25">
      <c r="A967">
        <v>1092</v>
      </c>
      <c r="B967" s="3">
        <v>1</v>
      </c>
    </row>
    <row r="968" spans="1:5" x14ac:dyDescent="0.25">
      <c r="A968">
        <v>1093</v>
      </c>
      <c r="B968" s="3">
        <v>1</v>
      </c>
    </row>
    <row r="969" spans="1:5" x14ac:dyDescent="0.25">
      <c r="A969">
        <v>1094</v>
      </c>
      <c r="B969" s="3">
        <v>1</v>
      </c>
      <c r="E969" s="2">
        <v>4</v>
      </c>
    </row>
    <row r="970" spans="1:5" x14ac:dyDescent="0.25">
      <c r="A970">
        <v>1095</v>
      </c>
      <c r="D970" s="5">
        <v>3</v>
      </c>
      <c r="E970" s="2">
        <v>4</v>
      </c>
    </row>
    <row r="971" spans="1:5" x14ac:dyDescent="0.25">
      <c r="A971">
        <v>1096</v>
      </c>
      <c r="D971" s="5">
        <v>3</v>
      </c>
      <c r="E971" s="2">
        <v>4</v>
      </c>
    </row>
    <row r="972" spans="1:5" x14ac:dyDescent="0.25">
      <c r="A972">
        <v>1097</v>
      </c>
      <c r="D972" s="5">
        <v>3</v>
      </c>
      <c r="E972" s="2">
        <v>4</v>
      </c>
    </row>
    <row r="973" spans="1:5" x14ac:dyDescent="0.25">
      <c r="A973">
        <v>1098</v>
      </c>
      <c r="D973" s="5">
        <v>3</v>
      </c>
      <c r="E973" s="2">
        <v>4</v>
      </c>
    </row>
    <row r="974" spans="1:5" x14ac:dyDescent="0.25">
      <c r="A974">
        <v>1099</v>
      </c>
      <c r="D974" s="5">
        <v>3</v>
      </c>
      <c r="E974" s="2">
        <v>4</v>
      </c>
    </row>
    <row r="975" spans="1:5" x14ac:dyDescent="0.25">
      <c r="A975">
        <v>1100</v>
      </c>
      <c r="D975" s="5">
        <v>3</v>
      </c>
      <c r="E975" s="2">
        <v>4</v>
      </c>
    </row>
    <row r="976" spans="1:5" x14ac:dyDescent="0.25">
      <c r="A976">
        <v>1101</v>
      </c>
      <c r="D976" s="5">
        <v>3</v>
      </c>
      <c r="E976" s="2">
        <v>4</v>
      </c>
    </row>
    <row r="977" spans="1:3" x14ac:dyDescent="0.25">
      <c r="A977">
        <v>1102</v>
      </c>
    </row>
    <row r="978" spans="1:3" x14ac:dyDescent="0.25">
      <c r="A978">
        <v>1103</v>
      </c>
    </row>
    <row r="979" spans="1:3" x14ac:dyDescent="0.25">
      <c r="A979">
        <v>1104</v>
      </c>
    </row>
    <row r="980" spans="1:3" x14ac:dyDescent="0.25">
      <c r="A980">
        <v>1105</v>
      </c>
    </row>
    <row r="981" spans="1:3" x14ac:dyDescent="0.25">
      <c r="A981">
        <v>1106</v>
      </c>
    </row>
    <row r="982" spans="1:3" x14ac:dyDescent="0.25">
      <c r="A982">
        <v>1107</v>
      </c>
      <c r="C982" s="4">
        <v>2</v>
      </c>
    </row>
    <row r="983" spans="1:3" x14ac:dyDescent="0.25">
      <c r="A983">
        <v>1108</v>
      </c>
      <c r="C983" s="4">
        <v>2</v>
      </c>
    </row>
    <row r="984" spans="1:3" x14ac:dyDescent="0.25">
      <c r="A984">
        <v>1109</v>
      </c>
      <c r="C984" s="4">
        <v>2</v>
      </c>
    </row>
    <row r="985" spans="1:3" x14ac:dyDescent="0.25">
      <c r="A985">
        <v>1110</v>
      </c>
      <c r="C985" s="4">
        <v>2</v>
      </c>
    </row>
    <row r="986" spans="1:3" x14ac:dyDescent="0.25">
      <c r="A986">
        <v>1111</v>
      </c>
      <c r="C986" s="4">
        <v>2</v>
      </c>
    </row>
    <row r="987" spans="1:3" x14ac:dyDescent="0.25">
      <c r="A987">
        <v>1112</v>
      </c>
      <c r="B987" s="3">
        <v>1</v>
      </c>
      <c r="C987" s="4">
        <v>2</v>
      </c>
    </row>
    <row r="988" spans="1:3" x14ac:dyDescent="0.25">
      <c r="A988">
        <v>1113</v>
      </c>
      <c r="B988" s="3">
        <v>1</v>
      </c>
      <c r="C988" s="4">
        <v>2</v>
      </c>
    </row>
    <row r="989" spans="1:3" x14ac:dyDescent="0.25">
      <c r="A989">
        <v>1114</v>
      </c>
      <c r="B989" s="3">
        <v>1</v>
      </c>
    </row>
    <row r="990" spans="1:3" x14ac:dyDescent="0.25">
      <c r="A990">
        <v>1115</v>
      </c>
      <c r="B990" s="3">
        <v>1</v>
      </c>
    </row>
    <row r="991" spans="1:3" x14ac:dyDescent="0.25">
      <c r="A991">
        <v>1116</v>
      </c>
      <c r="B991" s="3">
        <v>1</v>
      </c>
    </row>
    <row r="992" spans="1:3" x14ac:dyDescent="0.25">
      <c r="A992">
        <v>1117</v>
      </c>
      <c r="B992" s="3">
        <v>1</v>
      </c>
    </row>
    <row r="993" spans="1:5" x14ac:dyDescent="0.25">
      <c r="A993">
        <v>1118</v>
      </c>
      <c r="B993" s="3">
        <v>1</v>
      </c>
      <c r="E993" s="2">
        <v>4</v>
      </c>
    </row>
    <row r="994" spans="1:5" x14ac:dyDescent="0.25">
      <c r="A994">
        <v>1119</v>
      </c>
      <c r="D994" s="5">
        <v>3</v>
      </c>
      <c r="E994" s="2">
        <v>4</v>
      </c>
    </row>
    <row r="995" spans="1:5" x14ac:dyDescent="0.25">
      <c r="A995">
        <v>1120</v>
      </c>
      <c r="D995" s="5">
        <v>3</v>
      </c>
      <c r="E995" s="2">
        <v>4</v>
      </c>
    </row>
    <row r="996" spans="1:5" x14ac:dyDescent="0.25">
      <c r="A996">
        <v>1121</v>
      </c>
      <c r="D996" s="5">
        <v>3</v>
      </c>
      <c r="E996" s="2">
        <v>4</v>
      </c>
    </row>
    <row r="997" spans="1:5" x14ac:dyDescent="0.25">
      <c r="A997">
        <v>1122</v>
      </c>
      <c r="D997" s="5">
        <v>3</v>
      </c>
      <c r="E997" s="2">
        <v>4</v>
      </c>
    </row>
    <row r="998" spans="1:5" x14ac:dyDescent="0.25">
      <c r="A998">
        <v>1123</v>
      </c>
      <c r="D998" s="5">
        <v>3</v>
      </c>
      <c r="E998" s="2">
        <v>4</v>
      </c>
    </row>
    <row r="999" spans="1:5" x14ac:dyDescent="0.25">
      <c r="A999">
        <v>1124</v>
      </c>
      <c r="D999" s="5">
        <v>3</v>
      </c>
      <c r="E999" s="2">
        <v>4</v>
      </c>
    </row>
    <row r="1000" spans="1:5" x14ac:dyDescent="0.25">
      <c r="A1000">
        <v>1125</v>
      </c>
      <c r="D1000" s="5">
        <v>3</v>
      </c>
      <c r="E1000" s="2">
        <v>4</v>
      </c>
    </row>
    <row r="1001" spans="1:5" x14ac:dyDescent="0.25">
      <c r="A1001">
        <v>1126</v>
      </c>
      <c r="D1001" s="5">
        <v>3</v>
      </c>
    </row>
    <row r="1002" spans="1:5" x14ac:dyDescent="0.25">
      <c r="A1002">
        <v>1127</v>
      </c>
    </row>
    <row r="1003" spans="1:5" x14ac:dyDescent="0.25">
      <c r="A1003">
        <v>1128</v>
      </c>
      <c r="C1003" s="4">
        <v>2</v>
      </c>
    </row>
    <row r="1004" spans="1:5" x14ac:dyDescent="0.25">
      <c r="A1004">
        <v>1129</v>
      </c>
      <c r="C1004" s="4">
        <v>2</v>
      </c>
    </row>
    <row r="1005" spans="1:5" x14ac:dyDescent="0.25">
      <c r="A1005">
        <v>1130</v>
      </c>
      <c r="C1005" s="4">
        <v>2</v>
      </c>
    </row>
    <row r="1006" spans="1:5" x14ac:dyDescent="0.25">
      <c r="A1006">
        <v>1131</v>
      </c>
      <c r="C1006" s="4">
        <v>2</v>
      </c>
    </row>
    <row r="1007" spans="1:5" x14ac:dyDescent="0.25">
      <c r="A1007">
        <v>1132</v>
      </c>
      <c r="C1007" s="4">
        <v>2</v>
      </c>
    </row>
    <row r="1008" spans="1:5" x14ac:dyDescent="0.25">
      <c r="A1008">
        <v>1133</v>
      </c>
      <c r="C1008" s="4">
        <v>2</v>
      </c>
    </row>
    <row r="1009" spans="1:6" x14ac:dyDescent="0.25">
      <c r="A1009">
        <v>1134</v>
      </c>
      <c r="B1009" s="3">
        <v>1</v>
      </c>
      <c r="C1009" s="4">
        <v>2</v>
      </c>
    </row>
    <row r="1010" spans="1:6" x14ac:dyDescent="0.25">
      <c r="A1010">
        <v>1135</v>
      </c>
      <c r="B1010" s="3">
        <v>1</v>
      </c>
      <c r="C1010" s="4">
        <v>2</v>
      </c>
    </row>
    <row r="1011" spans="1:6" x14ac:dyDescent="0.25">
      <c r="A1011">
        <v>1136</v>
      </c>
      <c r="B1011" s="3">
        <v>1</v>
      </c>
    </row>
    <row r="1012" spans="1:6" x14ac:dyDescent="0.25">
      <c r="A1012">
        <v>1137</v>
      </c>
      <c r="B1012" s="3">
        <v>1</v>
      </c>
    </row>
    <row r="1013" spans="1:6" x14ac:dyDescent="0.25">
      <c r="A1013">
        <v>1138</v>
      </c>
      <c r="B1013" s="3">
        <v>1</v>
      </c>
    </row>
    <row r="1014" spans="1:6" x14ac:dyDescent="0.25">
      <c r="A1014">
        <v>1139</v>
      </c>
      <c r="B1014" s="3">
        <v>1</v>
      </c>
    </row>
    <row r="1015" spans="1:6" x14ac:dyDescent="0.25">
      <c r="A1015">
        <v>1140</v>
      </c>
      <c r="B1015" s="3">
        <v>1</v>
      </c>
    </row>
    <row r="1016" spans="1:6" x14ac:dyDescent="0.25">
      <c r="A1016">
        <v>1141</v>
      </c>
      <c r="B1016" s="3">
        <v>1</v>
      </c>
      <c r="E1016" s="2">
        <v>4</v>
      </c>
    </row>
    <row r="1017" spans="1:6" x14ac:dyDescent="0.25">
      <c r="A1017">
        <v>1142</v>
      </c>
      <c r="E1017" s="2">
        <v>4</v>
      </c>
    </row>
    <row r="1018" spans="1:6" x14ac:dyDescent="0.25">
      <c r="A1018">
        <v>1143</v>
      </c>
      <c r="E1018" s="2">
        <v>4</v>
      </c>
    </row>
    <row r="1019" spans="1:6" x14ac:dyDescent="0.25">
      <c r="A1019">
        <v>1144</v>
      </c>
      <c r="D1019" s="5">
        <v>3</v>
      </c>
      <c r="E1019" s="2">
        <v>4</v>
      </c>
    </row>
    <row r="1020" spans="1:6" x14ac:dyDescent="0.25">
      <c r="A1020">
        <v>1145</v>
      </c>
      <c r="D1020" s="5">
        <v>3</v>
      </c>
      <c r="E1020" s="2">
        <v>4</v>
      </c>
      <c r="F1020" t="s">
        <v>22</v>
      </c>
    </row>
    <row r="1021" spans="1:6" x14ac:dyDescent="0.25">
      <c r="A1021">
        <v>1175</v>
      </c>
    </row>
    <row r="1022" spans="1:6" x14ac:dyDescent="0.25">
      <c r="A1022">
        <v>1176</v>
      </c>
    </row>
    <row r="1023" spans="1:6" x14ac:dyDescent="0.25">
      <c r="A1023">
        <v>1177</v>
      </c>
      <c r="F1023" t="s">
        <v>22</v>
      </c>
    </row>
    <row r="1024" spans="1:6" x14ac:dyDescent="0.25">
      <c r="A1024">
        <v>1178</v>
      </c>
      <c r="B1024" s="3">
        <v>1</v>
      </c>
    </row>
    <row r="1025" spans="1:5" x14ac:dyDescent="0.25">
      <c r="A1025">
        <v>1179</v>
      </c>
      <c r="B1025" s="3">
        <v>1</v>
      </c>
    </row>
    <row r="1026" spans="1:5" x14ac:dyDescent="0.25">
      <c r="A1026">
        <v>1180</v>
      </c>
      <c r="B1026" s="3">
        <v>1</v>
      </c>
    </row>
    <row r="1027" spans="1:5" x14ac:dyDescent="0.25">
      <c r="A1027">
        <v>1181</v>
      </c>
      <c r="B1027" s="3">
        <v>1</v>
      </c>
    </row>
    <row r="1028" spans="1:5" x14ac:dyDescent="0.25">
      <c r="A1028">
        <v>1182</v>
      </c>
      <c r="B1028" s="3">
        <v>1</v>
      </c>
    </row>
    <row r="1029" spans="1:5" x14ac:dyDescent="0.25">
      <c r="A1029">
        <v>1183</v>
      </c>
      <c r="B1029" s="3">
        <v>1</v>
      </c>
    </row>
    <row r="1030" spans="1:5" x14ac:dyDescent="0.25">
      <c r="A1030">
        <v>1184</v>
      </c>
      <c r="B1030" s="3">
        <v>1</v>
      </c>
    </row>
    <row r="1031" spans="1:5" x14ac:dyDescent="0.25">
      <c r="A1031">
        <v>1185</v>
      </c>
      <c r="B1031" s="3">
        <v>1</v>
      </c>
      <c r="E1031" s="2">
        <v>4</v>
      </c>
    </row>
    <row r="1032" spans="1:5" x14ac:dyDescent="0.25">
      <c r="A1032">
        <v>1186</v>
      </c>
      <c r="B1032" s="3">
        <v>1</v>
      </c>
      <c r="D1032" s="5">
        <v>3</v>
      </c>
      <c r="E1032" s="2">
        <v>4</v>
      </c>
    </row>
    <row r="1033" spans="1:5" x14ac:dyDescent="0.25">
      <c r="A1033">
        <v>1187</v>
      </c>
      <c r="D1033" s="5">
        <v>3</v>
      </c>
      <c r="E1033" s="2">
        <v>4</v>
      </c>
    </row>
    <row r="1034" spans="1:5" x14ac:dyDescent="0.25">
      <c r="A1034">
        <v>1188</v>
      </c>
      <c r="D1034" s="5">
        <v>3</v>
      </c>
      <c r="E1034" s="2">
        <v>4</v>
      </c>
    </row>
    <row r="1035" spans="1:5" x14ac:dyDescent="0.25">
      <c r="A1035">
        <v>1189</v>
      </c>
      <c r="D1035" s="5">
        <v>3</v>
      </c>
      <c r="E1035" s="2">
        <v>4</v>
      </c>
    </row>
    <row r="1036" spans="1:5" x14ac:dyDescent="0.25">
      <c r="A1036">
        <v>1190</v>
      </c>
      <c r="D1036" s="5">
        <v>3</v>
      </c>
      <c r="E1036" s="2">
        <v>4</v>
      </c>
    </row>
    <row r="1037" spans="1:5" x14ac:dyDescent="0.25">
      <c r="A1037">
        <v>1191</v>
      </c>
      <c r="D1037" s="5">
        <v>3</v>
      </c>
      <c r="E1037" s="2">
        <v>4</v>
      </c>
    </row>
    <row r="1038" spans="1:5" x14ac:dyDescent="0.25">
      <c r="A1038">
        <v>1192</v>
      </c>
      <c r="D1038" s="5">
        <v>3</v>
      </c>
      <c r="E1038" s="2">
        <v>4</v>
      </c>
    </row>
    <row r="1039" spans="1:5" x14ac:dyDescent="0.25">
      <c r="A1039">
        <v>1193</v>
      </c>
      <c r="D1039" s="5">
        <v>3</v>
      </c>
      <c r="E1039" s="2">
        <v>4</v>
      </c>
    </row>
    <row r="1040" spans="1:5" x14ac:dyDescent="0.25">
      <c r="A1040">
        <v>1194</v>
      </c>
      <c r="D1040" s="5">
        <v>3</v>
      </c>
      <c r="E1040" s="2">
        <v>4</v>
      </c>
    </row>
    <row r="1041" spans="1:4" x14ac:dyDescent="0.25">
      <c r="A1041">
        <v>1195</v>
      </c>
      <c r="D1041" s="5">
        <v>3</v>
      </c>
    </row>
    <row r="1042" spans="1:4" x14ac:dyDescent="0.25">
      <c r="A1042">
        <v>1196</v>
      </c>
    </row>
    <row r="1043" spans="1:4" x14ac:dyDescent="0.25">
      <c r="A1043">
        <v>1197</v>
      </c>
    </row>
    <row r="1044" spans="1:4" x14ac:dyDescent="0.25">
      <c r="A1044">
        <v>1198</v>
      </c>
      <c r="C1044" s="4">
        <v>2</v>
      </c>
    </row>
    <row r="1045" spans="1:4" x14ac:dyDescent="0.25">
      <c r="A1045">
        <v>1199</v>
      </c>
      <c r="C1045" s="4">
        <v>2</v>
      </c>
    </row>
    <row r="1046" spans="1:4" x14ac:dyDescent="0.25">
      <c r="A1046">
        <v>1200</v>
      </c>
      <c r="C1046" s="4">
        <v>2</v>
      </c>
    </row>
    <row r="1047" spans="1:4" x14ac:dyDescent="0.25">
      <c r="A1047">
        <v>1201</v>
      </c>
      <c r="C1047" s="4">
        <v>2</v>
      </c>
    </row>
    <row r="1048" spans="1:4" x14ac:dyDescent="0.25">
      <c r="A1048">
        <v>1202</v>
      </c>
      <c r="C1048" s="4">
        <v>2</v>
      </c>
    </row>
    <row r="1049" spans="1:4" x14ac:dyDescent="0.25">
      <c r="A1049">
        <v>1203</v>
      </c>
      <c r="B1049" s="3">
        <v>1</v>
      </c>
      <c r="C1049" s="4">
        <v>2</v>
      </c>
    </row>
    <row r="1050" spans="1:4" x14ac:dyDescent="0.25">
      <c r="A1050">
        <v>1204</v>
      </c>
      <c r="B1050" s="3">
        <v>1</v>
      </c>
      <c r="C1050" s="4">
        <v>2</v>
      </c>
    </row>
    <row r="1051" spans="1:4" x14ac:dyDescent="0.25">
      <c r="A1051">
        <v>1205</v>
      </c>
      <c r="B1051" s="3">
        <v>1</v>
      </c>
      <c r="C1051" s="4">
        <v>2</v>
      </c>
    </row>
    <row r="1052" spans="1:4" x14ac:dyDescent="0.25">
      <c r="A1052">
        <v>1206</v>
      </c>
      <c r="B1052" s="3">
        <v>1</v>
      </c>
    </row>
    <row r="1053" spans="1:4" x14ac:dyDescent="0.25">
      <c r="A1053">
        <v>1207</v>
      </c>
      <c r="B1053" s="3">
        <v>1</v>
      </c>
    </row>
    <row r="1054" spans="1:4" x14ac:dyDescent="0.25">
      <c r="A1054">
        <v>1208</v>
      </c>
      <c r="B1054" s="3">
        <v>1</v>
      </c>
    </row>
    <row r="1055" spans="1:4" x14ac:dyDescent="0.25">
      <c r="A1055">
        <v>1209</v>
      </c>
      <c r="B1055" s="3">
        <v>1</v>
      </c>
    </row>
    <row r="1056" spans="1:4" x14ac:dyDescent="0.25">
      <c r="A1056">
        <v>1210</v>
      </c>
      <c r="B1056" s="3">
        <v>1</v>
      </c>
    </row>
    <row r="1057" spans="1:5" x14ac:dyDescent="0.25">
      <c r="A1057">
        <v>1211</v>
      </c>
      <c r="D1057" s="5">
        <v>3</v>
      </c>
      <c r="E1057" s="2">
        <v>4</v>
      </c>
    </row>
    <row r="1058" spans="1:5" x14ac:dyDescent="0.25">
      <c r="A1058">
        <v>1212</v>
      </c>
      <c r="D1058" s="5">
        <v>3</v>
      </c>
      <c r="E1058" s="2">
        <v>4</v>
      </c>
    </row>
    <row r="1059" spans="1:5" x14ac:dyDescent="0.25">
      <c r="A1059">
        <v>1213</v>
      </c>
      <c r="D1059" s="5">
        <v>3</v>
      </c>
      <c r="E1059" s="2">
        <v>4</v>
      </c>
    </row>
    <row r="1060" spans="1:5" x14ac:dyDescent="0.25">
      <c r="A1060">
        <v>1214</v>
      </c>
      <c r="D1060" s="5">
        <v>3</v>
      </c>
      <c r="E1060" s="2">
        <v>4</v>
      </c>
    </row>
    <row r="1061" spans="1:5" x14ac:dyDescent="0.25">
      <c r="A1061">
        <v>1215</v>
      </c>
      <c r="D1061" s="5">
        <v>3</v>
      </c>
      <c r="E1061" s="2">
        <v>4</v>
      </c>
    </row>
    <row r="1062" spans="1:5" x14ac:dyDescent="0.25">
      <c r="A1062">
        <v>1216</v>
      </c>
      <c r="D1062" s="5">
        <v>3</v>
      </c>
      <c r="E1062" s="2">
        <v>4</v>
      </c>
    </row>
    <row r="1063" spans="1:5" x14ac:dyDescent="0.25">
      <c r="A1063">
        <v>1217</v>
      </c>
      <c r="D1063" s="5">
        <v>3</v>
      </c>
      <c r="E1063" s="2">
        <v>4</v>
      </c>
    </row>
    <row r="1064" spans="1:5" x14ac:dyDescent="0.25">
      <c r="A1064">
        <v>1218</v>
      </c>
      <c r="D1064" s="5">
        <v>3</v>
      </c>
      <c r="E1064" s="2">
        <v>4</v>
      </c>
    </row>
    <row r="1065" spans="1:5" x14ac:dyDescent="0.25">
      <c r="A1065">
        <v>1219</v>
      </c>
    </row>
    <row r="1066" spans="1:5" x14ac:dyDescent="0.25">
      <c r="A1066">
        <v>1220</v>
      </c>
      <c r="C1066" s="4">
        <v>2</v>
      </c>
    </row>
    <row r="1067" spans="1:5" x14ac:dyDescent="0.25">
      <c r="A1067">
        <v>1221</v>
      </c>
      <c r="C1067" s="4">
        <v>2</v>
      </c>
    </row>
    <row r="1068" spans="1:5" x14ac:dyDescent="0.25">
      <c r="A1068">
        <v>1222</v>
      </c>
      <c r="C1068" s="4">
        <v>2</v>
      </c>
    </row>
    <row r="1069" spans="1:5" x14ac:dyDescent="0.25">
      <c r="A1069">
        <v>1223</v>
      </c>
      <c r="C1069" s="4">
        <v>2</v>
      </c>
    </row>
    <row r="1070" spans="1:5" x14ac:dyDescent="0.25">
      <c r="A1070">
        <v>1224</v>
      </c>
      <c r="C1070" s="4">
        <v>2</v>
      </c>
    </row>
    <row r="1071" spans="1:5" x14ac:dyDescent="0.25">
      <c r="A1071">
        <v>1225</v>
      </c>
      <c r="C1071" s="4">
        <v>2</v>
      </c>
    </row>
    <row r="1072" spans="1:5" x14ac:dyDescent="0.25">
      <c r="A1072">
        <v>1226</v>
      </c>
      <c r="B1072" s="3">
        <v>1</v>
      </c>
      <c r="C1072" s="4">
        <v>2</v>
      </c>
    </row>
    <row r="1073" spans="1:5" x14ac:dyDescent="0.25">
      <c r="A1073">
        <v>1227</v>
      </c>
      <c r="B1073" s="3">
        <v>1</v>
      </c>
      <c r="C1073" s="4">
        <v>2</v>
      </c>
    </row>
    <row r="1074" spans="1:5" x14ac:dyDescent="0.25">
      <c r="A1074">
        <v>1228</v>
      </c>
      <c r="B1074" s="3">
        <v>1</v>
      </c>
    </row>
    <row r="1075" spans="1:5" x14ac:dyDescent="0.25">
      <c r="A1075">
        <v>1229</v>
      </c>
      <c r="B1075" s="3">
        <v>1</v>
      </c>
    </row>
    <row r="1076" spans="1:5" x14ac:dyDescent="0.25">
      <c r="A1076">
        <v>1230</v>
      </c>
      <c r="B1076" s="3">
        <v>1</v>
      </c>
    </row>
    <row r="1077" spans="1:5" x14ac:dyDescent="0.25">
      <c r="A1077">
        <v>1231</v>
      </c>
      <c r="B1077" s="3">
        <v>1</v>
      </c>
    </row>
    <row r="1078" spans="1:5" x14ac:dyDescent="0.25">
      <c r="A1078">
        <v>1232</v>
      </c>
      <c r="B1078" s="3">
        <v>1</v>
      </c>
    </row>
    <row r="1079" spans="1:5" x14ac:dyDescent="0.25">
      <c r="A1079">
        <v>1233</v>
      </c>
      <c r="D1079" s="5">
        <v>3</v>
      </c>
      <c r="E1079" s="2">
        <v>4</v>
      </c>
    </row>
    <row r="1080" spans="1:5" x14ac:dyDescent="0.25">
      <c r="A1080">
        <v>1234</v>
      </c>
      <c r="D1080" s="5">
        <v>3</v>
      </c>
      <c r="E1080" s="2">
        <v>4</v>
      </c>
    </row>
    <row r="1081" spans="1:5" x14ac:dyDescent="0.25">
      <c r="A1081">
        <v>1235</v>
      </c>
      <c r="D1081" s="5">
        <v>3</v>
      </c>
      <c r="E1081" s="2">
        <v>4</v>
      </c>
    </row>
    <row r="1082" spans="1:5" x14ac:dyDescent="0.25">
      <c r="A1082">
        <v>1236</v>
      </c>
      <c r="D1082" s="5">
        <v>3</v>
      </c>
      <c r="E1082" s="2">
        <v>4</v>
      </c>
    </row>
    <row r="1083" spans="1:5" x14ac:dyDescent="0.25">
      <c r="A1083">
        <v>1237</v>
      </c>
      <c r="D1083" s="5">
        <v>3</v>
      </c>
      <c r="E1083" s="2">
        <v>4</v>
      </c>
    </row>
    <row r="1084" spans="1:5" x14ac:dyDescent="0.25">
      <c r="A1084">
        <v>1238</v>
      </c>
      <c r="D1084" s="5">
        <v>3</v>
      </c>
      <c r="E1084" s="2">
        <v>4</v>
      </c>
    </row>
    <row r="1085" spans="1:5" x14ac:dyDescent="0.25">
      <c r="A1085">
        <v>1239</v>
      </c>
      <c r="D1085" s="5">
        <v>3</v>
      </c>
      <c r="E1085" s="2">
        <v>4</v>
      </c>
    </row>
    <row r="1086" spans="1:5" x14ac:dyDescent="0.25">
      <c r="A1086">
        <v>1240</v>
      </c>
      <c r="D1086" s="5">
        <v>3</v>
      </c>
      <c r="E1086" s="2">
        <v>4</v>
      </c>
    </row>
    <row r="1087" spans="1:5" x14ac:dyDescent="0.25">
      <c r="A1087">
        <v>1241</v>
      </c>
    </row>
    <row r="1088" spans="1:5" x14ac:dyDescent="0.25">
      <c r="A1088">
        <v>1242</v>
      </c>
    </row>
    <row r="1089" spans="1:5" x14ac:dyDescent="0.25">
      <c r="A1089">
        <v>1243</v>
      </c>
      <c r="C1089" s="4">
        <v>2</v>
      </c>
    </row>
    <row r="1090" spans="1:5" x14ac:dyDescent="0.25">
      <c r="A1090">
        <v>1244</v>
      </c>
      <c r="C1090" s="4">
        <v>2</v>
      </c>
    </row>
    <row r="1091" spans="1:5" x14ac:dyDescent="0.25">
      <c r="A1091">
        <v>1245</v>
      </c>
      <c r="C1091" s="4">
        <v>2</v>
      </c>
    </row>
    <row r="1092" spans="1:5" x14ac:dyDescent="0.25">
      <c r="A1092">
        <v>1246</v>
      </c>
      <c r="C1092" s="4">
        <v>2</v>
      </c>
    </row>
    <row r="1093" spans="1:5" x14ac:dyDescent="0.25">
      <c r="A1093">
        <v>1247</v>
      </c>
      <c r="C1093" s="4">
        <v>2</v>
      </c>
    </row>
    <row r="1094" spans="1:5" x14ac:dyDescent="0.25">
      <c r="A1094">
        <v>1248</v>
      </c>
      <c r="B1094" s="3">
        <v>1</v>
      </c>
      <c r="C1094" s="4">
        <v>2</v>
      </c>
    </row>
    <row r="1095" spans="1:5" x14ac:dyDescent="0.25">
      <c r="A1095">
        <v>1249</v>
      </c>
      <c r="B1095" s="3">
        <v>1</v>
      </c>
      <c r="C1095" s="4">
        <v>2</v>
      </c>
    </row>
    <row r="1096" spans="1:5" x14ac:dyDescent="0.25">
      <c r="A1096">
        <v>1250</v>
      </c>
      <c r="B1096" s="3">
        <v>1</v>
      </c>
      <c r="C1096" s="4">
        <v>2</v>
      </c>
    </row>
    <row r="1097" spans="1:5" x14ac:dyDescent="0.25">
      <c r="A1097">
        <v>1251</v>
      </c>
      <c r="B1097" s="3">
        <v>1</v>
      </c>
    </row>
    <row r="1098" spans="1:5" x14ac:dyDescent="0.25">
      <c r="A1098">
        <v>1252</v>
      </c>
      <c r="B1098" s="3">
        <v>1</v>
      </c>
    </row>
    <row r="1099" spans="1:5" x14ac:dyDescent="0.25">
      <c r="A1099">
        <v>1253</v>
      </c>
      <c r="B1099" s="3">
        <v>1</v>
      </c>
      <c r="E1099" s="2">
        <v>4</v>
      </c>
    </row>
    <row r="1100" spans="1:5" x14ac:dyDescent="0.25">
      <c r="A1100">
        <v>1254</v>
      </c>
      <c r="B1100" s="3">
        <v>1</v>
      </c>
      <c r="D1100" s="5">
        <v>3</v>
      </c>
      <c r="E1100" s="2">
        <v>4</v>
      </c>
    </row>
    <row r="1101" spans="1:5" x14ac:dyDescent="0.25">
      <c r="A1101">
        <v>1255</v>
      </c>
      <c r="D1101" s="5">
        <v>3</v>
      </c>
      <c r="E1101" s="2">
        <v>4</v>
      </c>
    </row>
    <row r="1102" spans="1:5" x14ac:dyDescent="0.25">
      <c r="A1102">
        <v>1256</v>
      </c>
      <c r="D1102" s="5">
        <v>3</v>
      </c>
      <c r="E1102" s="2">
        <v>4</v>
      </c>
    </row>
    <row r="1103" spans="1:5" x14ac:dyDescent="0.25">
      <c r="A1103">
        <v>1257</v>
      </c>
      <c r="D1103" s="5">
        <v>3</v>
      </c>
      <c r="E1103" s="2">
        <v>4</v>
      </c>
    </row>
    <row r="1104" spans="1:5" x14ac:dyDescent="0.25">
      <c r="A1104">
        <v>1258</v>
      </c>
      <c r="D1104" s="5">
        <v>3</v>
      </c>
      <c r="E1104" s="2">
        <v>4</v>
      </c>
    </row>
    <row r="1105" spans="1:5" x14ac:dyDescent="0.25">
      <c r="A1105">
        <v>1259</v>
      </c>
      <c r="D1105" s="5">
        <v>3</v>
      </c>
      <c r="E1105" s="2">
        <v>4</v>
      </c>
    </row>
    <row r="1106" spans="1:5" x14ac:dyDescent="0.25">
      <c r="A1106">
        <v>1260</v>
      </c>
      <c r="D1106" s="5">
        <v>3</v>
      </c>
      <c r="E1106" s="2">
        <v>4</v>
      </c>
    </row>
    <row r="1107" spans="1:5" x14ac:dyDescent="0.25">
      <c r="A1107">
        <v>1261</v>
      </c>
      <c r="D1107" s="5">
        <v>3</v>
      </c>
      <c r="E1107" s="2">
        <v>4</v>
      </c>
    </row>
    <row r="1108" spans="1:5" x14ac:dyDescent="0.25">
      <c r="A1108">
        <v>1262</v>
      </c>
      <c r="D1108" s="5">
        <v>3</v>
      </c>
      <c r="E1108" s="2">
        <v>4</v>
      </c>
    </row>
    <row r="1109" spans="1:5" x14ac:dyDescent="0.25">
      <c r="A1109">
        <v>1263</v>
      </c>
    </row>
    <row r="1110" spans="1:5" x14ac:dyDescent="0.25">
      <c r="A1110">
        <v>1264</v>
      </c>
    </row>
    <row r="1111" spans="1:5" x14ac:dyDescent="0.25">
      <c r="A1111">
        <v>1265</v>
      </c>
    </row>
    <row r="1112" spans="1:5" x14ac:dyDescent="0.25">
      <c r="A1112">
        <v>1266</v>
      </c>
      <c r="C1112" s="4">
        <v>2</v>
      </c>
    </row>
    <row r="1113" spans="1:5" x14ac:dyDescent="0.25">
      <c r="A1113">
        <v>1267</v>
      </c>
      <c r="C1113" s="4">
        <v>2</v>
      </c>
    </row>
    <row r="1114" spans="1:5" x14ac:dyDescent="0.25">
      <c r="A1114">
        <v>1268</v>
      </c>
      <c r="C1114" s="4">
        <v>2</v>
      </c>
    </row>
    <row r="1115" spans="1:5" x14ac:dyDescent="0.25">
      <c r="A1115">
        <v>1269</v>
      </c>
      <c r="B1115" s="3">
        <v>1</v>
      </c>
      <c r="C1115" s="4">
        <v>2</v>
      </c>
    </row>
    <row r="1116" spans="1:5" x14ac:dyDescent="0.25">
      <c r="A1116">
        <v>1270</v>
      </c>
      <c r="B1116" s="3">
        <v>1</v>
      </c>
      <c r="C1116" s="4">
        <v>2</v>
      </c>
    </row>
    <row r="1117" spans="1:5" x14ac:dyDescent="0.25">
      <c r="A1117">
        <v>1271</v>
      </c>
      <c r="B1117" s="3">
        <v>1</v>
      </c>
      <c r="C1117" s="4">
        <v>2</v>
      </c>
    </row>
    <row r="1118" spans="1:5" x14ac:dyDescent="0.25">
      <c r="A1118">
        <v>1272</v>
      </c>
      <c r="B1118" s="3">
        <v>1</v>
      </c>
    </row>
    <row r="1119" spans="1:5" x14ac:dyDescent="0.25">
      <c r="A1119">
        <v>1273</v>
      </c>
      <c r="B1119" s="3">
        <v>1</v>
      </c>
    </row>
    <row r="1120" spans="1:5" x14ac:dyDescent="0.25">
      <c r="A1120">
        <v>1274</v>
      </c>
      <c r="B1120" s="3">
        <v>1</v>
      </c>
    </row>
    <row r="1121" spans="1:5" x14ac:dyDescent="0.25">
      <c r="A1121">
        <v>1275</v>
      </c>
      <c r="B1121" s="3">
        <v>1</v>
      </c>
    </row>
    <row r="1122" spans="1:5" x14ac:dyDescent="0.25">
      <c r="A1122">
        <v>1276</v>
      </c>
    </row>
    <row r="1123" spans="1:5" x14ac:dyDescent="0.25">
      <c r="A1123">
        <v>1277</v>
      </c>
      <c r="D1123" s="5">
        <v>3</v>
      </c>
      <c r="E1123" s="2">
        <v>4</v>
      </c>
    </row>
    <row r="1124" spans="1:5" x14ac:dyDescent="0.25">
      <c r="A1124">
        <v>1278</v>
      </c>
      <c r="D1124" s="5">
        <v>3</v>
      </c>
      <c r="E1124" s="2">
        <v>4</v>
      </c>
    </row>
    <row r="1125" spans="1:5" x14ac:dyDescent="0.25">
      <c r="A1125">
        <v>1279</v>
      </c>
      <c r="D1125" s="5">
        <v>3</v>
      </c>
      <c r="E1125" s="2">
        <v>4</v>
      </c>
    </row>
    <row r="1126" spans="1:5" x14ac:dyDescent="0.25">
      <c r="A1126">
        <v>1280</v>
      </c>
      <c r="D1126" s="5">
        <v>3</v>
      </c>
      <c r="E1126" s="2">
        <v>4</v>
      </c>
    </row>
    <row r="1127" spans="1:5" x14ac:dyDescent="0.25">
      <c r="A1127">
        <v>1281</v>
      </c>
      <c r="D1127" s="5">
        <v>3</v>
      </c>
      <c r="E1127" s="2">
        <v>4</v>
      </c>
    </row>
    <row r="1128" spans="1:5" x14ac:dyDescent="0.25">
      <c r="A1128">
        <v>1282</v>
      </c>
      <c r="D1128" s="5">
        <v>3</v>
      </c>
      <c r="E1128" s="2">
        <v>4</v>
      </c>
    </row>
    <row r="1129" spans="1:5" x14ac:dyDescent="0.25">
      <c r="A1129">
        <v>1283</v>
      </c>
      <c r="D1129" s="5">
        <v>3</v>
      </c>
      <c r="E1129" s="2">
        <v>4</v>
      </c>
    </row>
    <row r="1130" spans="1:5" x14ac:dyDescent="0.25">
      <c r="A1130">
        <v>1284</v>
      </c>
      <c r="D1130" s="5">
        <v>3</v>
      </c>
      <c r="E1130" s="2">
        <v>4</v>
      </c>
    </row>
    <row r="1131" spans="1:5" x14ac:dyDescent="0.25">
      <c r="A1131">
        <v>1285</v>
      </c>
      <c r="D1131" s="5">
        <v>3</v>
      </c>
    </row>
    <row r="1132" spans="1:5" x14ac:dyDescent="0.25">
      <c r="A1132">
        <v>1286</v>
      </c>
    </row>
    <row r="1133" spans="1:5" x14ac:dyDescent="0.25">
      <c r="A1133">
        <v>1287</v>
      </c>
    </row>
    <row r="1134" spans="1:5" x14ac:dyDescent="0.25">
      <c r="A1134">
        <v>1288</v>
      </c>
    </row>
    <row r="1135" spans="1:5" x14ac:dyDescent="0.25">
      <c r="A1135">
        <v>1289</v>
      </c>
      <c r="C1135" s="4">
        <v>2</v>
      </c>
    </row>
    <row r="1136" spans="1:5" x14ac:dyDescent="0.25">
      <c r="A1136">
        <v>1290</v>
      </c>
      <c r="C1136" s="4">
        <v>2</v>
      </c>
    </row>
    <row r="1137" spans="1:5" x14ac:dyDescent="0.25">
      <c r="A1137">
        <v>1291</v>
      </c>
      <c r="C1137" s="4">
        <v>2</v>
      </c>
    </row>
    <row r="1138" spans="1:5" x14ac:dyDescent="0.25">
      <c r="A1138">
        <v>1292</v>
      </c>
      <c r="B1138" s="3">
        <v>1</v>
      </c>
      <c r="C1138" s="4">
        <v>2</v>
      </c>
    </row>
    <row r="1139" spans="1:5" x14ac:dyDescent="0.25">
      <c r="A1139">
        <v>1293</v>
      </c>
      <c r="B1139" s="3">
        <v>1</v>
      </c>
      <c r="C1139" s="4">
        <v>2</v>
      </c>
    </row>
    <row r="1140" spans="1:5" x14ac:dyDescent="0.25">
      <c r="A1140">
        <v>1294</v>
      </c>
      <c r="B1140" s="3">
        <v>1</v>
      </c>
      <c r="C1140" s="4">
        <v>2</v>
      </c>
    </row>
    <row r="1141" spans="1:5" x14ac:dyDescent="0.25">
      <c r="A1141">
        <v>1295</v>
      </c>
      <c r="B1141" s="3">
        <v>1</v>
      </c>
      <c r="C1141" s="4">
        <v>2</v>
      </c>
    </row>
    <row r="1142" spans="1:5" x14ac:dyDescent="0.25">
      <c r="A1142">
        <v>1296</v>
      </c>
      <c r="B1142" s="3">
        <v>1</v>
      </c>
    </row>
    <row r="1143" spans="1:5" x14ac:dyDescent="0.25">
      <c r="A1143">
        <v>1297</v>
      </c>
      <c r="B1143" s="3">
        <v>1</v>
      </c>
    </row>
    <row r="1144" spans="1:5" x14ac:dyDescent="0.25">
      <c r="A1144">
        <v>1298</v>
      </c>
      <c r="B1144" s="3">
        <v>1</v>
      </c>
    </row>
    <row r="1145" spans="1:5" x14ac:dyDescent="0.25">
      <c r="A1145">
        <v>1299</v>
      </c>
      <c r="B1145" s="3">
        <v>1</v>
      </c>
      <c r="E1145" s="2">
        <v>4</v>
      </c>
    </row>
    <row r="1146" spans="1:5" x14ac:dyDescent="0.25">
      <c r="A1146">
        <v>1300</v>
      </c>
      <c r="D1146" s="5">
        <v>3</v>
      </c>
      <c r="E1146" s="2">
        <v>4</v>
      </c>
    </row>
    <row r="1147" spans="1:5" x14ac:dyDescent="0.25">
      <c r="A1147">
        <v>1301</v>
      </c>
      <c r="D1147" s="5">
        <v>3</v>
      </c>
      <c r="E1147" s="2">
        <v>4</v>
      </c>
    </row>
    <row r="1148" spans="1:5" x14ac:dyDescent="0.25">
      <c r="A1148">
        <v>1302</v>
      </c>
      <c r="D1148" s="5">
        <v>3</v>
      </c>
      <c r="E1148" s="2">
        <v>4</v>
      </c>
    </row>
    <row r="1149" spans="1:5" x14ac:dyDescent="0.25">
      <c r="A1149">
        <v>1303</v>
      </c>
      <c r="D1149" s="5">
        <v>3</v>
      </c>
      <c r="E1149" s="2">
        <v>4</v>
      </c>
    </row>
    <row r="1150" spans="1:5" x14ac:dyDescent="0.25">
      <c r="A1150">
        <v>1304</v>
      </c>
      <c r="D1150" s="5">
        <v>3</v>
      </c>
      <c r="E1150" s="2">
        <v>4</v>
      </c>
    </row>
    <row r="1151" spans="1:5" x14ac:dyDescent="0.25">
      <c r="A1151">
        <v>1305</v>
      </c>
      <c r="D1151" s="5">
        <v>3</v>
      </c>
      <c r="E1151" s="2">
        <v>4</v>
      </c>
    </row>
    <row r="1152" spans="1:5" x14ac:dyDescent="0.25">
      <c r="A1152">
        <v>1306</v>
      </c>
      <c r="D1152" s="5">
        <v>3</v>
      </c>
      <c r="E1152" s="2">
        <v>4</v>
      </c>
    </row>
    <row r="1153" spans="1:5" x14ac:dyDescent="0.25">
      <c r="A1153">
        <v>1307</v>
      </c>
      <c r="D1153" s="5">
        <v>3</v>
      </c>
      <c r="E1153" s="2">
        <v>4</v>
      </c>
    </row>
    <row r="1154" spans="1:5" x14ac:dyDescent="0.25">
      <c r="A1154">
        <v>1308</v>
      </c>
      <c r="D1154" s="5">
        <v>3</v>
      </c>
    </row>
    <row r="1155" spans="1:5" x14ac:dyDescent="0.25">
      <c r="A1155">
        <v>1309</v>
      </c>
    </row>
    <row r="1156" spans="1:5" x14ac:dyDescent="0.25">
      <c r="A1156">
        <v>1310</v>
      </c>
    </row>
    <row r="1157" spans="1:5" x14ac:dyDescent="0.25">
      <c r="A1157">
        <v>1311</v>
      </c>
      <c r="C1157" s="4">
        <v>2</v>
      </c>
    </row>
    <row r="1158" spans="1:5" x14ac:dyDescent="0.25">
      <c r="A1158">
        <v>1312</v>
      </c>
      <c r="C1158" s="4">
        <v>2</v>
      </c>
    </row>
    <row r="1159" spans="1:5" x14ac:dyDescent="0.25">
      <c r="A1159">
        <v>1313</v>
      </c>
      <c r="C1159" s="4">
        <v>2</v>
      </c>
    </row>
    <row r="1160" spans="1:5" x14ac:dyDescent="0.25">
      <c r="A1160">
        <v>1314</v>
      </c>
      <c r="C1160" s="4">
        <v>2</v>
      </c>
    </row>
    <row r="1161" spans="1:5" x14ac:dyDescent="0.25">
      <c r="A1161">
        <v>1315</v>
      </c>
      <c r="C1161" s="4">
        <v>2</v>
      </c>
    </row>
    <row r="1162" spans="1:5" x14ac:dyDescent="0.25">
      <c r="A1162">
        <v>1316</v>
      </c>
      <c r="B1162" s="3">
        <v>1</v>
      </c>
      <c r="C1162" s="4">
        <v>2</v>
      </c>
    </row>
    <row r="1163" spans="1:5" x14ac:dyDescent="0.25">
      <c r="A1163">
        <v>1317</v>
      </c>
      <c r="B1163" s="3">
        <v>1</v>
      </c>
      <c r="C1163" s="4">
        <v>2</v>
      </c>
    </row>
    <row r="1164" spans="1:5" x14ac:dyDescent="0.25">
      <c r="A1164">
        <v>1318</v>
      </c>
      <c r="B1164" s="3">
        <v>1</v>
      </c>
      <c r="C1164" s="4">
        <v>2</v>
      </c>
    </row>
    <row r="1165" spans="1:5" x14ac:dyDescent="0.25">
      <c r="A1165">
        <v>1319</v>
      </c>
      <c r="B1165" s="3">
        <v>1</v>
      </c>
    </row>
    <row r="1166" spans="1:5" x14ac:dyDescent="0.25">
      <c r="A1166">
        <v>1320</v>
      </c>
      <c r="B1166" s="3">
        <v>1</v>
      </c>
    </row>
    <row r="1167" spans="1:5" x14ac:dyDescent="0.25">
      <c r="A1167">
        <v>1321</v>
      </c>
      <c r="B1167" s="3">
        <v>1</v>
      </c>
    </row>
    <row r="1168" spans="1:5" x14ac:dyDescent="0.25">
      <c r="A1168">
        <v>1322</v>
      </c>
      <c r="B1168" s="3">
        <v>1</v>
      </c>
    </row>
    <row r="1169" spans="1:5" x14ac:dyDescent="0.25">
      <c r="A1169">
        <v>1323</v>
      </c>
      <c r="B1169" s="3">
        <v>1</v>
      </c>
      <c r="E1169" s="2">
        <v>4</v>
      </c>
    </row>
    <row r="1170" spans="1:5" x14ac:dyDescent="0.25">
      <c r="A1170">
        <v>1324</v>
      </c>
      <c r="D1170" s="5">
        <v>3</v>
      </c>
      <c r="E1170" s="2">
        <v>4</v>
      </c>
    </row>
    <row r="1171" spans="1:5" x14ac:dyDescent="0.25">
      <c r="A1171">
        <v>1325</v>
      </c>
      <c r="D1171" s="5">
        <v>3</v>
      </c>
      <c r="E1171" s="2">
        <v>4</v>
      </c>
    </row>
    <row r="1172" spans="1:5" x14ac:dyDescent="0.25">
      <c r="A1172">
        <v>1326</v>
      </c>
      <c r="D1172" s="5">
        <v>3</v>
      </c>
      <c r="E1172" s="2">
        <v>4</v>
      </c>
    </row>
    <row r="1173" spans="1:5" x14ac:dyDescent="0.25">
      <c r="A1173">
        <v>1327</v>
      </c>
      <c r="D1173" s="5">
        <v>3</v>
      </c>
      <c r="E1173" s="2">
        <v>4</v>
      </c>
    </row>
    <row r="1174" spans="1:5" x14ac:dyDescent="0.25">
      <c r="A1174">
        <v>1328</v>
      </c>
      <c r="D1174" s="5">
        <v>3</v>
      </c>
      <c r="E1174" s="2">
        <v>4</v>
      </c>
    </row>
    <row r="1175" spans="1:5" x14ac:dyDescent="0.25">
      <c r="A1175">
        <v>1329</v>
      </c>
      <c r="D1175" s="5">
        <v>3</v>
      </c>
      <c r="E1175" s="2">
        <v>4</v>
      </c>
    </row>
    <row r="1176" spans="1:5" x14ac:dyDescent="0.25">
      <c r="A1176">
        <v>1330</v>
      </c>
      <c r="D1176" s="5">
        <v>3</v>
      </c>
      <c r="E1176" s="2">
        <v>4</v>
      </c>
    </row>
    <row r="1177" spans="1:5" x14ac:dyDescent="0.25">
      <c r="A1177">
        <v>1331</v>
      </c>
      <c r="D1177" s="5">
        <v>3</v>
      </c>
      <c r="E1177" s="2">
        <v>4</v>
      </c>
    </row>
    <row r="1178" spans="1:5" x14ac:dyDescent="0.25">
      <c r="A1178">
        <v>1332</v>
      </c>
    </row>
    <row r="1179" spans="1:5" x14ac:dyDescent="0.25">
      <c r="A1179">
        <v>1333</v>
      </c>
    </row>
    <row r="1180" spans="1:5" x14ac:dyDescent="0.25">
      <c r="A1180">
        <v>1334</v>
      </c>
      <c r="C1180" s="4">
        <v>2</v>
      </c>
    </row>
    <row r="1181" spans="1:5" x14ac:dyDescent="0.25">
      <c r="A1181">
        <v>1335</v>
      </c>
      <c r="C1181" s="4">
        <v>2</v>
      </c>
    </row>
    <row r="1182" spans="1:5" x14ac:dyDescent="0.25">
      <c r="A1182">
        <v>1336</v>
      </c>
      <c r="C1182" s="4">
        <v>2</v>
      </c>
    </row>
    <row r="1183" spans="1:5" x14ac:dyDescent="0.25">
      <c r="A1183">
        <v>1337</v>
      </c>
      <c r="C1183" s="4">
        <v>2</v>
      </c>
    </row>
    <row r="1184" spans="1:5" x14ac:dyDescent="0.25">
      <c r="A1184">
        <v>1338</v>
      </c>
      <c r="C1184" s="4">
        <v>2</v>
      </c>
    </row>
    <row r="1185" spans="1:6" x14ac:dyDescent="0.25">
      <c r="A1185">
        <v>1339</v>
      </c>
      <c r="C1185" s="4">
        <v>2</v>
      </c>
    </row>
    <row r="1186" spans="1:6" x14ac:dyDescent="0.25">
      <c r="A1186">
        <v>1340</v>
      </c>
      <c r="B1186" s="3">
        <v>1</v>
      </c>
      <c r="C1186" s="4">
        <v>2</v>
      </c>
    </row>
    <row r="1187" spans="1:6" x14ac:dyDescent="0.25">
      <c r="A1187">
        <v>1341</v>
      </c>
      <c r="B1187" s="3">
        <v>1</v>
      </c>
      <c r="C1187" s="4">
        <v>2</v>
      </c>
    </row>
    <row r="1188" spans="1:6" x14ac:dyDescent="0.25">
      <c r="A1188">
        <v>1342</v>
      </c>
      <c r="B1188" s="3">
        <v>1</v>
      </c>
    </row>
    <row r="1189" spans="1:6" x14ac:dyDescent="0.25">
      <c r="A1189">
        <v>1343</v>
      </c>
      <c r="B1189" s="3">
        <v>1</v>
      </c>
    </row>
    <row r="1190" spans="1:6" x14ac:dyDescent="0.25">
      <c r="A1190">
        <v>1344</v>
      </c>
      <c r="B1190" s="3">
        <v>1</v>
      </c>
    </row>
    <row r="1191" spans="1:6" x14ac:dyDescent="0.25">
      <c r="A1191">
        <v>1345</v>
      </c>
      <c r="B1191" s="3">
        <v>1</v>
      </c>
    </row>
    <row r="1192" spans="1:6" x14ac:dyDescent="0.25">
      <c r="A1192">
        <v>1346</v>
      </c>
      <c r="B1192" s="3">
        <v>1</v>
      </c>
    </row>
    <row r="1193" spans="1:6" x14ac:dyDescent="0.25">
      <c r="A1193">
        <v>1347</v>
      </c>
      <c r="B1193" s="3">
        <v>1</v>
      </c>
      <c r="E1193" s="2">
        <v>4</v>
      </c>
    </row>
    <row r="1194" spans="1:6" x14ac:dyDescent="0.25">
      <c r="A1194">
        <v>1348</v>
      </c>
      <c r="E1194" s="2">
        <v>4</v>
      </c>
    </row>
    <row r="1195" spans="1:6" x14ac:dyDescent="0.25">
      <c r="A1195">
        <v>1349</v>
      </c>
      <c r="E1195" s="2">
        <v>4</v>
      </c>
    </row>
    <row r="1196" spans="1:6" x14ac:dyDescent="0.25">
      <c r="A1196">
        <v>1350</v>
      </c>
      <c r="D1196" s="5">
        <v>3</v>
      </c>
      <c r="E1196" s="2">
        <v>4</v>
      </c>
    </row>
    <row r="1197" spans="1:6" x14ac:dyDescent="0.25">
      <c r="A1197">
        <v>1351</v>
      </c>
      <c r="D1197" s="5">
        <v>3</v>
      </c>
      <c r="E1197" s="2">
        <v>4</v>
      </c>
    </row>
    <row r="1198" spans="1:6" x14ac:dyDescent="0.25">
      <c r="A1198">
        <v>1352</v>
      </c>
      <c r="D1198" s="5">
        <v>3</v>
      </c>
      <c r="E1198" s="2">
        <v>4</v>
      </c>
    </row>
    <row r="1199" spans="1:6" x14ac:dyDescent="0.25">
      <c r="A1199">
        <v>1353</v>
      </c>
      <c r="C1199" s="4">
        <v>2</v>
      </c>
      <c r="D1199" s="5">
        <v>3</v>
      </c>
      <c r="E1199" s="2">
        <v>4</v>
      </c>
    </row>
    <row r="1200" spans="1:6" x14ac:dyDescent="0.25">
      <c r="A1200">
        <v>1354</v>
      </c>
      <c r="C1200" s="4">
        <v>2</v>
      </c>
      <c r="D1200" s="5">
        <v>3</v>
      </c>
      <c r="E1200" s="2">
        <v>4</v>
      </c>
      <c r="F1200" t="s">
        <v>22</v>
      </c>
    </row>
    <row r="1201" spans="1:6" x14ac:dyDescent="0.25">
      <c r="A1201">
        <v>1388</v>
      </c>
    </row>
    <row r="1202" spans="1:6" x14ac:dyDescent="0.25">
      <c r="A1202">
        <v>1389</v>
      </c>
    </row>
    <row r="1203" spans="1:6" x14ac:dyDescent="0.25">
      <c r="A1203">
        <v>1390</v>
      </c>
      <c r="F1203" t="s">
        <v>22</v>
      </c>
    </row>
    <row r="1204" spans="1:6" x14ac:dyDescent="0.25">
      <c r="A1204">
        <v>1391</v>
      </c>
      <c r="B1204" s="3">
        <v>1</v>
      </c>
    </row>
    <row r="1205" spans="1:6" x14ac:dyDescent="0.25">
      <c r="A1205">
        <v>1392</v>
      </c>
      <c r="B1205" s="3">
        <v>1</v>
      </c>
    </row>
    <row r="1206" spans="1:6" x14ac:dyDescent="0.25">
      <c r="A1206">
        <v>1393</v>
      </c>
      <c r="B1206" s="3">
        <v>1</v>
      </c>
    </row>
    <row r="1207" spans="1:6" x14ac:dyDescent="0.25">
      <c r="A1207">
        <v>1394</v>
      </c>
      <c r="B1207" s="3">
        <v>1</v>
      </c>
    </row>
    <row r="1208" spans="1:6" x14ac:dyDescent="0.25">
      <c r="A1208">
        <v>1395</v>
      </c>
      <c r="B1208" s="3">
        <v>1</v>
      </c>
    </row>
    <row r="1209" spans="1:6" x14ac:dyDescent="0.25">
      <c r="A1209">
        <v>1396</v>
      </c>
      <c r="B1209" s="3">
        <v>1</v>
      </c>
      <c r="E1209" s="2">
        <v>4</v>
      </c>
    </row>
    <row r="1210" spans="1:6" x14ac:dyDescent="0.25">
      <c r="A1210">
        <v>1397</v>
      </c>
      <c r="B1210" s="3">
        <v>1</v>
      </c>
      <c r="E1210" s="2">
        <v>4</v>
      </c>
    </row>
    <row r="1211" spans="1:6" x14ac:dyDescent="0.25">
      <c r="A1211">
        <v>1398</v>
      </c>
      <c r="B1211" s="3">
        <v>1</v>
      </c>
      <c r="E1211" s="2">
        <v>4</v>
      </c>
    </row>
    <row r="1212" spans="1:6" x14ac:dyDescent="0.25">
      <c r="A1212">
        <v>1399</v>
      </c>
      <c r="B1212" s="3">
        <v>1</v>
      </c>
      <c r="E1212" s="2">
        <v>4</v>
      </c>
    </row>
    <row r="1213" spans="1:6" x14ac:dyDescent="0.25">
      <c r="A1213">
        <v>1400</v>
      </c>
      <c r="B1213" s="3">
        <v>1</v>
      </c>
      <c r="E1213" s="2">
        <v>4</v>
      </c>
    </row>
    <row r="1214" spans="1:6" x14ac:dyDescent="0.25">
      <c r="A1214">
        <v>1401</v>
      </c>
      <c r="B1214" s="3">
        <v>1</v>
      </c>
      <c r="E1214" s="2">
        <v>4</v>
      </c>
    </row>
    <row r="1215" spans="1:6" x14ac:dyDescent="0.25">
      <c r="A1215">
        <v>1402</v>
      </c>
      <c r="E1215" s="2">
        <v>4</v>
      </c>
    </row>
    <row r="1216" spans="1:6" x14ac:dyDescent="0.25">
      <c r="A1216">
        <v>1403</v>
      </c>
      <c r="D1216" s="5">
        <v>3</v>
      </c>
      <c r="E1216" s="2">
        <v>4</v>
      </c>
    </row>
    <row r="1217" spans="1:5" x14ac:dyDescent="0.25">
      <c r="A1217">
        <v>1404</v>
      </c>
      <c r="D1217" s="5">
        <v>3</v>
      </c>
      <c r="E1217" s="2">
        <v>4</v>
      </c>
    </row>
    <row r="1218" spans="1:5" x14ac:dyDescent="0.25">
      <c r="A1218">
        <v>1405</v>
      </c>
      <c r="D1218" s="5">
        <v>3</v>
      </c>
      <c r="E1218" s="2">
        <v>4</v>
      </c>
    </row>
    <row r="1219" spans="1:5" x14ac:dyDescent="0.25">
      <c r="A1219">
        <v>1406</v>
      </c>
      <c r="D1219" s="5">
        <v>3</v>
      </c>
    </row>
    <row r="1220" spans="1:5" x14ac:dyDescent="0.25">
      <c r="A1220">
        <v>1407</v>
      </c>
      <c r="D1220" s="5">
        <v>3</v>
      </c>
    </row>
    <row r="1221" spans="1:5" x14ac:dyDescent="0.25">
      <c r="A1221">
        <v>1408</v>
      </c>
      <c r="C1221" s="4">
        <v>2</v>
      </c>
      <c r="D1221" s="5">
        <v>3</v>
      </c>
    </row>
    <row r="1222" spans="1:5" x14ac:dyDescent="0.25">
      <c r="A1222">
        <v>1409</v>
      </c>
      <c r="C1222" s="4">
        <v>2</v>
      </c>
      <c r="D1222" s="5">
        <v>3</v>
      </c>
    </row>
    <row r="1223" spans="1:5" x14ac:dyDescent="0.25">
      <c r="A1223">
        <v>1410</v>
      </c>
      <c r="C1223" s="4">
        <v>2</v>
      </c>
      <c r="D1223" s="5">
        <v>3</v>
      </c>
    </row>
    <row r="1224" spans="1:5" x14ac:dyDescent="0.25">
      <c r="A1224">
        <v>1411</v>
      </c>
      <c r="C1224" s="4">
        <v>2</v>
      </c>
      <c r="D1224" s="5">
        <v>3</v>
      </c>
    </row>
    <row r="1225" spans="1:5" x14ac:dyDescent="0.25">
      <c r="A1225">
        <v>1412</v>
      </c>
      <c r="C1225" s="4">
        <v>2</v>
      </c>
    </row>
    <row r="1226" spans="1:5" x14ac:dyDescent="0.25">
      <c r="A1226">
        <v>1413</v>
      </c>
      <c r="C1226" s="4">
        <v>2</v>
      </c>
    </row>
    <row r="1227" spans="1:5" x14ac:dyDescent="0.25">
      <c r="A1227">
        <v>1414</v>
      </c>
      <c r="C1227" s="4">
        <v>2</v>
      </c>
    </row>
    <row r="1228" spans="1:5" x14ac:dyDescent="0.25">
      <c r="A1228">
        <v>1415</v>
      </c>
      <c r="C1228" s="4">
        <v>2</v>
      </c>
    </row>
    <row r="1229" spans="1:5" x14ac:dyDescent="0.25">
      <c r="A1229">
        <v>1416</v>
      </c>
      <c r="B1229" s="3">
        <v>1</v>
      </c>
      <c r="C1229" s="4">
        <v>2</v>
      </c>
    </row>
    <row r="1230" spans="1:5" x14ac:dyDescent="0.25">
      <c r="A1230">
        <v>1417</v>
      </c>
      <c r="B1230" s="3">
        <v>1</v>
      </c>
      <c r="C1230" s="4">
        <v>2</v>
      </c>
    </row>
    <row r="1231" spans="1:5" x14ac:dyDescent="0.25">
      <c r="A1231">
        <v>1418</v>
      </c>
      <c r="B1231" s="3">
        <v>1</v>
      </c>
    </row>
    <row r="1232" spans="1:5" x14ac:dyDescent="0.25">
      <c r="A1232">
        <v>1419</v>
      </c>
      <c r="B1232" s="3">
        <v>1</v>
      </c>
    </row>
    <row r="1233" spans="1:5" x14ac:dyDescent="0.25">
      <c r="A1233">
        <v>1420</v>
      </c>
      <c r="B1233" s="3">
        <v>1</v>
      </c>
    </row>
    <row r="1234" spans="1:5" x14ac:dyDescent="0.25">
      <c r="A1234">
        <v>1421</v>
      </c>
      <c r="B1234" s="3">
        <v>1</v>
      </c>
      <c r="E1234" s="2">
        <v>4</v>
      </c>
    </row>
    <row r="1235" spans="1:5" x14ac:dyDescent="0.25">
      <c r="A1235">
        <v>1422</v>
      </c>
      <c r="B1235" s="3">
        <v>1</v>
      </c>
      <c r="E1235" s="2">
        <v>4</v>
      </c>
    </row>
    <row r="1236" spans="1:5" x14ac:dyDescent="0.25">
      <c r="A1236">
        <v>1423</v>
      </c>
      <c r="D1236" s="5">
        <v>3</v>
      </c>
      <c r="E1236" s="2">
        <v>4</v>
      </c>
    </row>
    <row r="1237" spans="1:5" x14ac:dyDescent="0.25">
      <c r="A1237">
        <v>1424</v>
      </c>
      <c r="D1237" s="5">
        <v>3</v>
      </c>
      <c r="E1237" s="2">
        <v>4</v>
      </c>
    </row>
    <row r="1238" spans="1:5" x14ac:dyDescent="0.25">
      <c r="A1238">
        <v>1425</v>
      </c>
      <c r="D1238" s="5">
        <v>3</v>
      </c>
      <c r="E1238" s="2">
        <v>4</v>
      </c>
    </row>
    <row r="1239" spans="1:5" x14ac:dyDescent="0.25">
      <c r="A1239">
        <v>1426</v>
      </c>
      <c r="D1239" s="5">
        <v>3</v>
      </c>
      <c r="E1239" s="2">
        <v>4</v>
      </c>
    </row>
    <row r="1240" spans="1:5" x14ac:dyDescent="0.25">
      <c r="A1240">
        <v>1427</v>
      </c>
      <c r="D1240" s="5">
        <v>3</v>
      </c>
      <c r="E1240" s="2">
        <v>4</v>
      </c>
    </row>
    <row r="1241" spans="1:5" x14ac:dyDescent="0.25">
      <c r="A1241">
        <v>1428</v>
      </c>
      <c r="D1241" s="5">
        <v>3</v>
      </c>
      <c r="E1241" s="2">
        <v>4</v>
      </c>
    </row>
    <row r="1242" spans="1:5" x14ac:dyDescent="0.25">
      <c r="A1242">
        <v>1429</v>
      </c>
      <c r="D1242" s="5">
        <v>3</v>
      </c>
      <c r="E1242" s="2">
        <v>4</v>
      </c>
    </row>
    <row r="1243" spans="1:5" x14ac:dyDescent="0.25">
      <c r="A1243">
        <v>1430</v>
      </c>
      <c r="D1243" s="5">
        <v>3</v>
      </c>
    </row>
    <row r="1244" spans="1:5" x14ac:dyDescent="0.25">
      <c r="A1244">
        <v>1431</v>
      </c>
      <c r="D1244" s="5">
        <v>3</v>
      </c>
    </row>
    <row r="1245" spans="1:5" x14ac:dyDescent="0.25">
      <c r="A1245">
        <v>1432</v>
      </c>
      <c r="C1245" s="4">
        <v>2</v>
      </c>
    </row>
    <row r="1246" spans="1:5" x14ac:dyDescent="0.25">
      <c r="A1246">
        <v>1433</v>
      </c>
      <c r="C1246" s="4">
        <v>2</v>
      </c>
    </row>
    <row r="1247" spans="1:5" x14ac:dyDescent="0.25">
      <c r="A1247">
        <v>1434</v>
      </c>
      <c r="C1247" s="4">
        <v>2</v>
      </c>
    </row>
    <row r="1248" spans="1:5" x14ac:dyDescent="0.25">
      <c r="A1248">
        <v>1435</v>
      </c>
      <c r="C1248" s="4">
        <v>2</v>
      </c>
    </row>
    <row r="1249" spans="1:5" x14ac:dyDescent="0.25">
      <c r="A1249">
        <v>1436</v>
      </c>
      <c r="C1249" s="4">
        <v>2</v>
      </c>
    </row>
    <row r="1250" spans="1:5" x14ac:dyDescent="0.25">
      <c r="A1250">
        <v>1437</v>
      </c>
      <c r="C1250" s="4">
        <v>2</v>
      </c>
    </row>
    <row r="1251" spans="1:5" x14ac:dyDescent="0.25">
      <c r="A1251">
        <v>1438</v>
      </c>
      <c r="C1251" s="4">
        <v>2</v>
      </c>
    </row>
    <row r="1252" spans="1:5" x14ac:dyDescent="0.25">
      <c r="A1252">
        <v>1439</v>
      </c>
      <c r="B1252" s="3">
        <v>1</v>
      </c>
      <c r="C1252" s="4">
        <v>2</v>
      </c>
    </row>
    <row r="1253" spans="1:5" x14ac:dyDescent="0.25">
      <c r="A1253">
        <v>1440</v>
      </c>
      <c r="B1253" s="3">
        <v>1</v>
      </c>
      <c r="C1253" s="4">
        <v>2</v>
      </c>
    </row>
    <row r="1254" spans="1:5" x14ac:dyDescent="0.25">
      <c r="A1254">
        <v>1441</v>
      </c>
      <c r="B1254" s="3">
        <v>1</v>
      </c>
    </row>
    <row r="1255" spans="1:5" x14ac:dyDescent="0.25">
      <c r="A1255">
        <v>1442</v>
      </c>
      <c r="B1255" s="3">
        <v>1</v>
      </c>
    </row>
    <row r="1256" spans="1:5" x14ac:dyDescent="0.25">
      <c r="A1256">
        <v>1443</v>
      </c>
      <c r="B1256" s="3">
        <v>1</v>
      </c>
    </row>
    <row r="1257" spans="1:5" x14ac:dyDescent="0.25">
      <c r="A1257">
        <v>1444</v>
      </c>
      <c r="B1257" s="3">
        <v>1</v>
      </c>
      <c r="E1257" s="2">
        <v>4</v>
      </c>
    </row>
    <row r="1258" spans="1:5" x14ac:dyDescent="0.25">
      <c r="A1258">
        <v>1445</v>
      </c>
      <c r="B1258" s="3">
        <v>1</v>
      </c>
      <c r="E1258" s="2">
        <v>4</v>
      </c>
    </row>
    <row r="1259" spans="1:5" x14ac:dyDescent="0.25">
      <c r="A1259">
        <v>1446</v>
      </c>
      <c r="D1259" s="5">
        <v>3</v>
      </c>
      <c r="E1259" s="2">
        <v>4</v>
      </c>
    </row>
    <row r="1260" spans="1:5" x14ac:dyDescent="0.25">
      <c r="A1260">
        <v>1447</v>
      </c>
      <c r="D1260" s="5">
        <v>3</v>
      </c>
      <c r="E1260" s="2">
        <v>4</v>
      </c>
    </row>
    <row r="1261" spans="1:5" x14ac:dyDescent="0.25">
      <c r="A1261">
        <v>1448</v>
      </c>
      <c r="D1261" s="5">
        <v>3</v>
      </c>
      <c r="E1261" s="2">
        <v>4</v>
      </c>
    </row>
    <row r="1262" spans="1:5" x14ac:dyDescent="0.25">
      <c r="A1262">
        <v>1449</v>
      </c>
      <c r="D1262" s="5">
        <v>3</v>
      </c>
      <c r="E1262" s="2">
        <v>4</v>
      </c>
    </row>
    <row r="1263" spans="1:5" x14ac:dyDescent="0.25">
      <c r="A1263">
        <v>1450</v>
      </c>
      <c r="D1263" s="5">
        <v>3</v>
      </c>
      <c r="E1263" s="2">
        <v>4</v>
      </c>
    </row>
    <row r="1264" spans="1:5" x14ac:dyDescent="0.25">
      <c r="A1264">
        <v>1451</v>
      </c>
      <c r="D1264" s="5">
        <v>3</v>
      </c>
      <c r="E1264" s="2">
        <v>4</v>
      </c>
    </row>
    <row r="1265" spans="1:5" x14ac:dyDescent="0.25">
      <c r="A1265">
        <v>1452</v>
      </c>
      <c r="D1265" s="5">
        <v>3</v>
      </c>
      <c r="E1265" s="2">
        <v>4</v>
      </c>
    </row>
    <row r="1266" spans="1:5" x14ac:dyDescent="0.25">
      <c r="A1266">
        <v>1453</v>
      </c>
      <c r="D1266" s="5">
        <v>3</v>
      </c>
    </row>
    <row r="1267" spans="1:5" x14ac:dyDescent="0.25">
      <c r="A1267">
        <v>1454</v>
      </c>
      <c r="C1267" s="4">
        <v>2</v>
      </c>
    </row>
    <row r="1268" spans="1:5" x14ac:dyDescent="0.25">
      <c r="A1268">
        <v>1455</v>
      </c>
      <c r="C1268" s="4">
        <v>2</v>
      </c>
    </row>
    <row r="1269" spans="1:5" x14ac:dyDescent="0.25">
      <c r="A1269">
        <v>1456</v>
      </c>
      <c r="C1269" s="4">
        <v>2</v>
      </c>
    </row>
    <row r="1270" spans="1:5" x14ac:dyDescent="0.25">
      <c r="A1270">
        <v>1457</v>
      </c>
      <c r="C1270" s="4">
        <v>2</v>
      </c>
    </row>
    <row r="1271" spans="1:5" x14ac:dyDescent="0.25">
      <c r="A1271">
        <v>1458</v>
      </c>
      <c r="C1271" s="4">
        <v>2</v>
      </c>
    </row>
    <row r="1272" spans="1:5" x14ac:dyDescent="0.25">
      <c r="A1272">
        <v>1459</v>
      </c>
      <c r="C1272" s="4">
        <v>2</v>
      </c>
    </row>
    <row r="1273" spans="1:5" x14ac:dyDescent="0.25">
      <c r="A1273">
        <v>1460</v>
      </c>
      <c r="C1273" s="4">
        <v>2</v>
      </c>
    </row>
    <row r="1274" spans="1:5" x14ac:dyDescent="0.25">
      <c r="A1274">
        <v>1461</v>
      </c>
      <c r="B1274" s="3">
        <v>1</v>
      </c>
      <c r="C1274" s="4">
        <v>2</v>
      </c>
    </row>
    <row r="1275" spans="1:5" x14ac:dyDescent="0.25">
      <c r="A1275">
        <v>1462</v>
      </c>
      <c r="B1275" s="3">
        <v>1</v>
      </c>
      <c r="C1275" s="4">
        <v>2</v>
      </c>
    </row>
    <row r="1276" spans="1:5" x14ac:dyDescent="0.25">
      <c r="A1276">
        <v>1463</v>
      </c>
      <c r="B1276" s="3">
        <v>1</v>
      </c>
    </row>
    <row r="1277" spans="1:5" x14ac:dyDescent="0.25">
      <c r="A1277">
        <v>1464</v>
      </c>
      <c r="B1277" s="3">
        <v>1</v>
      </c>
    </row>
    <row r="1278" spans="1:5" x14ac:dyDescent="0.25">
      <c r="A1278">
        <v>1465</v>
      </c>
      <c r="B1278" s="3">
        <v>1</v>
      </c>
    </row>
    <row r="1279" spans="1:5" x14ac:dyDescent="0.25">
      <c r="A1279">
        <v>1466</v>
      </c>
      <c r="B1279" s="3">
        <v>1</v>
      </c>
    </row>
    <row r="1280" spans="1:5" x14ac:dyDescent="0.25">
      <c r="A1280">
        <v>1467</v>
      </c>
      <c r="B1280" s="3">
        <v>1</v>
      </c>
      <c r="E1280" s="2">
        <v>4</v>
      </c>
    </row>
    <row r="1281" spans="1:5" x14ac:dyDescent="0.25">
      <c r="A1281">
        <v>1468</v>
      </c>
      <c r="E1281" s="2">
        <v>4</v>
      </c>
    </row>
    <row r="1282" spans="1:5" x14ac:dyDescent="0.25">
      <c r="A1282">
        <v>1469</v>
      </c>
      <c r="D1282" s="5">
        <v>3</v>
      </c>
      <c r="E1282" s="2">
        <v>4</v>
      </c>
    </row>
    <row r="1283" spans="1:5" x14ac:dyDescent="0.25">
      <c r="A1283">
        <v>1470</v>
      </c>
      <c r="D1283" s="5">
        <v>3</v>
      </c>
      <c r="E1283" s="2">
        <v>4</v>
      </c>
    </row>
    <row r="1284" spans="1:5" x14ac:dyDescent="0.25">
      <c r="A1284">
        <v>1471</v>
      </c>
      <c r="D1284" s="5">
        <v>3</v>
      </c>
      <c r="E1284" s="2">
        <v>4</v>
      </c>
    </row>
    <row r="1285" spans="1:5" x14ac:dyDescent="0.25">
      <c r="A1285">
        <v>1472</v>
      </c>
      <c r="D1285" s="5">
        <v>3</v>
      </c>
      <c r="E1285" s="2">
        <v>4</v>
      </c>
    </row>
    <row r="1286" spans="1:5" x14ac:dyDescent="0.25">
      <c r="A1286">
        <v>1473</v>
      </c>
      <c r="D1286" s="5">
        <v>3</v>
      </c>
      <c r="E1286" s="2">
        <v>4</v>
      </c>
    </row>
    <row r="1287" spans="1:5" x14ac:dyDescent="0.25">
      <c r="A1287">
        <v>1474</v>
      </c>
      <c r="D1287" s="5">
        <v>3</v>
      </c>
      <c r="E1287" s="2">
        <v>4</v>
      </c>
    </row>
    <row r="1288" spans="1:5" x14ac:dyDescent="0.25">
      <c r="A1288">
        <v>1475</v>
      </c>
      <c r="D1288" s="5">
        <v>3</v>
      </c>
      <c r="E1288" s="2">
        <v>4</v>
      </c>
    </row>
    <row r="1289" spans="1:5" x14ac:dyDescent="0.25">
      <c r="A1289">
        <v>1476</v>
      </c>
      <c r="C1289" s="4">
        <v>2</v>
      </c>
      <c r="D1289" s="5">
        <v>3</v>
      </c>
    </row>
    <row r="1290" spans="1:5" x14ac:dyDescent="0.25">
      <c r="A1290">
        <v>1477</v>
      </c>
      <c r="C1290" s="4">
        <v>2</v>
      </c>
    </row>
    <row r="1291" spans="1:5" x14ac:dyDescent="0.25">
      <c r="A1291">
        <v>1478</v>
      </c>
      <c r="C1291" s="4">
        <v>2</v>
      </c>
    </row>
    <row r="1292" spans="1:5" x14ac:dyDescent="0.25">
      <c r="A1292">
        <v>1479</v>
      </c>
      <c r="C1292" s="4">
        <v>2</v>
      </c>
    </row>
    <row r="1293" spans="1:5" x14ac:dyDescent="0.25">
      <c r="A1293">
        <v>1480</v>
      </c>
      <c r="C1293" s="4">
        <v>2</v>
      </c>
    </row>
    <row r="1294" spans="1:5" x14ac:dyDescent="0.25">
      <c r="A1294">
        <v>1481</v>
      </c>
      <c r="C1294" s="4">
        <v>2</v>
      </c>
    </row>
    <row r="1295" spans="1:5" x14ac:dyDescent="0.25">
      <c r="A1295">
        <v>1482</v>
      </c>
      <c r="B1295" s="3">
        <v>1</v>
      </c>
      <c r="C1295" s="4">
        <v>2</v>
      </c>
    </row>
    <row r="1296" spans="1:5" x14ac:dyDescent="0.25">
      <c r="A1296">
        <v>1483</v>
      </c>
      <c r="B1296" s="3">
        <v>1</v>
      </c>
      <c r="C1296" s="4">
        <v>2</v>
      </c>
    </row>
    <row r="1297" spans="1:5" x14ac:dyDescent="0.25">
      <c r="A1297">
        <v>1484</v>
      </c>
      <c r="B1297" s="3">
        <v>1</v>
      </c>
      <c r="C1297" s="4">
        <v>2</v>
      </c>
    </row>
    <row r="1298" spans="1:5" x14ac:dyDescent="0.25">
      <c r="A1298">
        <v>1485</v>
      </c>
      <c r="B1298" s="3">
        <v>1</v>
      </c>
    </row>
    <row r="1299" spans="1:5" x14ac:dyDescent="0.25">
      <c r="A1299">
        <v>1486</v>
      </c>
      <c r="B1299" s="3">
        <v>1</v>
      </c>
    </row>
    <row r="1300" spans="1:5" x14ac:dyDescent="0.25">
      <c r="A1300">
        <v>1487</v>
      </c>
      <c r="B1300" s="3">
        <v>1</v>
      </c>
    </row>
    <row r="1301" spans="1:5" x14ac:dyDescent="0.25">
      <c r="A1301">
        <v>1488</v>
      </c>
      <c r="B1301" s="3">
        <v>1</v>
      </c>
    </row>
    <row r="1302" spans="1:5" x14ac:dyDescent="0.25">
      <c r="A1302">
        <v>1489</v>
      </c>
      <c r="B1302" s="3">
        <v>1</v>
      </c>
      <c r="E1302" s="2">
        <v>4</v>
      </c>
    </row>
    <row r="1303" spans="1:5" x14ac:dyDescent="0.25">
      <c r="A1303">
        <v>1490</v>
      </c>
      <c r="E1303" s="2">
        <v>4</v>
      </c>
    </row>
    <row r="1304" spans="1:5" x14ac:dyDescent="0.25">
      <c r="A1304">
        <v>1491</v>
      </c>
      <c r="D1304" s="5">
        <v>3</v>
      </c>
      <c r="E1304" s="2">
        <v>4</v>
      </c>
    </row>
    <row r="1305" spans="1:5" x14ac:dyDescent="0.25">
      <c r="A1305">
        <v>1492</v>
      </c>
      <c r="D1305" s="5">
        <v>3</v>
      </c>
      <c r="E1305" s="2">
        <v>4</v>
      </c>
    </row>
    <row r="1306" spans="1:5" x14ac:dyDescent="0.25">
      <c r="A1306">
        <v>1493</v>
      </c>
      <c r="D1306" s="5">
        <v>3</v>
      </c>
      <c r="E1306" s="2">
        <v>4</v>
      </c>
    </row>
    <row r="1307" spans="1:5" x14ac:dyDescent="0.25">
      <c r="A1307">
        <v>1494</v>
      </c>
      <c r="D1307" s="5">
        <v>3</v>
      </c>
      <c r="E1307" s="2">
        <v>4</v>
      </c>
    </row>
    <row r="1308" spans="1:5" x14ac:dyDescent="0.25">
      <c r="A1308">
        <v>1495</v>
      </c>
      <c r="D1308" s="5">
        <v>3</v>
      </c>
      <c r="E1308" s="2">
        <v>4</v>
      </c>
    </row>
    <row r="1309" spans="1:5" x14ac:dyDescent="0.25">
      <c r="A1309">
        <v>1496</v>
      </c>
      <c r="D1309" s="5">
        <v>3</v>
      </c>
      <c r="E1309" s="2">
        <v>4</v>
      </c>
    </row>
    <row r="1310" spans="1:5" x14ac:dyDescent="0.25">
      <c r="A1310">
        <v>1497</v>
      </c>
      <c r="D1310" s="5">
        <v>3</v>
      </c>
      <c r="E1310" s="2">
        <v>4</v>
      </c>
    </row>
    <row r="1311" spans="1:5" x14ac:dyDescent="0.25">
      <c r="A1311">
        <v>1498</v>
      </c>
      <c r="D1311" s="5">
        <v>3</v>
      </c>
      <c r="E1311" s="2">
        <v>4</v>
      </c>
    </row>
    <row r="1312" spans="1:5" x14ac:dyDescent="0.25">
      <c r="A1312">
        <v>1499</v>
      </c>
      <c r="C1312" s="4">
        <v>2</v>
      </c>
      <c r="D1312" s="5">
        <v>3</v>
      </c>
    </row>
    <row r="1313" spans="1:5" x14ac:dyDescent="0.25">
      <c r="A1313">
        <v>1500</v>
      </c>
      <c r="C1313" s="4">
        <v>2</v>
      </c>
    </row>
    <row r="1314" spans="1:5" x14ac:dyDescent="0.25">
      <c r="A1314">
        <v>1501</v>
      </c>
      <c r="C1314" s="4">
        <v>2</v>
      </c>
    </row>
    <row r="1315" spans="1:5" x14ac:dyDescent="0.25">
      <c r="A1315">
        <v>1502</v>
      </c>
      <c r="C1315" s="4">
        <v>2</v>
      </c>
    </row>
    <row r="1316" spans="1:5" x14ac:dyDescent="0.25">
      <c r="A1316">
        <v>1503</v>
      </c>
      <c r="C1316" s="4">
        <v>2</v>
      </c>
    </row>
    <row r="1317" spans="1:5" x14ac:dyDescent="0.25">
      <c r="A1317">
        <v>1504</v>
      </c>
      <c r="C1317" s="4">
        <v>2</v>
      </c>
    </row>
    <row r="1318" spans="1:5" x14ac:dyDescent="0.25">
      <c r="A1318">
        <v>1505</v>
      </c>
      <c r="B1318" s="3">
        <v>1</v>
      </c>
      <c r="C1318" s="4">
        <v>2</v>
      </c>
    </row>
    <row r="1319" spans="1:5" x14ac:dyDescent="0.25">
      <c r="A1319">
        <v>1506</v>
      </c>
      <c r="B1319" s="3">
        <v>1</v>
      </c>
      <c r="C1319" s="4">
        <v>2</v>
      </c>
    </row>
    <row r="1320" spans="1:5" x14ac:dyDescent="0.25">
      <c r="A1320">
        <v>1507</v>
      </c>
      <c r="B1320" s="3">
        <v>1</v>
      </c>
      <c r="C1320" s="4">
        <v>2</v>
      </c>
    </row>
    <row r="1321" spans="1:5" x14ac:dyDescent="0.25">
      <c r="A1321">
        <v>1508</v>
      </c>
      <c r="B1321" s="3">
        <v>1</v>
      </c>
      <c r="C1321" s="4">
        <v>2</v>
      </c>
    </row>
    <row r="1322" spans="1:5" x14ac:dyDescent="0.25">
      <c r="A1322">
        <v>1509</v>
      </c>
      <c r="B1322" s="3">
        <v>1</v>
      </c>
    </row>
    <row r="1323" spans="1:5" x14ac:dyDescent="0.25">
      <c r="A1323">
        <v>1510</v>
      </c>
      <c r="B1323" s="3">
        <v>1</v>
      </c>
    </row>
    <row r="1324" spans="1:5" x14ac:dyDescent="0.25">
      <c r="A1324">
        <v>1511</v>
      </c>
      <c r="B1324" s="3">
        <v>1</v>
      </c>
    </row>
    <row r="1325" spans="1:5" x14ac:dyDescent="0.25">
      <c r="A1325">
        <v>1512</v>
      </c>
      <c r="B1325" s="3">
        <v>1</v>
      </c>
    </row>
    <row r="1326" spans="1:5" x14ac:dyDescent="0.25">
      <c r="A1326">
        <v>1513</v>
      </c>
      <c r="B1326" s="3">
        <v>1</v>
      </c>
    </row>
    <row r="1327" spans="1:5" x14ac:dyDescent="0.25">
      <c r="A1327">
        <v>1514</v>
      </c>
      <c r="B1327" s="3">
        <v>1</v>
      </c>
      <c r="E1327" s="2">
        <v>4</v>
      </c>
    </row>
    <row r="1328" spans="1:5" x14ac:dyDescent="0.25">
      <c r="A1328">
        <v>1515</v>
      </c>
      <c r="D1328" s="5">
        <v>3</v>
      </c>
      <c r="E1328" s="2">
        <v>4</v>
      </c>
    </row>
    <row r="1329" spans="1:5" x14ac:dyDescent="0.25">
      <c r="A1329">
        <v>1516</v>
      </c>
      <c r="D1329" s="5">
        <v>3</v>
      </c>
      <c r="E1329" s="2">
        <v>4</v>
      </c>
    </row>
    <row r="1330" spans="1:5" x14ac:dyDescent="0.25">
      <c r="A1330">
        <v>1517</v>
      </c>
      <c r="D1330" s="5">
        <v>3</v>
      </c>
      <c r="E1330" s="2">
        <v>4</v>
      </c>
    </row>
    <row r="1331" spans="1:5" x14ac:dyDescent="0.25">
      <c r="A1331">
        <v>1518</v>
      </c>
      <c r="D1331" s="5">
        <v>3</v>
      </c>
      <c r="E1331" s="2">
        <v>4</v>
      </c>
    </row>
    <row r="1332" spans="1:5" x14ac:dyDescent="0.25">
      <c r="A1332">
        <v>1519</v>
      </c>
      <c r="D1332" s="5">
        <v>3</v>
      </c>
      <c r="E1332" s="2">
        <v>4</v>
      </c>
    </row>
    <row r="1333" spans="1:5" x14ac:dyDescent="0.25">
      <c r="A1333">
        <v>1520</v>
      </c>
      <c r="D1333" s="5">
        <v>3</v>
      </c>
      <c r="E1333" s="2">
        <v>4</v>
      </c>
    </row>
    <row r="1334" spans="1:5" x14ac:dyDescent="0.25">
      <c r="A1334">
        <v>1521</v>
      </c>
      <c r="D1334" s="5">
        <v>3</v>
      </c>
      <c r="E1334" s="2">
        <v>4</v>
      </c>
    </row>
    <row r="1335" spans="1:5" x14ac:dyDescent="0.25">
      <c r="A1335">
        <v>1522</v>
      </c>
      <c r="D1335" s="5">
        <v>3</v>
      </c>
      <c r="E1335" s="2">
        <v>4</v>
      </c>
    </row>
    <row r="1336" spans="1:5" x14ac:dyDescent="0.25">
      <c r="A1336">
        <v>1523</v>
      </c>
      <c r="D1336" s="5">
        <v>3</v>
      </c>
    </row>
    <row r="1337" spans="1:5" x14ac:dyDescent="0.25">
      <c r="A1337">
        <v>1524</v>
      </c>
      <c r="D1337" s="5">
        <v>3</v>
      </c>
    </row>
    <row r="1338" spans="1:5" x14ac:dyDescent="0.25">
      <c r="A1338">
        <v>1525</v>
      </c>
    </row>
    <row r="1339" spans="1:5" x14ac:dyDescent="0.25">
      <c r="A1339">
        <v>1526</v>
      </c>
    </row>
    <row r="1340" spans="1:5" x14ac:dyDescent="0.25">
      <c r="A1340">
        <v>1527</v>
      </c>
    </row>
    <row r="1341" spans="1:5" x14ac:dyDescent="0.25">
      <c r="A1341">
        <v>1528</v>
      </c>
    </row>
    <row r="1342" spans="1:5" x14ac:dyDescent="0.25">
      <c r="A1342">
        <v>1529</v>
      </c>
      <c r="C1342" s="4">
        <v>2</v>
      </c>
    </row>
    <row r="1343" spans="1:5" x14ac:dyDescent="0.25">
      <c r="A1343">
        <v>1530</v>
      </c>
      <c r="C1343" s="4">
        <v>2</v>
      </c>
    </row>
    <row r="1344" spans="1:5" x14ac:dyDescent="0.25">
      <c r="A1344">
        <v>1531</v>
      </c>
      <c r="C1344" s="4">
        <v>2</v>
      </c>
    </row>
    <row r="1345" spans="1:5" x14ac:dyDescent="0.25">
      <c r="A1345">
        <v>1532</v>
      </c>
      <c r="B1345" s="3">
        <v>1</v>
      </c>
      <c r="C1345" s="4">
        <v>2</v>
      </c>
    </row>
    <row r="1346" spans="1:5" x14ac:dyDescent="0.25">
      <c r="A1346">
        <v>1533</v>
      </c>
      <c r="B1346" s="3">
        <v>1</v>
      </c>
      <c r="C1346" s="4">
        <v>2</v>
      </c>
    </row>
    <row r="1347" spans="1:5" x14ac:dyDescent="0.25">
      <c r="A1347">
        <v>1534</v>
      </c>
      <c r="B1347" s="3">
        <v>1</v>
      </c>
      <c r="C1347" s="4">
        <v>2</v>
      </c>
    </row>
    <row r="1348" spans="1:5" x14ac:dyDescent="0.25">
      <c r="A1348">
        <v>1535</v>
      </c>
      <c r="B1348" s="3">
        <v>1</v>
      </c>
      <c r="C1348" s="4">
        <v>2</v>
      </c>
    </row>
    <row r="1349" spans="1:5" x14ac:dyDescent="0.25">
      <c r="A1349">
        <v>1536</v>
      </c>
      <c r="B1349" s="3">
        <v>1</v>
      </c>
      <c r="C1349" s="4">
        <v>2</v>
      </c>
    </row>
    <row r="1350" spans="1:5" x14ac:dyDescent="0.25">
      <c r="A1350">
        <v>1537</v>
      </c>
      <c r="B1350" s="3">
        <v>1</v>
      </c>
      <c r="C1350" s="4">
        <v>2</v>
      </c>
    </row>
    <row r="1351" spans="1:5" x14ac:dyDescent="0.25">
      <c r="A1351">
        <v>1538</v>
      </c>
      <c r="B1351" s="3">
        <v>1</v>
      </c>
    </row>
    <row r="1352" spans="1:5" x14ac:dyDescent="0.25">
      <c r="A1352">
        <v>1539</v>
      </c>
      <c r="B1352" s="3">
        <v>1</v>
      </c>
    </row>
    <row r="1353" spans="1:5" x14ac:dyDescent="0.25">
      <c r="A1353">
        <v>1540</v>
      </c>
      <c r="B1353" s="3">
        <v>1</v>
      </c>
      <c r="D1353" s="5">
        <v>3</v>
      </c>
      <c r="E1353" s="2">
        <v>4</v>
      </c>
    </row>
    <row r="1354" spans="1:5" x14ac:dyDescent="0.25">
      <c r="A1354">
        <v>1541</v>
      </c>
      <c r="D1354" s="5">
        <v>3</v>
      </c>
      <c r="E1354" s="2">
        <v>4</v>
      </c>
    </row>
    <row r="1355" spans="1:5" x14ac:dyDescent="0.25">
      <c r="A1355">
        <v>1542</v>
      </c>
      <c r="D1355" s="5">
        <v>3</v>
      </c>
      <c r="E1355" s="2">
        <v>4</v>
      </c>
    </row>
    <row r="1356" spans="1:5" x14ac:dyDescent="0.25">
      <c r="A1356">
        <v>1543</v>
      </c>
      <c r="D1356" s="5">
        <v>3</v>
      </c>
      <c r="E1356" s="2">
        <v>4</v>
      </c>
    </row>
    <row r="1357" spans="1:5" x14ac:dyDescent="0.25">
      <c r="A1357">
        <v>1544</v>
      </c>
      <c r="D1357" s="5">
        <v>3</v>
      </c>
      <c r="E1357" s="2">
        <v>4</v>
      </c>
    </row>
    <row r="1358" spans="1:5" x14ac:dyDescent="0.25">
      <c r="A1358">
        <v>1545</v>
      </c>
      <c r="D1358" s="5">
        <v>3</v>
      </c>
      <c r="E1358" s="2">
        <v>4</v>
      </c>
    </row>
    <row r="1359" spans="1:5" x14ac:dyDescent="0.25">
      <c r="A1359">
        <v>1546</v>
      </c>
      <c r="D1359" s="5">
        <v>3</v>
      </c>
      <c r="E1359" s="2">
        <v>4</v>
      </c>
    </row>
    <row r="1360" spans="1:5" x14ac:dyDescent="0.25">
      <c r="A1360">
        <v>1547</v>
      </c>
      <c r="D1360" s="5">
        <v>3</v>
      </c>
      <c r="E1360" s="2">
        <v>4</v>
      </c>
    </row>
    <row r="1361" spans="1:5" x14ac:dyDescent="0.25">
      <c r="A1361">
        <v>1548</v>
      </c>
      <c r="D1361" s="5">
        <v>3</v>
      </c>
      <c r="E1361" s="2">
        <v>4</v>
      </c>
    </row>
    <row r="1362" spans="1:5" x14ac:dyDescent="0.25">
      <c r="A1362">
        <v>1549</v>
      </c>
    </row>
    <row r="1363" spans="1:5" x14ac:dyDescent="0.25">
      <c r="A1363">
        <v>1550</v>
      </c>
    </row>
    <row r="1364" spans="1:5" x14ac:dyDescent="0.25">
      <c r="A1364">
        <v>1551</v>
      </c>
      <c r="C1364" s="4">
        <v>2</v>
      </c>
    </row>
    <row r="1365" spans="1:5" x14ac:dyDescent="0.25">
      <c r="A1365">
        <v>1552</v>
      </c>
      <c r="C1365" s="4">
        <v>2</v>
      </c>
    </row>
    <row r="1366" spans="1:5" x14ac:dyDescent="0.25">
      <c r="A1366">
        <v>1553</v>
      </c>
      <c r="C1366" s="4">
        <v>2</v>
      </c>
    </row>
    <row r="1367" spans="1:5" x14ac:dyDescent="0.25">
      <c r="A1367">
        <v>1554</v>
      </c>
      <c r="C1367" s="4">
        <v>2</v>
      </c>
    </row>
    <row r="1368" spans="1:5" x14ac:dyDescent="0.25">
      <c r="A1368">
        <v>1555</v>
      </c>
      <c r="C1368" s="4">
        <v>2</v>
      </c>
    </row>
    <row r="1369" spans="1:5" x14ac:dyDescent="0.25">
      <c r="A1369">
        <v>1556</v>
      </c>
      <c r="C1369" s="4">
        <v>2</v>
      </c>
    </row>
    <row r="1370" spans="1:5" x14ac:dyDescent="0.25">
      <c r="A1370">
        <v>1557</v>
      </c>
      <c r="C1370" s="4">
        <v>2</v>
      </c>
    </row>
    <row r="1371" spans="1:5" x14ac:dyDescent="0.25">
      <c r="A1371">
        <v>1558</v>
      </c>
      <c r="B1371" s="3">
        <v>1</v>
      </c>
      <c r="C1371" s="4">
        <v>2</v>
      </c>
    </row>
    <row r="1372" spans="1:5" x14ac:dyDescent="0.25">
      <c r="A1372">
        <v>1559</v>
      </c>
      <c r="B1372" s="3">
        <v>1</v>
      </c>
      <c r="C1372" s="4">
        <v>2</v>
      </c>
    </row>
    <row r="1373" spans="1:5" x14ac:dyDescent="0.25">
      <c r="A1373">
        <v>1560</v>
      </c>
      <c r="B1373" s="3">
        <v>1</v>
      </c>
    </row>
    <row r="1374" spans="1:5" x14ac:dyDescent="0.25">
      <c r="A1374">
        <v>1561</v>
      </c>
      <c r="B1374" s="3">
        <v>1</v>
      </c>
    </row>
    <row r="1375" spans="1:5" x14ac:dyDescent="0.25">
      <c r="A1375">
        <v>1562</v>
      </c>
      <c r="B1375" s="3">
        <v>1</v>
      </c>
    </row>
    <row r="1376" spans="1:5" x14ac:dyDescent="0.25">
      <c r="A1376">
        <v>1563</v>
      </c>
      <c r="B1376" s="3">
        <v>1</v>
      </c>
      <c r="E1376" s="2">
        <v>4</v>
      </c>
    </row>
    <row r="1377" spans="1:5" x14ac:dyDescent="0.25">
      <c r="A1377">
        <v>1564</v>
      </c>
      <c r="B1377" s="3">
        <v>1</v>
      </c>
      <c r="E1377" s="2">
        <v>4</v>
      </c>
    </row>
    <row r="1378" spans="1:5" x14ac:dyDescent="0.25">
      <c r="A1378">
        <v>1565</v>
      </c>
      <c r="B1378" s="3">
        <v>1</v>
      </c>
      <c r="E1378" s="2">
        <v>4</v>
      </c>
    </row>
    <row r="1379" spans="1:5" x14ac:dyDescent="0.25">
      <c r="A1379">
        <v>1566</v>
      </c>
      <c r="D1379" s="5">
        <v>3</v>
      </c>
      <c r="E1379" s="2">
        <v>4</v>
      </c>
    </row>
    <row r="1380" spans="1:5" x14ac:dyDescent="0.25">
      <c r="A1380">
        <v>1567</v>
      </c>
      <c r="D1380" s="5">
        <v>3</v>
      </c>
      <c r="E1380" s="2">
        <v>4</v>
      </c>
    </row>
    <row r="1381" spans="1:5" x14ac:dyDescent="0.25">
      <c r="A1381">
        <v>1568</v>
      </c>
      <c r="D1381" s="5">
        <v>3</v>
      </c>
      <c r="E1381" s="2">
        <v>4</v>
      </c>
    </row>
    <row r="1382" spans="1:5" x14ac:dyDescent="0.25">
      <c r="A1382">
        <v>1569</v>
      </c>
      <c r="D1382" s="5">
        <v>3</v>
      </c>
      <c r="E1382" s="2">
        <v>4</v>
      </c>
    </row>
    <row r="1383" spans="1:5" x14ac:dyDescent="0.25">
      <c r="A1383">
        <v>1570</v>
      </c>
      <c r="D1383" s="5">
        <v>3</v>
      </c>
      <c r="E1383" s="2">
        <v>4</v>
      </c>
    </row>
    <row r="1384" spans="1:5" x14ac:dyDescent="0.25">
      <c r="A1384">
        <v>1571</v>
      </c>
      <c r="D1384" s="5">
        <v>3</v>
      </c>
      <c r="E1384" s="2">
        <v>4</v>
      </c>
    </row>
    <row r="1385" spans="1:5" x14ac:dyDescent="0.25">
      <c r="A1385">
        <v>1572</v>
      </c>
      <c r="D1385" s="5">
        <v>3</v>
      </c>
      <c r="E1385" s="2">
        <v>4</v>
      </c>
    </row>
    <row r="1386" spans="1:5" x14ac:dyDescent="0.25">
      <c r="A1386">
        <v>1573</v>
      </c>
      <c r="D1386" s="5">
        <v>3</v>
      </c>
    </row>
    <row r="1387" spans="1:5" x14ac:dyDescent="0.25">
      <c r="A1387">
        <v>1574</v>
      </c>
      <c r="C1387" s="4">
        <v>2</v>
      </c>
      <c r="D1387" s="5">
        <v>3</v>
      </c>
    </row>
    <row r="1388" spans="1:5" x14ac:dyDescent="0.25">
      <c r="A1388">
        <v>1575</v>
      </c>
      <c r="C1388" s="4">
        <v>2</v>
      </c>
    </row>
    <row r="1389" spans="1:5" x14ac:dyDescent="0.25">
      <c r="A1389">
        <v>1576</v>
      </c>
      <c r="C1389" s="4">
        <v>2</v>
      </c>
    </row>
    <row r="1390" spans="1:5" x14ac:dyDescent="0.25">
      <c r="A1390">
        <v>1577</v>
      </c>
      <c r="C1390" s="4">
        <v>2</v>
      </c>
    </row>
    <row r="1391" spans="1:5" x14ac:dyDescent="0.25">
      <c r="A1391">
        <v>1578</v>
      </c>
      <c r="C1391" s="4">
        <v>2</v>
      </c>
    </row>
    <row r="1392" spans="1:5" x14ac:dyDescent="0.25">
      <c r="A1392">
        <v>1579</v>
      </c>
      <c r="C1392" s="4">
        <v>2</v>
      </c>
    </row>
    <row r="1393" spans="1:5" x14ac:dyDescent="0.25">
      <c r="A1393">
        <v>1580</v>
      </c>
      <c r="C1393" s="4">
        <v>2</v>
      </c>
    </row>
    <row r="1394" spans="1:5" x14ac:dyDescent="0.25">
      <c r="A1394">
        <v>1581</v>
      </c>
      <c r="C1394" s="4">
        <v>2</v>
      </c>
    </row>
    <row r="1395" spans="1:5" x14ac:dyDescent="0.25">
      <c r="A1395">
        <v>1582</v>
      </c>
      <c r="C1395" s="4">
        <v>2</v>
      </c>
    </row>
    <row r="1396" spans="1:5" x14ac:dyDescent="0.25">
      <c r="A1396">
        <v>1583</v>
      </c>
      <c r="B1396" s="3">
        <v>1</v>
      </c>
      <c r="C1396" s="4">
        <v>2</v>
      </c>
    </row>
    <row r="1397" spans="1:5" x14ac:dyDescent="0.25">
      <c r="A1397">
        <v>1584</v>
      </c>
      <c r="B1397" s="3">
        <v>1</v>
      </c>
      <c r="C1397" s="4">
        <v>2</v>
      </c>
    </row>
    <row r="1398" spans="1:5" x14ac:dyDescent="0.25">
      <c r="A1398">
        <v>1585</v>
      </c>
      <c r="B1398" s="3">
        <v>1</v>
      </c>
      <c r="C1398" s="4">
        <v>2</v>
      </c>
    </row>
    <row r="1399" spans="1:5" x14ac:dyDescent="0.25">
      <c r="A1399">
        <v>1586</v>
      </c>
      <c r="B1399" s="3">
        <v>1</v>
      </c>
    </row>
    <row r="1400" spans="1:5" x14ac:dyDescent="0.25">
      <c r="A1400">
        <v>1587</v>
      </c>
      <c r="B1400" s="3">
        <v>1</v>
      </c>
    </row>
    <row r="1401" spans="1:5" x14ac:dyDescent="0.25">
      <c r="A1401">
        <v>1588</v>
      </c>
      <c r="B1401" s="3">
        <v>1</v>
      </c>
      <c r="E1401" s="2">
        <v>4</v>
      </c>
    </row>
    <row r="1402" spans="1:5" x14ac:dyDescent="0.25">
      <c r="A1402">
        <v>1589</v>
      </c>
      <c r="B1402" s="3">
        <v>1</v>
      </c>
      <c r="E1402" s="2">
        <v>4</v>
      </c>
    </row>
    <row r="1403" spans="1:5" x14ac:dyDescent="0.25">
      <c r="A1403">
        <v>1590</v>
      </c>
      <c r="B1403" s="3">
        <v>1</v>
      </c>
      <c r="E1403" s="2">
        <v>4</v>
      </c>
    </row>
    <row r="1404" spans="1:5" x14ac:dyDescent="0.25">
      <c r="A1404">
        <v>1591</v>
      </c>
      <c r="E1404" s="2">
        <v>4</v>
      </c>
    </row>
    <row r="1405" spans="1:5" x14ac:dyDescent="0.25">
      <c r="A1405">
        <v>1592</v>
      </c>
      <c r="D1405" s="5">
        <v>3</v>
      </c>
      <c r="E1405" s="2">
        <v>4</v>
      </c>
    </row>
    <row r="1406" spans="1:5" x14ac:dyDescent="0.25">
      <c r="A1406">
        <v>1593</v>
      </c>
      <c r="D1406" s="5">
        <v>3</v>
      </c>
      <c r="E1406" s="2">
        <v>4</v>
      </c>
    </row>
    <row r="1407" spans="1:5" x14ac:dyDescent="0.25">
      <c r="A1407">
        <v>1594</v>
      </c>
      <c r="D1407" s="5">
        <v>3</v>
      </c>
      <c r="E1407" s="2">
        <v>4</v>
      </c>
    </row>
    <row r="1408" spans="1:5" x14ac:dyDescent="0.25">
      <c r="A1408">
        <v>1595</v>
      </c>
      <c r="D1408" s="5">
        <v>3</v>
      </c>
      <c r="E1408" s="2">
        <v>4</v>
      </c>
    </row>
    <row r="1409" spans="1:6" x14ac:dyDescent="0.25">
      <c r="A1409">
        <v>1596</v>
      </c>
      <c r="D1409" s="5">
        <v>3</v>
      </c>
      <c r="E1409" s="2">
        <v>4</v>
      </c>
    </row>
    <row r="1410" spans="1:6" x14ac:dyDescent="0.25">
      <c r="A1410">
        <v>1597</v>
      </c>
      <c r="C1410" s="4">
        <v>2</v>
      </c>
      <c r="D1410" s="5">
        <v>3</v>
      </c>
      <c r="E1410" s="2">
        <v>4</v>
      </c>
    </row>
    <row r="1411" spans="1:6" x14ac:dyDescent="0.25">
      <c r="A1411">
        <v>1598</v>
      </c>
      <c r="C1411" s="4">
        <v>2</v>
      </c>
      <c r="D1411" s="5">
        <v>3</v>
      </c>
      <c r="E1411" s="2">
        <v>4</v>
      </c>
    </row>
    <row r="1412" spans="1:6" x14ac:dyDescent="0.25">
      <c r="A1412">
        <v>1599</v>
      </c>
      <c r="C1412" s="4">
        <v>2</v>
      </c>
      <c r="D1412" s="5">
        <v>3</v>
      </c>
    </row>
    <row r="1413" spans="1:6" x14ac:dyDescent="0.25">
      <c r="A1413">
        <v>1600</v>
      </c>
      <c r="C1413" s="4">
        <v>2</v>
      </c>
      <c r="D1413" s="5">
        <v>3</v>
      </c>
      <c r="F1413" t="s">
        <v>22</v>
      </c>
    </row>
    <row r="1414" spans="1:6" x14ac:dyDescent="0.25">
      <c r="A1414">
        <v>1631</v>
      </c>
    </row>
    <row r="1415" spans="1:6" x14ac:dyDescent="0.25">
      <c r="A1415">
        <v>1632</v>
      </c>
    </row>
    <row r="1416" spans="1:6" x14ac:dyDescent="0.25">
      <c r="A1416">
        <v>1633</v>
      </c>
      <c r="F1416" t="s">
        <v>22</v>
      </c>
    </row>
    <row r="1417" spans="1:6" x14ac:dyDescent="0.25">
      <c r="A1417">
        <v>1634</v>
      </c>
      <c r="B1417" s="3">
        <v>1</v>
      </c>
    </row>
    <row r="1418" spans="1:6" x14ac:dyDescent="0.25">
      <c r="A1418">
        <v>1635</v>
      </c>
      <c r="B1418" s="3">
        <v>1</v>
      </c>
    </row>
    <row r="1419" spans="1:6" x14ac:dyDescent="0.25">
      <c r="A1419">
        <v>1636</v>
      </c>
      <c r="B1419" s="3">
        <v>1</v>
      </c>
    </row>
    <row r="1420" spans="1:6" x14ac:dyDescent="0.25">
      <c r="A1420">
        <v>1637</v>
      </c>
      <c r="B1420" s="3">
        <v>1</v>
      </c>
    </row>
    <row r="1421" spans="1:6" x14ac:dyDescent="0.25">
      <c r="A1421">
        <v>1638</v>
      </c>
      <c r="B1421" s="3">
        <v>1</v>
      </c>
    </row>
    <row r="1422" spans="1:6" x14ac:dyDescent="0.25">
      <c r="A1422">
        <v>1639</v>
      </c>
      <c r="B1422" s="3">
        <v>1</v>
      </c>
    </row>
    <row r="1423" spans="1:6" x14ac:dyDescent="0.25">
      <c r="A1423">
        <v>1640</v>
      </c>
      <c r="B1423" s="3">
        <v>1</v>
      </c>
    </row>
    <row r="1424" spans="1:6" x14ac:dyDescent="0.25">
      <c r="A1424">
        <v>1641</v>
      </c>
      <c r="B1424" s="3">
        <v>1</v>
      </c>
    </row>
    <row r="1425" spans="1:5" x14ac:dyDescent="0.25">
      <c r="A1425">
        <v>1642</v>
      </c>
      <c r="B1425" s="3">
        <v>1</v>
      </c>
    </row>
    <row r="1426" spans="1:5" x14ac:dyDescent="0.25">
      <c r="A1426">
        <v>1643</v>
      </c>
      <c r="B1426" s="3">
        <v>1</v>
      </c>
      <c r="C1426" s="4">
        <v>2</v>
      </c>
    </row>
    <row r="1427" spans="1:5" x14ac:dyDescent="0.25">
      <c r="A1427">
        <v>1644</v>
      </c>
      <c r="B1427" s="3">
        <v>1</v>
      </c>
      <c r="C1427" s="4">
        <v>2</v>
      </c>
    </row>
    <row r="1428" spans="1:5" x14ac:dyDescent="0.25">
      <c r="A1428">
        <v>1645</v>
      </c>
      <c r="C1428" s="4">
        <v>2</v>
      </c>
    </row>
    <row r="1429" spans="1:5" x14ac:dyDescent="0.25">
      <c r="A1429">
        <v>1646</v>
      </c>
      <c r="C1429" s="4">
        <v>2</v>
      </c>
    </row>
    <row r="1430" spans="1:5" x14ac:dyDescent="0.25">
      <c r="A1430">
        <v>1647</v>
      </c>
      <c r="C1430" s="4">
        <v>2</v>
      </c>
      <c r="D1430" s="5">
        <v>3</v>
      </c>
    </row>
    <row r="1431" spans="1:5" x14ac:dyDescent="0.25">
      <c r="A1431">
        <v>1648</v>
      </c>
      <c r="C1431" s="4">
        <v>2</v>
      </c>
      <c r="D1431" s="5">
        <v>3</v>
      </c>
    </row>
    <row r="1432" spans="1:5" x14ac:dyDescent="0.25">
      <c r="A1432">
        <v>1649</v>
      </c>
      <c r="C1432" s="4">
        <v>2</v>
      </c>
      <c r="D1432" s="5">
        <v>3</v>
      </c>
      <c r="E1432" s="2">
        <v>4</v>
      </c>
    </row>
    <row r="1433" spans="1:5" x14ac:dyDescent="0.25">
      <c r="A1433">
        <v>1650</v>
      </c>
      <c r="D1433" s="5">
        <v>3</v>
      </c>
      <c r="E1433" s="2">
        <v>4</v>
      </c>
    </row>
    <row r="1434" spans="1:5" x14ac:dyDescent="0.25">
      <c r="A1434">
        <v>1651</v>
      </c>
      <c r="D1434" s="5">
        <v>3</v>
      </c>
      <c r="E1434" s="2">
        <v>4</v>
      </c>
    </row>
    <row r="1435" spans="1:5" x14ac:dyDescent="0.25">
      <c r="A1435">
        <v>1652</v>
      </c>
      <c r="D1435" s="5">
        <v>3</v>
      </c>
      <c r="E1435" s="2">
        <v>4</v>
      </c>
    </row>
    <row r="1436" spans="1:5" x14ac:dyDescent="0.25">
      <c r="A1436">
        <v>1653</v>
      </c>
      <c r="D1436" s="5">
        <v>3</v>
      </c>
      <c r="E1436" s="2">
        <v>4</v>
      </c>
    </row>
    <row r="1437" spans="1:5" x14ac:dyDescent="0.25">
      <c r="A1437">
        <v>1654</v>
      </c>
      <c r="D1437" s="5">
        <v>3</v>
      </c>
      <c r="E1437" s="2">
        <v>4</v>
      </c>
    </row>
    <row r="1438" spans="1:5" x14ac:dyDescent="0.25">
      <c r="A1438">
        <v>1655</v>
      </c>
      <c r="D1438" s="5">
        <v>3</v>
      </c>
      <c r="E1438" s="2">
        <v>4</v>
      </c>
    </row>
    <row r="1439" spans="1:5" x14ac:dyDescent="0.25">
      <c r="A1439">
        <v>1656</v>
      </c>
      <c r="D1439" s="5">
        <v>3</v>
      </c>
      <c r="E1439" s="2">
        <v>4</v>
      </c>
    </row>
    <row r="1440" spans="1:5" x14ac:dyDescent="0.25">
      <c r="A1440">
        <v>1657</v>
      </c>
      <c r="E1440" s="2">
        <v>4</v>
      </c>
    </row>
    <row r="1441" spans="1:5" x14ac:dyDescent="0.25">
      <c r="A1441">
        <v>1658</v>
      </c>
      <c r="E1441" s="2">
        <v>4</v>
      </c>
    </row>
    <row r="1442" spans="1:5" x14ac:dyDescent="0.25">
      <c r="A1442">
        <v>1659</v>
      </c>
      <c r="E1442" s="2">
        <v>4</v>
      </c>
    </row>
    <row r="1443" spans="1:5" x14ac:dyDescent="0.25">
      <c r="A1443">
        <v>1660</v>
      </c>
    </row>
    <row r="1444" spans="1:5" x14ac:dyDescent="0.25">
      <c r="A1444">
        <v>1661</v>
      </c>
    </row>
    <row r="1445" spans="1:5" x14ac:dyDescent="0.25">
      <c r="A1445">
        <v>1662</v>
      </c>
      <c r="B1445" s="3">
        <v>1</v>
      </c>
    </row>
    <row r="1446" spans="1:5" x14ac:dyDescent="0.25">
      <c r="A1446">
        <v>1663</v>
      </c>
      <c r="B1446" s="3">
        <v>1</v>
      </c>
    </row>
    <row r="1447" spans="1:5" x14ac:dyDescent="0.25">
      <c r="A1447">
        <v>1664</v>
      </c>
      <c r="B1447" s="3">
        <v>1</v>
      </c>
    </row>
    <row r="1448" spans="1:5" x14ac:dyDescent="0.25">
      <c r="A1448">
        <v>1665</v>
      </c>
      <c r="B1448" s="3">
        <v>1</v>
      </c>
    </row>
    <row r="1449" spans="1:5" x14ac:dyDescent="0.25">
      <c r="A1449">
        <v>1666</v>
      </c>
      <c r="B1449" s="3">
        <v>1</v>
      </c>
    </row>
    <row r="1450" spans="1:5" x14ac:dyDescent="0.25">
      <c r="A1450">
        <v>1667</v>
      </c>
      <c r="B1450" s="3">
        <v>1</v>
      </c>
      <c r="C1450" s="4">
        <v>2</v>
      </c>
    </row>
    <row r="1451" spans="1:5" x14ac:dyDescent="0.25">
      <c r="A1451">
        <v>1668</v>
      </c>
      <c r="B1451" s="3">
        <v>1</v>
      </c>
      <c r="C1451" s="4">
        <v>2</v>
      </c>
    </row>
    <row r="1452" spans="1:5" x14ac:dyDescent="0.25">
      <c r="A1452">
        <v>1669</v>
      </c>
      <c r="B1452" s="3">
        <v>1</v>
      </c>
      <c r="C1452" s="4">
        <v>2</v>
      </c>
    </row>
    <row r="1453" spans="1:5" x14ac:dyDescent="0.25">
      <c r="A1453">
        <v>1670</v>
      </c>
      <c r="B1453" s="3">
        <v>1</v>
      </c>
      <c r="C1453" s="4">
        <v>2</v>
      </c>
    </row>
    <row r="1454" spans="1:5" x14ac:dyDescent="0.25">
      <c r="A1454">
        <v>1671</v>
      </c>
      <c r="C1454" s="4">
        <v>2</v>
      </c>
    </row>
    <row r="1455" spans="1:5" x14ac:dyDescent="0.25">
      <c r="A1455">
        <v>1672</v>
      </c>
      <c r="C1455" s="4">
        <v>2</v>
      </c>
    </row>
    <row r="1456" spans="1:5" x14ac:dyDescent="0.25">
      <c r="A1456">
        <v>1673</v>
      </c>
      <c r="C1456" s="4">
        <v>2</v>
      </c>
      <c r="D1456" s="5">
        <v>3</v>
      </c>
      <c r="E1456" s="2">
        <v>4</v>
      </c>
    </row>
    <row r="1457" spans="1:5" x14ac:dyDescent="0.25">
      <c r="A1457">
        <v>1674</v>
      </c>
      <c r="D1457" s="5">
        <v>3</v>
      </c>
      <c r="E1457" s="2">
        <v>4</v>
      </c>
    </row>
    <row r="1458" spans="1:5" x14ac:dyDescent="0.25">
      <c r="A1458">
        <v>1675</v>
      </c>
      <c r="D1458" s="5">
        <v>3</v>
      </c>
      <c r="E1458" s="2">
        <v>4</v>
      </c>
    </row>
    <row r="1459" spans="1:5" x14ac:dyDescent="0.25">
      <c r="A1459">
        <v>1676</v>
      </c>
      <c r="D1459" s="5">
        <v>3</v>
      </c>
      <c r="E1459" s="2">
        <v>4</v>
      </c>
    </row>
    <row r="1460" spans="1:5" x14ac:dyDescent="0.25">
      <c r="A1460">
        <v>1677</v>
      </c>
      <c r="D1460" s="5">
        <v>3</v>
      </c>
      <c r="E1460" s="2">
        <v>4</v>
      </c>
    </row>
    <row r="1461" spans="1:5" x14ac:dyDescent="0.25">
      <c r="A1461">
        <v>1678</v>
      </c>
      <c r="D1461" s="5">
        <v>3</v>
      </c>
      <c r="E1461" s="2">
        <v>4</v>
      </c>
    </row>
    <row r="1462" spans="1:5" x14ac:dyDescent="0.25">
      <c r="A1462">
        <v>1679</v>
      </c>
      <c r="D1462" s="5">
        <v>3</v>
      </c>
      <c r="E1462" s="2">
        <v>4</v>
      </c>
    </row>
    <row r="1463" spans="1:5" x14ac:dyDescent="0.25">
      <c r="A1463">
        <v>1680</v>
      </c>
      <c r="D1463" s="5">
        <v>3</v>
      </c>
      <c r="E1463" s="2">
        <v>4</v>
      </c>
    </row>
    <row r="1464" spans="1:5" x14ac:dyDescent="0.25">
      <c r="A1464">
        <v>1681</v>
      </c>
      <c r="E1464" s="2">
        <v>4</v>
      </c>
    </row>
    <row r="1465" spans="1:5" x14ac:dyDescent="0.25">
      <c r="A1465">
        <v>1682</v>
      </c>
    </row>
    <row r="1466" spans="1:5" x14ac:dyDescent="0.25">
      <c r="A1466">
        <v>1683</v>
      </c>
    </row>
    <row r="1467" spans="1:5" x14ac:dyDescent="0.25">
      <c r="A1467">
        <v>1684</v>
      </c>
      <c r="B1467" s="3">
        <v>1</v>
      </c>
    </row>
    <row r="1468" spans="1:5" x14ac:dyDescent="0.25">
      <c r="A1468">
        <v>1685</v>
      </c>
      <c r="B1468" s="3">
        <v>1</v>
      </c>
    </row>
    <row r="1469" spans="1:5" x14ac:dyDescent="0.25">
      <c r="A1469">
        <v>1686</v>
      </c>
      <c r="B1469" s="3">
        <v>1</v>
      </c>
    </row>
    <row r="1470" spans="1:5" x14ac:dyDescent="0.25">
      <c r="A1470">
        <v>1687</v>
      </c>
      <c r="B1470" s="3">
        <v>1</v>
      </c>
    </row>
    <row r="1471" spans="1:5" x14ac:dyDescent="0.25">
      <c r="A1471">
        <v>1688</v>
      </c>
      <c r="B1471" s="3">
        <v>1</v>
      </c>
    </row>
    <row r="1472" spans="1:5" x14ac:dyDescent="0.25">
      <c r="A1472">
        <v>1689</v>
      </c>
      <c r="B1472" s="3">
        <v>1</v>
      </c>
      <c r="C1472" s="4">
        <v>2</v>
      </c>
    </row>
    <row r="1473" spans="1:5" x14ac:dyDescent="0.25">
      <c r="A1473">
        <v>1690</v>
      </c>
      <c r="B1473" s="3">
        <v>1</v>
      </c>
      <c r="C1473" s="4">
        <v>2</v>
      </c>
    </row>
    <row r="1474" spans="1:5" x14ac:dyDescent="0.25">
      <c r="A1474">
        <v>1691</v>
      </c>
      <c r="B1474" s="3">
        <v>1</v>
      </c>
      <c r="C1474" s="4">
        <v>2</v>
      </c>
    </row>
    <row r="1475" spans="1:5" x14ac:dyDescent="0.25">
      <c r="A1475">
        <v>1692</v>
      </c>
      <c r="B1475" s="3">
        <v>1</v>
      </c>
      <c r="C1475" s="4">
        <v>2</v>
      </c>
    </row>
    <row r="1476" spans="1:5" x14ac:dyDescent="0.25">
      <c r="A1476">
        <v>1693</v>
      </c>
      <c r="C1476" s="4">
        <v>2</v>
      </c>
    </row>
    <row r="1477" spans="1:5" x14ac:dyDescent="0.25">
      <c r="A1477">
        <v>1694</v>
      </c>
      <c r="C1477" s="4">
        <v>2</v>
      </c>
    </row>
    <row r="1478" spans="1:5" x14ac:dyDescent="0.25">
      <c r="A1478">
        <v>1695</v>
      </c>
      <c r="C1478" s="4">
        <v>2</v>
      </c>
      <c r="D1478" s="5">
        <v>3</v>
      </c>
    </row>
    <row r="1479" spans="1:5" x14ac:dyDescent="0.25">
      <c r="A1479">
        <v>1696</v>
      </c>
      <c r="D1479" s="5">
        <v>3</v>
      </c>
      <c r="E1479" s="2">
        <v>4</v>
      </c>
    </row>
    <row r="1480" spans="1:5" x14ac:dyDescent="0.25">
      <c r="A1480">
        <v>1697</v>
      </c>
      <c r="D1480" s="5">
        <v>3</v>
      </c>
      <c r="E1480" s="2">
        <v>4</v>
      </c>
    </row>
    <row r="1481" spans="1:5" x14ac:dyDescent="0.25">
      <c r="A1481">
        <v>1698</v>
      </c>
      <c r="D1481" s="5">
        <v>3</v>
      </c>
      <c r="E1481" s="2">
        <v>4</v>
      </c>
    </row>
    <row r="1482" spans="1:5" x14ac:dyDescent="0.25">
      <c r="A1482">
        <v>1699</v>
      </c>
      <c r="D1482" s="5">
        <v>3</v>
      </c>
      <c r="E1482" s="2">
        <v>4</v>
      </c>
    </row>
    <row r="1483" spans="1:5" x14ac:dyDescent="0.25">
      <c r="A1483">
        <v>1700</v>
      </c>
      <c r="D1483" s="5">
        <v>3</v>
      </c>
      <c r="E1483" s="2">
        <v>4</v>
      </c>
    </row>
    <row r="1484" spans="1:5" x14ac:dyDescent="0.25">
      <c r="A1484">
        <v>1701</v>
      </c>
      <c r="D1484" s="5">
        <v>3</v>
      </c>
      <c r="E1484" s="2">
        <v>4</v>
      </c>
    </row>
    <row r="1485" spans="1:5" x14ac:dyDescent="0.25">
      <c r="A1485">
        <v>1702</v>
      </c>
      <c r="D1485" s="5">
        <v>3</v>
      </c>
      <c r="E1485" s="2">
        <v>4</v>
      </c>
    </row>
    <row r="1486" spans="1:5" x14ac:dyDescent="0.25">
      <c r="A1486">
        <v>1703</v>
      </c>
      <c r="E1486" s="2">
        <v>4</v>
      </c>
    </row>
    <row r="1487" spans="1:5" x14ac:dyDescent="0.25">
      <c r="A1487">
        <v>1704</v>
      </c>
      <c r="E1487" s="2">
        <v>4</v>
      </c>
    </row>
    <row r="1488" spans="1:5" x14ac:dyDescent="0.25">
      <c r="A1488">
        <v>1705</v>
      </c>
    </row>
    <row r="1489" spans="1:5" x14ac:dyDescent="0.25">
      <c r="A1489">
        <v>1706</v>
      </c>
      <c r="B1489" s="3">
        <v>1</v>
      </c>
    </row>
    <row r="1490" spans="1:5" x14ac:dyDescent="0.25">
      <c r="A1490">
        <v>1707</v>
      </c>
      <c r="B1490" s="3">
        <v>1</v>
      </c>
    </row>
    <row r="1491" spans="1:5" x14ac:dyDescent="0.25">
      <c r="A1491">
        <v>1708</v>
      </c>
      <c r="B1491" s="3">
        <v>1</v>
      </c>
    </row>
    <row r="1492" spans="1:5" x14ac:dyDescent="0.25">
      <c r="A1492">
        <v>1709</v>
      </c>
      <c r="B1492" s="3">
        <v>1</v>
      </c>
    </row>
    <row r="1493" spans="1:5" x14ac:dyDescent="0.25">
      <c r="A1493">
        <v>1710</v>
      </c>
      <c r="B1493" s="3">
        <v>1</v>
      </c>
    </row>
    <row r="1494" spans="1:5" x14ac:dyDescent="0.25">
      <c r="A1494">
        <v>1711</v>
      </c>
      <c r="B1494" s="3">
        <v>1</v>
      </c>
    </row>
    <row r="1495" spans="1:5" x14ac:dyDescent="0.25">
      <c r="A1495">
        <v>1712</v>
      </c>
      <c r="B1495" s="3">
        <v>1</v>
      </c>
      <c r="C1495" s="4">
        <v>2</v>
      </c>
    </row>
    <row r="1496" spans="1:5" x14ac:dyDescent="0.25">
      <c r="A1496">
        <v>1713</v>
      </c>
      <c r="B1496" s="3">
        <v>1</v>
      </c>
      <c r="C1496" s="4">
        <v>2</v>
      </c>
    </row>
    <row r="1497" spans="1:5" x14ac:dyDescent="0.25">
      <c r="A1497">
        <v>1714</v>
      </c>
      <c r="C1497" s="4">
        <v>2</v>
      </c>
    </row>
    <row r="1498" spans="1:5" x14ac:dyDescent="0.25">
      <c r="A1498">
        <v>1715</v>
      </c>
      <c r="C1498" s="4">
        <v>2</v>
      </c>
    </row>
    <row r="1499" spans="1:5" x14ac:dyDescent="0.25">
      <c r="A1499">
        <v>1716</v>
      </c>
      <c r="C1499" s="4">
        <v>2</v>
      </c>
    </row>
    <row r="1500" spans="1:5" x14ac:dyDescent="0.25">
      <c r="A1500">
        <v>1717</v>
      </c>
      <c r="C1500" s="4">
        <v>2</v>
      </c>
    </row>
    <row r="1501" spans="1:5" x14ac:dyDescent="0.25">
      <c r="A1501">
        <v>1718</v>
      </c>
      <c r="D1501" s="5">
        <v>3</v>
      </c>
      <c r="E1501" s="2">
        <v>4</v>
      </c>
    </row>
    <row r="1502" spans="1:5" x14ac:dyDescent="0.25">
      <c r="A1502">
        <v>1719</v>
      </c>
      <c r="D1502" s="5">
        <v>3</v>
      </c>
      <c r="E1502" s="2">
        <v>4</v>
      </c>
    </row>
    <row r="1503" spans="1:5" x14ac:dyDescent="0.25">
      <c r="A1503">
        <v>1720</v>
      </c>
      <c r="D1503" s="5">
        <v>3</v>
      </c>
      <c r="E1503" s="2">
        <v>4</v>
      </c>
    </row>
    <row r="1504" spans="1:5" x14ac:dyDescent="0.25">
      <c r="A1504">
        <v>1721</v>
      </c>
      <c r="D1504" s="5">
        <v>3</v>
      </c>
      <c r="E1504" s="2">
        <v>4</v>
      </c>
    </row>
    <row r="1505" spans="1:5" x14ac:dyDescent="0.25">
      <c r="A1505">
        <v>1722</v>
      </c>
      <c r="D1505" s="5">
        <v>3</v>
      </c>
      <c r="E1505" s="2">
        <v>4</v>
      </c>
    </row>
    <row r="1506" spans="1:5" x14ac:dyDescent="0.25">
      <c r="A1506">
        <v>1723</v>
      </c>
      <c r="D1506" s="5">
        <v>3</v>
      </c>
      <c r="E1506" s="2">
        <v>4</v>
      </c>
    </row>
    <row r="1507" spans="1:5" x14ac:dyDescent="0.25">
      <c r="A1507">
        <v>1724</v>
      </c>
      <c r="D1507" s="5">
        <v>3</v>
      </c>
      <c r="E1507" s="2">
        <v>4</v>
      </c>
    </row>
    <row r="1508" spans="1:5" x14ac:dyDescent="0.25">
      <c r="A1508">
        <v>1725</v>
      </c>
      <c r="D1508" s="5">
        <v>3</v>
      </c>
      <c r="E1508" s="2">
        <v>4</v>
      </c>
    </row>
    <row r="1509" spans="1:5" x14ac:dyDescent="0.25">
      <c r="A1509">
        <v>1726</v>
      </c>
      <c r="E1509" s="2">
        <v>4</v>
      </c>
    </row>
    <row r="1510" spans="1:5" x14ac:dyDescent="0.25">
      <c r="A1510">
        <v>1727</v>
      </c>
      <c r="B1510" s="3">
        <v>1</v>
      </c>
    </row>
    <row r="1511" spans="1:5" x14ac:dyDescent="0.25">
      <c r="A1511">
        <v>1728</v>
      </c>
      <c r="B1511" s="3">
        <v>1</v>
      </c>
    </row>
    <row r="1512" spans="1:5" x14ac:dyDescent="0.25">
      <c r="A1512">
        <v>1729</v>
      </c>
      <c r="B1512" s="3">
        <v>1</v>
      </c>
    </row>
    <row r="1513" spans="1:5" x14ac:dyDescent="0.25">
      <c r="A1513">
        <v>1730</v>
      </c>
      <c r="B1513" s="3">
        <v>1</v>
      </c>
    </row>
    <row r="1514" spans="1:5" x14ac:dyDescent="0.25">
      <c r="A1514">
        <v>1731</v>
      </c>
      <c r="B1514" s="3">
        <v>1</v>
      </c>
    </row>
    <row r="1515" spans="1:5" x14ac:dyDescent="0.25">
      <c r="A1515">
        <v>1732</v>
      </c>
      <c r="B1515" s="3">
        <v>1</v>
      </c>
      <c r="C1515" s="4">
        <v>2</v>
      </c>
    </row>
    <row r="1516" spans="1:5" x14ac:dyDescent="0.25">
      <c r="A1516">
        <v>1733</v>
      </c>
      <c r="B1516" s="3">
        <v>1</v>
      </c>
      <c r="C1516" s="4">
        <v>2</v>
      </c>
    </row>
    <row r="1517" spans="1:5" x14ac:dyDescent="0.25">
      <c r="A1517">
        <v>1734</v>
      </c>
      <c r="B1517" s="3">
        <v>1</v>
      </c>
      <c r="C1517" s="4">
        <v>2</v>
      </c>
    </row>
    <row r="1518" spans="1:5" x14ac:dyDescent="0.25">
      <c r="A1518">
        <v>1735</v>
      </c>
      <c r="C1518" s="4">
        <v>2</v>
      </c>
    </row>
    <row r="1519" spans="1:5" x14ac:dyDescent="0.25">
      <c r="A1519">
        <v>1736</v>
      </c>
      <c r="C1519" s="4">
        <v>2</v>
      </c>
    </row>
    <row r="1520" spans="1:5" x14ac:dyDescent="0.25">
      <c r="A1520">
        <v>1737</v>
      </c>
      <c r="C1520" s="4">
        <v>2</v>
      </c>
    </row>
    <row r="1521" spans="1:5" x14ac:dyDescent="0.25">
      <c r="A1521">
        <v>1738</v>
      </c>
    </row>
    <row r="1522" spans="1:5" x14ac:dyDescent="0.25">
      <c r="A1522">
        <v>1739</v>
      </c>
      <c r="D1522" s="5">
        <v>3</v>
      </c>
    </row>
    <row r="1523" spans="1:5" x14ac:dyDescent="0.25">
      <c r="A1523">
        <v>1740</v>
      </c>
      <c r="D1523" s="5">
        <v>3</v>
      </c>
      <c r="E1523" s="2">
        <v>4</v>
      </c>
    </row>
    <row r="1524" spans="1:5" x14ac:dyDescent="0.25">
      <c r="A1524">
        <v>1741</v>
      </c>
      <c r="D1524" s="5">
        <v>3</v>
      </c>
      <c r="E1524" s="2">
        <v>4</v>
      </c>
    </row>
    <row r="1525" spans="1:5" x14ac:dyDescent="0.25">
      <c r="A1525">
        <v>1742</v>
      </c>
      <c r="D1525" s="5">
        <v>3</v>
      </c>
      <c r="E1525" s="2">
        <v>4</v>
      </c>
    </row>
    <row r="1526" spans="1:5" x14ac:dyDescent="0.25">
      <c r="A1526">
        <v>1743</v>
      </c>
      <c r="D1526" s="5">
        <v>3</v>
      </c>
      <c r="E1526" s="2">
        <v>4</v>
      </c>
    </row>
    <row r="1527" spans="1:5" x14ac:dyDescent="0.25">
      <c r="A1527">
        <v>1744</v>
      </c>
      <c r="D1527" s="5">
        <v>3</v>
      </c>
      <c r="E1527" s="2">
        <v>4</v>
      </c>
    </row>
    <row r="1528" spans="1:5" x14ac:dyDescent="0.25">
      <c r="A1528">
        <v>1745</v>
      </c>
      <c r="D1528" s="5">
        <v>3</v>
      </c>
      <c r="E1528" s="2">
        <v>4</v>
      </c>
    </row>
    <row r="1529" spans="1:5" x14ac:dyDescent="0.25">
      <c r="A1529">
        <v>1746</v>
      </c>
      <c r="D1529" s="5">
        <v>3</v>
      </c>
      <c r="E1529" s="2">
        <v>4</v>
      </c>
    </row>
    <row r="1530" spans="1:5" x14ac:dyDescent="0.25">
      <c r="A1530">
        <v>1747</v>
      </c>
      <c r="D1530" s="5">
        <v>3</v>
      </c>
      <c r="E1530" s="2">
        <v>4</v>
      </c>
    </row>
    <row r="1531" spans="1:5" x14ac:dyDescent="0.25">
      <c r="A1531">
        <v>1748</v>
      </c>
    </row>
    <row r="1532" spans="1:5" x14ac:dyDescent="0.25">
      <c r="A1532">
        <v>1749</v>
      </c>
    </row>
    <row r="1533" spans="1:5" x14ac:dyDescent="0.25">
      <c r="A1533">
        <v>1750</v>
      </c>
      <c r="B1533" s="3">
        <v>1</v>
      </c>
    </row>
    <row r="1534" spans="1:5" x14ac:dyDescent="0.25">
      <c r="A1534">
        <v>1751</v>
      </c>
      <c r="B1534" s="3">
        <v>1</v>
      </c>
    </row>
    <row r="1535" spans="1:5" x14ac:dyDescent="0.25">
      <c r="A1535">
        <v>1752</v>
      </c>
      <c r="B1535" s="3">
        <v>1</v>
      </c>
    </row>
    <row r="1536" spans="1:5" x14ac:dyDescent="0.25">
      <c r="A1536">
        <v>1753</v>
      </c>
      <c r="B1536" s="3">
        <v>1</v>
      </c>
    </row>
    <row r="1537" spans="1:5" x14ac:dyDescent="0.25">
      <c r="A1537">
        <v>1754</v>
      </c>
      <c r="B1537" s="3">
        <v>1</v>
      </c>
    </row>
    <row r="1538" spans="1:5" x14ac:dyDescent="0.25">
      <c r="A1538">
        <v>1755</v>
      </c>
      <c r="B1538" s="3">
        <v>1</v>
      </c>
    </row>
    <row r="1539" spans="1:5" x14ac:dyDescent="0.25">
      <c r="A1539">
        <v>1756</v>
      </c>
      <c r="B1539" s="3">
        <v>1</v>
      </c>
      <c r="C1539" s="4">
        <v>2</v>
      </c>
    </row>
    <row r="1540" spans="1:5" x14ac:dyDescent="0.25">
      <c r="A1540">
        <v>1757</v>
      </c>
      <c r="B1540" s="3">
        <v>1</v>
      </c>
      <c r="C1540" s="4">
        <v>2</v>
      </c>
    </row>
    <row r="1541" spans="1:5" x14ac:dyDescent="0.25">
      <c r="A1541">
        <v>1758</v>
      </c>
      <c r="C1541" s="4">
        <v>2</v>
      </c>
    </row>
    <row r="1542" spans="1:5" x14ac:dyDescent="0.25">
      <c r="A1542">
        <v>1759</v>
      </c>
      <c r="C1542" s="4">
        <v>2</v>
      </c>
    </row>
    <row r="1543" spans="1:5" x14ac:dyDescent="0.25">
      <c r="A1543">
        <v>1760</v>
      </c>
      <c r="C1543" s="4">
        <v>2</v>
      </c>
    </row>
    <row r="1544" spans="1:5" x14ac:dyDescent="0.25">
      <c r="A1544">
        <v>1761</v>
      </c>
      <c r="C1544" s="4">
        <v>2</v>
      </c>
    </row>
    <row r="1545" spans="1:5" x14ac:dyDescent="0.25">
      <c r="A1545">
        <v>1762</v>
      </c>
      <c r="C1545" s="4">
        <v>2</v>
      </c>
      <c r="D1545" s="5">
        <v>3</v>
      </c>
    </row>
    <row r="1546" spans="1:5" x14ac:dyDescent="0.25">
      <c r="A1546">
        <v>1763</v>
      </c>
      <c r="D1546" s="5">
        <v>3</v>
      </c>
      <c r="E1546" s="2">
        <v>4</v>
      </c>
    </row>
    <row r="1547" spans="1:5" x14ac:dyDescent="0.25">
      <c r="A1547">
        <v>1764</v>
      </c>
      <c r="D1547" s="5">
        <v>3</v>
      </c>
      <c r="E1547" s="2">
        <v>4</v>
      </c>
    </row>
    <row r="1548" spans="1:5" x14ac:dyDescent="0.25">
      <c r="A1548">
        <v>1765</v>
      </c>
      <c r="D1548" s="5">
        <v>3</v>
      </c>
      <c r="E1548" s="2">
        <v>4</v>
      </c>
    </row>
    <row r="1549" spans="1:5" x14ac:dyDescent="0.25">
      <c r="A1549">
        <v>1766</v>
      </c>
      <c r="D1549" s="5">
        <v>3</v>
      </c>
      <c r="E1549" s="2">
        <v>4</v>
      </c>
    </row>
    <row r="1550" spans="1:5" x14ac:dyDescent="0.25">
      <c r="A1550">
        <v>1767</v>
      </c>
      <c r="D1550" s="5">
        <v>3</v>
      </c>
      <c r="E1550" s="2">
        <v>4</v>
      </c>
    </row>
    <row r="1551" spans="1:5" x14ac:dyDescent="0.25">
      <c r="A1551">
        <v>1768</v>
      </c>
      <c r="D1551" s="5">
        <v>3</v>
      </c>
      <c r="E1551" s="2">
        <v>4</v>
      </c>
    </row>
    <row r="1552" spans="1:5" x14ac:dyDescent="0.25">
      <c r="A1552">
        <v>1769</v>
      </c>
      <c r="D1552" s="5">
        <v>3</v>
      </c>
      <c r="E1552" s="2">
        <v>4</v>
      </c>
    </row>
    <row r="1553" spans="1:5" x14ac:dyDescent="0.25">
      <c r="A1553">
        <v>1770</v>
      </c>
      <c r="D1553" s="5">
        <v>3</v>
      </c>
      <c r="E1553" s="2">
        <v>4</v>
      </c>
    </row>
    <row r="1554" spans="1:5" x14ac:dyDescent="0.25">
      <c r="A1554">
        <v>1771</v>
      </c>
      <c r="E1554" s="2">
        <v>4</v>
      </c>
    </row>
    <row r="1555" spans="1:5" x14ac:dyDescent="0.25">
      <c r="A1555">
        <v>1772</v>
      </c>
    </row>
    <row r="1556" spans="1:5" x14ac:dyDescent="0.25">
      <c r="A1556">
        <v>1773</v>
      </c>
      <c r="B1556" s="3">
        <v>1</v>
      </c>
    </row>
    <row r="1557" spans="1:5" x14ac:dyDescent="0.25">
      <c r="A1557">
        <v>1774</v>
      </c>
      <c r="B1557" s="3">
        <v>1</v>
      </c>
    </row>
    <row r="1558" spans="1:5" x14ac:dyDescent="0.25">
      <c r="A1558">
        <v>1775</v>
      </c>
      <c r="B1558" s="3">
        <v>1</v>
      </c>
    </row>
    <row r="1559" spans="1:5" x14ac:dyDescent="0.25">
      <c r="A1559">
        <v>1776</v>
      </c>
      <c r="B1559" s="3">
        <v>1</v>
      </c>
    </row>
    <row r="1560" spans="1:5" x14ac:dyDescent="0.25">
      <c r="A1560">
        <v>1777</v>
      </c>
      <c r="B1560" s="3">
        <v>1</v>
      </c>
    </row>
    <row r="1561" spans="1:5" x14ac:dyDescent="0.25">
      <c r="A1561">
        <v>1778</v>
      </c>
      <c r="B1561" s="3">
        <v>1</v>
      </c>
    </row>
    <row r="1562" spans="1:5" x14ac:dyDescent="0.25">
      <c r="A1562">
        <v>1779</v>
      </c>
      <c r="B1562" s="3">
        <v>1</v>
      </c>
      <c r="C1562" s="4">
        <v>2</v>
      </c>
    </row>
    <row r="1563" spans="1:5" x14ac:dyDescent="0.25">
      <c r="A1563">
        <v>1780</v>
      </c>
      <c r="B1563" s="3">
        <v>1</v>
      </c>
      <c r="C1563" s="4">
        <v>2</v>
      </c>
    </row>
    <row r="1564" spans="1:5" x14ac:dyDescent="0.25">
      <c r="A1564">
        <v>1781</v>
      </c>
      <c r="B1564" s="3">
        <v>1</v>
      </c>
      <c r="C1564" s="4">
        <v>2</v>
      </c>
    </row>
    <row r="1565" spans="1:5" x14ac:dyDescent="0.25">
      <c r="A1565">
        <v>1782</v>
      </c>
      <c r="C1565" s="4">
        <v>2</v>
      </c>
    </row>
    <row r="1566" spans="1:5" x14ac:dyDescent="0.25">
      <c r="A1566">
        <v>1783</v>
      </c>
      <c r="C1566" s="4">
        <v>2</v>
      </c>
    </row>
    <row r="1567" spans="1:5" x14ac:dyDescent="0.25">
      <c r="A1567">
        <v>1784</v>
      </c>
      <c r="C1567" s="4">
        <v>2</v>
      </c>
    </row>
    <row r="1568" spans="1:5" x14ac:dyDescent="0.25">
      <c r="A1568">
        <v>1785</v>
      </c>
      <c r="C1568" s="4">
        <v>2</v>
      </c>
    </row>
    <row r="1569" spans="1:5" x14ac:dyDescent="0.25">
      <c r="A1569">
        <v>1786</v>
      </c>
      <c r="C1569" s="4">
        <v>2</v>
      </c>
      <c r="D1569" s="5">
        <v>3</v>
      </c>
      <c r="E1569" s="2">
        <v>4</v>
      </c>
    </row>
    <row r="1570" spans="1:5" x14ac:dyDescent="0.25">
      <c r="A1570">
        <v>1787</v>
      </c>
      <c r="D1570" s="5">
        <v>3</v>
      </c>
      <c r="E1570" s="2">
        <v>4</v>
      </c>
    </row>
    <row r="1571" spans="1:5" x14ac:dyDescent="0.25">
      <c r="A1571">
        <v>1788</v>
      </c>
      <c r="D1571" s="5">
        <v>3</v>
      </c>
      <c r="E1571" s="2">
        <v>4</v>
      </c>
    </row>
    <row r="1572" spans="1:5" x14ac:dyDescent="0.25">
      <c r="A1572">
        <v>1789</v>
      </c>
      <c r="D1572" s="5">
        <v>3</v>
      </c>
      <c r="E1572" s="2">
        <v>4</v>
      </c>
    </row>
    <row r="1573" spans="1:5" x14ac:dyDescent="0.25">
      <c r="A1573">
        <v>1790</v>
      </c>
      <c r="D1573" s="5">
        <v>3</v>
      </c>
      <c r="E1573" s="2">
        <v>4</v>
      </c>
    </row>
    <row r="1574" spans="1:5" x14ac:dyDescent="0.25">
      <c r="A1574">
        <v>1791</v>
      </c>
      <c r="D1574" s="5">
        <v>3</v>
      </c>
      <c r="E1574" s="2">
        <v>4</v>
      </c>
    </row>
    <row r="1575" spans="1:5" x14ac:dyDescent="0.25">
      <c r="A1575">
        <v>1792</v>
      </c>
      <c r="D1575" s="5">
        <v>3</v>
      </c>
      <c r="E1575" s="2">
        <v>4</v>
      </c>
    </row>
    <row r="1576" spans="1:5" x14ac:dyDescent="0.25">
      <c r="A1576">
        <v>1793</v>
      </c>
      <c r="D1576" s="5">
        <v>3</v>
      </c>
      <c r="E1576" s="2">
        <v>4</v>
      </c>
    </row>
    <row r="1577" spans="1:5" x14ac:dyDescent="0.25">
      <c r="A1577">
        <v>1794</v>
      </c>
      <c r="D1577" s="5">
        <v>3</v>
      </c>
      <c r="E1577" s="2">
        <v>4</v>
      </c>
    </row>
    <row r="1578" spans="1:5" x14ac:dyDescent="0.25">
      <c r="A1578">
        <v>1795</v>
      </c>
      <c r="D1578" s="5">
        <v>3</v>
      </c>
      <c r="E1578" s="2">
        <v>4</v>
      </c>
    </row>
    <row r="1579" spans="1:5" x14ac:dyDescent="0.25">
      <c r="A1579">
        <v>1796</v>
      </c>
    </row>
    <row r="1580" spans="1:5" x14ac:dyDescent="0.25">
      <c r="A1580">
        <v>1797</v>
      </c>
    </row>
    <row r="1581" spans="1:5" x14ac:dyDescent="0.25">
      <c r="A1581">
        <v>1798</v>
      </c>
      <c r="B1581" s="3">
        <v>1</v>
      </c>
    </row>
    <row r="1582" spans="1:5" x14ac:dyDescent="0.25">
      <c r="A1582">
        <v>1799</v>
      </c>
      <c r="B1582" s="3">
        <v>1</v>
      </c>
    </row>
    <row r="1583" spans="1:5" x14ac:dyDescent="0.25">
      <c r="A1583">
        <v>1800</v>
      </c>
      <c r="B1583" s="3">
        <v>1</v>
      </c>
    </row>
    <row r="1584" spans="1:5" x14ac:dyDescent="0.25">
      <c r="A1584">
        <v>1801</v>
      </c>
      <c r="B1584" s="3">
        <v>1</v>
      </c>
    </row>
    <row r="1585" spans="1:5" x14ac:dyDescent="0.25">
      <c r="A1585">
        <v>1802</v>
      </c>
      <c r="B1585" s="3">
        <v>1</v>
      </c>
    </row>
    <row r="1586" spans="1:5" x14ac:dyDescent="0.25">
      <c r="A1586">
        <v>1803</v>
      </c>
      <c r="B1586" s="3">
        <v>1</v>
      </c>
      <c r="C1586" s="4">
        <v>2</v>
      </c>
    </row>
    <row r="1587" spans="1:5" x14ac:dyDescent="0.25">
      <c r="A1587">
        <v>1804</v>
      </c>
      <c r="B1587" s="3">
        <v>1</v>
      </c>
      <c r="C1587" s="4">
        <v>2</v>
      </c>
    </row>
    <row r="1588" spans="1:5" x14ac:dyDescent="0.25">
      <c r="A1588">
        <v>1805</v>
      </c>
      <c r="B1588" s="3">
        <v>1</v>
      </c>
      <c r="C1588" s="4">
        <v>2</v>
      </c>
    </row>
    <row r="1589" spans="1:5" x14ac:dyDescent="0.25">
      <c r="A1589">
        <v>1806</v>
      </c>
      <c r="C1589" s="4">
        <v>2</v>
      </c>
    </row>
    <row r="1590" spans="1:5" x14ac:dyDescent="0.25">
      <c r="A1590">
        <v>1807</v>
      </c>
      <c r="C1590" s="4">
        <v>2</v>
      </c>
    </row>
    <row r="1591" spans="1:5" x14ac:dyDescent="0.25">
      <c r="A1591">
        <v>1808</v>
      </c>
      <c r="C1591" s="4">
        <v>2</v>
      </c>
    </row>
    <row r="1592" spans="1:5" x14ac:dyDescent="0.25">
      <c r="A1592">
        <v>1809</v>
      </c>
      <c r="C1592" s="4">
        <v>2</v>
      </c>
    </row>
    <row r="1593" spans="1:5" x14ac:dyDescent="0.25">
      <c r="A1593">
        <v>1810</v>
      </c>
      <c r="C1593" s="4">
        <v>2</v>
      </c>
    </row>
    <row r="1594" spans="1:5" x14ac:dyDescent="0.25">
      <c r="A1594">
        <v>1811</v>
      </c>
      <c r="D1594" s="5">
        <v>3</v>
      </c>
      <c r="E1594" s="2">
        <v>4</v>
      </c>
    </row>
    <row r="1595" spans="1:5" x14ac:dyDescent="0.25">
      <c r="A1595">
        <v>1812</v>
      </c>
      <c r="D1595" s="5">
        <v>3</v>
      </c>
      <c r="E1595" s="2">
        <v>4</v>
      </c>
    </row>
    <row r="1596" spans="1:5" x14ac:dyDescent="0.25">
      <c r="A1596">
        <v>1813</v>
      </c>
      <c r="D1596" s="5">
        <v>3</v>
      </c>
      <c r="E1596" s="2">
        <v>4</v>
      </c>
    </row>
    <row r="1597" spans="1:5" x14ac:dyDescent="0.25">
      <c r="A1597">
        <v>1814</v>
      </c>
      <c r="D1597" s="5">
        <v>3</v>
      </c>
      <c r="E1597" s="2">
        <v>4</v>
      </c>
    </row>
    <row r="1598" spans="1:5" x14ac:dyDescent="0.25">
      <c r="A1598">
        <v>1815</v>
      </c>
      <c r="D1598" s="5">
        <v>3</v>
      </c>
      <c r="E1598" s="2">
        <v>4</v>
      </c>
    </row>
    <row r="1599" spans="1:5" x14ac:dyDescent="0.25">
      <c r="A1599">
        <v>1816</v>
      </c>
      <c r="D1599" s="5">
        <v>3</v>
      </c>
      <c r="E1599" s="2">
        <v>4</v>
      </c>
    </row>
    <row r="1600" spans="1:5" x14ac:dyDescent="0.25">
      <c r="A1600">
        <v>1817</v>
      </c>
      <c r="D1600" s="5">
        <v>3</v>
      </c>
      <c r="E1600" s="2">
        <v>4</v>
      </c>
    </row>
    <row r="1601" spans="1:5" x14ac:dyDescent="0.25">
      <c r="A1601">
        <v>1818</v>
      </c>
      <c r="D1601" s="5">
        <v>3</v>
      </c>
      <c r="E1601" s="2">
        <v>4</v>
      </c>
    </row>
    <row r="1602" spans="1:5" x14ac:dyDescent="0.25">
      <c r="A1602">
        <v>1819</v>
      </c>
      <c r="D1602" s="5">
        <v>3</v>
      </c>
      <c r="E1602" s="2">
        <v>4</v>
      </c>
    </row>
    <row r="1603" spans="1:5" x14ac:dyDescent="0.25">
      <c r="A1603">
        <v>1820</v>
      </c>
      <c r="D1603" s="5">
        <v>3</v>
      </c>
      <c r="E1603" s="2">
        <v>4</v>
      </c>
    </row>
    <row r="1604" spans="1:5" x14ac:dyDescent="0.25">
      <c r="A1604">
        <v>1821</v>
      </c>
      <c r="B1604" s="3">
        <v>1</v>
      </c>
      <c r="E1604" s="2">
        <v>4</v>
      </c>
    </row>
    <row r="1605" spans="1:5" x14ac:dyDescent="0.25">
      <c r="A1605">
        <v>1822</v>
      </c>
      <c r="B1605" s="3">
        <v>1</v>
      </c>
    </row>
    <row r="1606" spans="1:5" x14ac:dyDescent="0.25">
      <c r="A1606">
        <v>1823</v>
      </c>
      <c r="B1606" s="3">
        <v>1</v>
      </c>
    </row>
    <row r="1607" spans="1:5" x14ac:dyDescent="0.25">
      <c r="A1607">
        <v>1824</v>
      </c>
      <c r="B1607" s="3">
        <v>1</v>
      </c>
    </row>
    <row r="1608" spans="1:5" x14ac:dyDescent="0.25">
      <c r="A1608">
        <v>1825</v>
      </c>
      <c r="B1608" s="3">
        <v>1</v>
      </c>
    </row>
    <row r="1609" spans="1:5" x14ac:dyDescent="0.25">
      <c r="A1609">
        <v>1826</v>
      </c>
      <c r="B1609" s="3">
        <v>1</v>
      </c>
    </row>
    <row r="1610" spans="1:5" x14ac:dyDescent="0.25">
      <c r="A1610">
        <v>1827</v>
      </c>
      <c r="B1610" s="3">
        <v>1</v>
      </c>
      <c r="C1610" s="4">
        <v>2</v>
      </c>
    </row>
    <row r="1611" spans="1:5" x14ac:dyDescent="0.25">
      <c r="A1611">
        <v>1828</v>
      </c>
      <c r="B1611" s="3">
        <v>1</v>
      </c>
      <c r="C1611" s="4">
        <v>2</v>
      </c>
    </row>
    <row r="1612" spans="1:5" x14ac:dyDescent="0.25">
      <c r="A1612">
        <v>1829</v>
      </c>
      <c r="B1612" s="3">
        <v>1</v>
      </c>
      <c r="C1612" s="4">
        <v>2</v>
      </c>
    </row>
    <row r="1613" spans="1:5" x14ac:dyDescent="0.25">
      <c r="A1613">
        <v>1830</v>
      </c>
      <c r="B1613" s="3">
        <v>1</v>
      </c>
      <c r="C1613" s="4">
        <v>2</v>
      </c>
    </row>
    <row r="1614" spans="1:5" x14ac:dyDescent="0.25">
      <c r="A1614">
        <v>1831</v>
      </c>
      <c r="B1614" s="3">
        <v>1</v>
      </c>
      <c r="C1614" s="4">
        <v>2</v>
      </c>
    </row>
    <row r="1615" spans="1:5" x14ac:dyDescent="0.25">
      <c r="A1615">
        <v>1832</v>
      </c>
      <c r="C1615" s="4">
        <v>2</v>
      </c>
    </row>
    <row r="1616" spans="1:5" x14ac:dyDescent="0.25">
      <c r="A1616">
        <v>1833</v>
      </c>
      <c r="C1616" s="4">
        <v>2</v>
      </c>
    </row>
    <row r="1617" spans="1:6" x14ac:dyDescent="0.25">
      <c r="A1617">
        <v>1834</v>
      </c>
      <c r="C1617" s="4">
        <v>2</v>
      </c>
    </row>
    <row r="1618" spans="1:6" x14ac:dyDescent="0.25">
      <c r="A1618">
        <v>1835</v>
      </c>
      <c r="C1618" s="4">
        <v>2</v>
      </c>
    </row>
    <row r="1619" spans="1:6" x14ac:dyDescent="0.25">
      <c r="A1619">
        <v>1836</v>
      </c>
      <c r="C1619" s="4">
        <v>2</v>
      </c>
      <c r="D1619" s="5">
        <v>3</v>
      </c>
    </row>
    <row r="1620" spans="1:6" x14ac:dyDescent="0.25">
      <c r="A1620">
        <v>1837</v>
      </c>
      <c r="C1620" s="4">
        <v>2</v>
      </c>
      <c r="D1620" s="5">
        <v>3</v>
      </c>
    </row>
    <row r="1621" spans="1:6" x14ac:dyDescent="0.25">
      <c r="A1621">
        <v>1838</v>
      </c>
      <c r="C1621" s="4">
        <v>2</v>
      </c>
      <c r="D1621" s="5">
        <v>3</v>
      </c>
    </row>
    <row r="1622" spans="1:6" x14ac:dyDescent="0.25">
      <c r="A1622">
        <v>1839</v>
      </c>
      <c r="D1622" s="5">
        <v>3</v>
      </c>
      <c r="E1622" s="2">
        <v>4</v>
      </c>
    </row>
    <row r="1623" spans="1:6" x14ac:dyDescent="0.25">
      <c r="A1623">
        <v>1840</v>
      </c>
      <c r="D1623" s="5">
        <v>3</v>
      </c>
      <c r="E1623" s="2">
        <v>4</v>
      </c>
      <c r="F1623" t="s">
        <v>22</v>
      </c>
    </row>
    <row r="1624" spans="1:6" x14ac:dyDescent="0.25">
      <c r="A1624">
        <v>1871</v>
      </c>
    </row>
    <row r="1625" spans="1:6" x14ac:dyDescent="0.25">
      <c r="A1625">
        <v>1872</v>
      </c>
    </row>
    <row r="1626" spans="1:6" x14ac:dyDescent="0.25">
      <c r="A1626">
        <v>1873</v>
      </c>
      <c r="F1626" t="s">
        <v>22</v>
      </c>
    </row>
    <row r="1627" spans="1:6" x14ac:dyDescent="0.25">
      <c r="A1627">
        <v>1874</v>
      </c>
      <c r="B1627" s="3">
        <v>1</v>
      </c>
    </row>
    <row r="1628" spans="1:6" x14ac:dyDescent="0.25">
      <c r="A1628">
        <v>1875</v>
      </c>
      <c r="B1628" s="3">
        <v>1</v>
      </c>
    </row>
    <row r="1629" spans="1:6" x14ac:dyDescent="0.25">
      <c r="A1629">
        <v>1876</v>
      </c>
      <c r="B1629" s="3">
        <v>1</v>
      </c>
    </row>
    <row r="1630" spans="1:6" x14ac:dyDescent="0.25">
      <c r="A1630">
        <v>1877</v>
      </c>
      <c r="B1630" s="3">
        <v>1</v>
      </c>
    </row>
    <row r="1631" spans="1:6" x14ac:dyDescent="0.25">
      <c r="A1631">
        <v>1878</v>
      </c>
      <c r="B1631" s="3">
        <v>1</v>
      </c>
    </row>
    <row r="1632" spans="1:6" x14ac:dyDescent="0.25">
      <c r="A1632">
        <v>1879</v>
      </c>
      <c r="B1632" s="3">
        <v>1</v>
      </c>
      <c r="C1632" s="4">
        <v>2</v>
      </c>
    </row>
    <row r="1633" spans="1:5" x14ac:dyDescent="0.25">
      <c r="A1633">
        <v>1880</v>
      </c>
      <c r="B1633" s="3">
        <v>1</v>
      </c>
      <c r="C1633" s="4">
        <v>2</v>
      </c>
    </row>
    <row r="1634" spans="1:5" x14ac:dyDescent="0.25">
      <c r="A1634">
        <v>1881</v>
      </c>
      <c r="B1634" s="3">
        <v>1</v>
      </c>
      <c r="C1634" s="4">
        <v>2</v>
      </c>
    </row>
    <row r="1635" spans="1:5" x14ac:dyDescent="0.25">
      <c r="A1635">
        <v>1882</v>
      </c>
      <c r="B1635" s="3">
        <v>1</v>
      </c>
      <c r="C1635" s="4">
        <v>2</v>
      </c>
    </row>
    <row r="1636" spans="1:5" x14ac:dyDescent="0.25">
      <c r="A1636">
        <v>1883</v>
      </c>
      <c r="C1636" s="4">
        <v>2</v>
      </c>
    </row>
    <row r="1637" spans="1:5" x14ac:dyDescent="0.25">
      <c r="A1637">
        <v>1884</v>
      </c>
      <c r="C1637" s="4">
        <v>2</v>
      </c>
    </row>
    <row r="1638" spans="1:5" x14ac:dyDescent="0.25">
      <c r="A1638">
        <v>1885</v>
      </c>
      <c r="C1638" s="4">
        <v>2</v>
      </c>
    </row>
    <row r="1639" spans="1:5" x14ac:dyDescent="0.25">
      <c r="A1639">
        <v>1886</v>
      </c>
      <c r="C1639" s="4">
        <v>2</v>
      </c>
    </row>
    <row r="1640" spans="1:5" x14ac:dyDescent="0.25">
      <c r="A1640">
        <v>1887</v>
      </c>
    </row>
    <row r="1641" spans="1:5" x14ac:dyDescent="0.25">
      <c r="A1641">
        <v>1888</v>
      </c>
      <c r="D1641" s="5">
        <v>3</v>
      </c>
      <c r="E1641" s="2">
        <v>4</v>
      </c>
    </row>
    <row r="1642" spans="1:5" x14ac:dyDescent="0.25">
      <c r="A1642">
        <v>1889</v>
      </c>
      <c r="D1642" s="5">
        <v>3</v>
      </c>
      <c r="E1642" s="2">
        <v>4</v>
      </c>
    </row>
    <row r="1643" spans="1:5" x14ac:dyDescent="0.25">
      <c r="A1643">
        <v>1890</v>
      </c>
      <c r="D1643" s="5">
        <v>3</v>
      </c>
      <c r="E1643" s="2">
        <v>4</v>
      </c>
    </row>
    <row r="1644" spans="1:5" x14ac:dyDescent="0.25">
      <c r="A1644">
        <v>1891</v>
      </c>
      <c r="D1644" s="5">
        <v>3</v>
      </c>
      <c r="E1644" s="2">
        <v>4</v>
      </c>
    </row>
    <row r="1645" spans="1:5" x14ac:dyDescent="0.25">
      <c r="A1645">
        <v>1892</v>
      </c>
      <c r="D1645" s="5">
        <v>3</v>
      </c>
      <c r="E1645" s="2">
        <v>4</v>
      </c>
    </row>
    <row r="1646" spans="1:5" x14ac:dyDescent="0.25">
      <c r="A1646">
        <v>1893</v>
      </c>
      <c r="D1646" s="5">
        <v>3</v>
      </c>
      <c r="E1646" s="2">
        <v>4</v>
      </c>
    </row>
    <row r="1647" spans="1:5" x14ac:dyDescent="0.25">
      <c r="A1647">
        <v>1894</v>
      </c>
      <c r="D1647" s="5">
        <v>3</v>
      </c>
      <c r="E1647" s="2">
        <v>4</v>
      </c>
    </row>
    <row r="1648" spans="1:5" x14ac:dyDescent="0.25">
      <c r="A1648">
        <v>1895</v>
      </c>
      <c r="D1648" s="5">
        <v>3</v>
      </c>
      <c r="E1648" s="2">
        <v>4</v>
      </c>
    </row>
    <row r="1649" spans="1:5" x14ac:dyDescent="0.25">
      <c r="A1649">
        <v>1896</v>
      </c>
    </row>
    <row r="1650" spans="1:5" x14ac:dyDescent="0.25">
      <c r="A1650">
        <v>1897</v>
      </c>
    </row>
    <row r="1651" spans="1:5" x14ac:dyDescent="0.25">
      <c r="A1651">
        <v>1898</v>
      </c>
    </row>
    <row r="1652" spans="1:5" x14ac:dyDescent="0.25">
      <c r="A1652">
        <v>1899</v>
      </c>
      <c r="B1652" s="3">
        <v>1</v>
      </c>
    </row>
    <row r="1653" spans="1:5" x14ac:dyDescent="0.25">
      <c r="A1653">
        <v>1900</v>
      </c>
      <c r="B1653" s="3">
        <v>1</v>
      </c>
    </row>
    <row r="1654" spans="1:5" x14ac:dyDescent="0.25">
      <c r="A1654">
        <v>1901</v>
      </c>
      <c r="B1654" s="3">
        <v>1</v>
      </c>
    </row>
    <row r="1655" spans="1:5" x14ac:dyDescent="0.25">
      <c r="A1655">
        <v>1902</v>
      </c>
      <c r="B1655" s="3">
        <v>1</v>
      </c>
      <c r="C1655" s="4">
        <v>2</v>
      </c>
    </row>
    <row r="1656" spans="1:5" x14ac:dyDescent="0.25">
      <c r="A1656">
        <v>1903</v>
      </c>
      <c r="B1656" s="3">
        <v>1</v>
      </c>
      <c r="C1656" s="4">
        <v>2</v>
      </c>
    </row>
    <row r="1657" spans="1:5" x14ac:dyDescent="0.25">
      <c r="A1657">
        <v>1904</v>
      </c>
      <c r="B1657" s="3">
        <v>1</v>
      </c>
      <c r="C1657" s="4">
        <v>2</v>
      </c>
    </row>
    <row r="1658" spans="1:5" x14ac:dyDescent="0.25">
      <c r="A1658">
        <v>1905</v>
      </c>
      <c r="B1658" s="3">
        <v>1</v>
      </c>
      <c r="C1658" s="4">
        <v>2</v>
      </c>
    </row>
    <row r="1659" spans="1:5" x14ac:dyDescent="0.25">
      <c r="A1659">
        <v>1906</v>
      </c>
      <c r="B1659" s="3">
        <v>1</v>
      </c>
      <c r="C1659" s="4">
        <v>2</v>
      </c>
    </row>
    <row r="1660" spans="1:5" x14ac:dyDescent="0.25">
      <c r="A1660">
        <v>1907</v>
      </c>
      <c r="C1660" s="4">
        <v>2</v>
      </c>
    </row>
    <row r="1661" spans="1:5" x14ac:dyDescent="0.25">
      <c r="A1661">
        <v>1908</v>
      </c>
      <c r="C1661" s="4">
        <v>2</v>
      </c>
    </row>
    <row r="1662" spans="1:5" x14ac:dyDescent="0.25">
      <c r="A1662">
        <v>1909</v>
      </c>
      <c r="D1662" s="5">
        <v>3</v>
      </c>
      <c r="E1662" s="2">
        <v>4</v>
      </c>
    </row>
    <row r="1663" spans="1:5" x14ac:dyDescent="0.25">
      <c r="A1663">
        <v>1910</v>
      </c>
      <c r="D1663" s="5">
        <v>3</v>
      </c>
      <c r="E1663" s="2">
        <v>4</v>
      </c>
    </row>
    <row r="1664" spans="1:5" x14ac:dyDescent="0.25">
      <c r="A1664">
        <v>1911</v>
      </c>
      <c r="D1664" s="5">
        <v>3</v>
      </c>
      <c r="E1664" s="2">
        <v>4</v>
      </c>
    </row>
    <row r="1665" spans="1:5" x14ac:dyDescent="0.25">
      <c r="A1665">
        <v>1912</v>
      </c>
      <c r="D1665" s="5">
        <v>3</v>
      </c>
      <c r="E1665" s="2">
        <v>4</v>
      </c>
    </row>
    <row r="1666" spans="1:5" x14ac:dyDescent="0.25">
      <c r="A1666">
        <v>1913</v>
      </c>
      <c r="D1666" s="5">
        <v>3</v>
      </c>
      <c r="E1666" s="2">
        <v>4</v>
      </c>
    </row>
    <row r="1667" spans="1:5" x14ac:dyDescent="0.25">
      <c r="A1667">
        <v>1914</v>
      </c>
      <c r="D1667" s="5">
        <v>3</v>
      </c>
      <c r="E1667" s="2">
        <v>4</v>
      </c>
    </row>
    <row r="1668" spans="1:5" x14ac:dyDescent="0.25">
      <c r="A1668">
        <v>1915</v>
      </c>
      <c r="D1668" s="5">
        <v>3</v>
      </c>
      <c r="E1668" s="2">
        <v>4</v>
      </c>
    </row>
    <row r="1669" spans="1:5" x14ac:dyDescent="0.25">
      <c r="A1669">
        <v>1916</v>
      </c>
      <c r="D1669" s="5">
        <v>3</v>
      </c>
      <c r="E1669" s="2">
        <v>4</v>
      </c>
    </row>
    <row r="1670" spans="1:5" x14ac:dyDescent="0.25">
      <c r="A1670">
        <v>1917</v>
      </c>
    </row>
    <row r="1671" spans="1:5" x14ac:dyDescent="0.25">
      <c r="A1671">
        <v>1918</v>
      </c>
    </row>
    <row r="1672" spans="1:5" x14ac:dyDescent="0.25">
      <c r="A1672">
        <v>1919</v>
      </c>
    </row>
    <row r="1673" spans="1:5" x14ac:dyDescent="0.25">
      <c r="A1673">
        <v>1920</v>
      </c>
      <c r="B1673" s="3">
        <v>1</v>
      </c>
    </row>
    <row r="1674" spans="1:5" x14ac:dyDescent="0.25">
      <c r="A1674">
        <v>1921</v>
      </c>
      <c r="B1674" s="3">
        <v>1</v>
      </c>
    </row>
    <row r="1675" spans="1:5" x14ac:dyDescent="0.25">
      <c r="A1675">
        <v>1922</v>
      </c>
      <c r="B1675" s="3">
        <v>1</v>
      </c>
    </row>
    <row r="1676" spans="1:5" x14ac:dyDescent="0.25">
      <c r="A1676">
        <v>1923</v>
      </c>
      <c r="B1676" s="3">
        <v>1</v>
      </c>
    </row>
    <row r="1677" spans="1:5" x14ac:dyDescent="0.25">
      <c r="A1677">
        <v>1924</v>
      </c>
      <c r="B1677" s="3">
        <v>1</v>
      </c>
      <c r="C1677" s="4">
        <v>2</v>
      </c>
    </row>
    <row r="1678" spans="1:5" x14ac:dyDescent="0.25">
      <c r="A1678">
        <v>1925</v>
      </c>
      <c r="B1678" s="3">
        <v>1</v>
      </c>
      <c r="C1678" s="4">
        <v>2</v>
      </c>
    </row>
    <row r="1679" spans="1:5" x14ac:dyDescent="0.25">
      <c r="A1679">
        <v>1926</v>
      </c>
      <c r="B1679" s="3">
        <v>1</v>
      </c>
      <c r="C1679" s="4">
        <v>2</v>
      </c>
    </row>
    <row r="1680" spans="1:5" x14ac:dyDescent="0.25">
      <c r="A1680">
        <v>1927</v>
      </c>
      <c r="B1680" s="3">
        <v>1</v>
      </c>
      <c r="C1680" s="4">
        <v>2</v>
      </c>
    </row>
    <row r="1681" spans="1:5" x14ac:dyDescent="0.25">
      <c r="A1681">
        <v>1928</v>
      </c>
      <c r="C1681" s="4">
        <v>2</v>
      </c>
    </row>
    <row r="1682" spans="1:5" x14ac:dyDescent="0.25">
      <c r="A1682">
        <v>1929</v>
      </c>
      <c r="C1682" s="4">
        <v>2</v>
      </c>
    </row>
    <row r="1683" spans="1:5" x14ac:dyDescent="0.25">
      <c r="A1683">
        <v>1930</v>
      </c>
      <c r="C1683" s="4">
        <v>2</v>
      </c>
    </row>
    <row r="1684" spans="1:5" x14ac:dyDescent="0.25">
      <c r="A1684">
        <v>1931</v>
      </c>
    </row>
    <row r="1685" spans="1:5" x14ac:dyDescent="0.25">
      <c r="A1685">
        <v>1932</v>
      </c>
      <c r="D1685" s="5">
        <v>3</v>
      </c>
      <c r="E1685" s="2">
        <v>4</v>
      </c>
    </row>
    <row r="1686" spans="1:5" x14ac:dyDescent="0.25">
      <c r="A1686">
        <v>1933</v>
      </c>
      <c r="D1686" s="5">
        <v>3</v>
      </c>
      <c r="E1686" s="2">
        <v>4</v>
      </c>
    </row>
    <row r="1687" spans="1:5" x14ac:dyDescent="0.25">
      <c r="A1687">
        <v>1934</v>
      </c>
      <c r="D1687" s="5">
        <v>3</v>
      </c>
      <c r="E1687" s="2">
        <v>4</v>
      </c>
    </row>
    <row r="1688" spans="1:5" x14ac:dyDescent="0.25">
      <c r="A1688">
        <v>1935</v>
      </c>
      <c r="D1688" s="5">
        <v>3</v>
      </c>
      <c r="E1688" s="2">
        <v>4</v>
      </c>
    </row>
    <row r="1689" spans="1:5" x14ac:dyDescent="0.25">
      <c r="A1689">
        <v>1936</v>
      </c>
      <c r="D1689" s="5">
        <v>3</v>
      </c>
      <c r="E1689" s="2">
        <v>4</v>
      </c>
    </row>
    <row r="1690" spans="1:5" x14ac:dyDescent="0.25">
      <c r="A1690">
        <v>1937</v>
      </c>
      <c r="D1690" s="5">
        <v>3</v>
      </c>
      <c r="E1690" s="2">
        <v>4</v>
      </c>
    </row>
    <row r="1691" spans="1:5" x14ac:dyDescent="0.25">
      <c r="A1691">
        <v>1938</v>
      </c>
      <c r="D1691" s="5">
        <v>3</v>
      </c>
      <c r="E1691" s="2">
        <v>4</v>
      </c>
    </row>
    <row r="1692" spans="1:5" x14ac:dyDescent="0.25">
      <c r="A1692">
        <v>1939</v>
      </c>
    </row>
    <row r="1693" spans="1:5" x14ac:dyDescent="0.25">
      <c r="A1693">
        <v>1940</v>
      </c>
      <c r="B1693" s="3">
        <v>1</v>
      </c>
    </row>
    <row r="1694" spans="1:5" x14ac:dyDescent="0.25">
      <c r="A1694">
        <v>1941</v>
      </c>
      <c r="B1694" s="3">
        <v>1</v>
      </c>
    </row>
    <row r="1695" spans="1:5" x14ac:dyDescent="0.25">
      <c r="A1695">
        <v>1942</v>
      </c>
      <c r="B1695" s="3">
        <v>1</v>
      </c>
    </row>
    <row r="1696" spans="1:5" x14ac:dyDescent="0.25">
      <c r="A1696">
        <v>1943</v>
      </c>
      <c r="B1696" s="3">
        <v>1</v>
      </c>
    </row>
    <row r="1697" spans="1:5" x14ac:dyDescent="0.25">
      <c r="A1697">
        <v>1944</v>
      </c>
      <c r="B1697" s="3">
        <v>1</v>
      </c>
    </row>
    <row r="1698" spans="1:5" x14ac:dyDescent="0.25">
      <c r="A1698">
        <v>1945</v>
      </c>
      <c r="B1698" s="3">
        <v>1</v>
      </c>
      <c r="C1698" s="4">
        <v>2</v>
      </c>
    </row>
    <row r="1699" spans="1:5" x14ac:dyDescent="0.25">
      <c r="A1699">
        <v>1946</v>
      </c>
      <c r="B1699" s="3">
        <v>1</v>
      </c>
      <c r="C1699" s="4">
        <v>2</v>
      </c>
    </row>
    <row r="1700" spans="1:5" x14ac:dyDescent="0.25">
      <c r="A1700">
        <v>1947</v>
      </c>
      <c r="B1700" s="3">
        <v>1</v>
      </c>
      <c r="C1700" s="4">
        <v>2</v>
      </c>
    </row>
    <row r="1701" spans="1:5" x14ac:dyDescent="0.25">
      <c r="A1701">
        <v>1948</v>
      </c>
      <c r="C1701" s="4">
        <v>2</v>
      </c>
    </row>
    <row r="1702" spans="1:5" x14ac:dyDescent="0.25">
      <c r="A1702">
        <v>1949</v>
      </c>
      <c r="C1702" s="4">
        <v>2</v>
      </c>
    </row>
    <row r="1703" spans="1:5" x14ac:dyDescent="0.25">
      <c r="A1703">
        <v>1950</v>
      </c>
      <c r="C1703" s="4">
        <v>2</v>
      </c>
    </row>
    <row r="1704" spans="1:5" x14ac:dyDescent="0.25">
      <c r="A1704">
        <v>1951</v>
      </c>
      <c r="C1704" s="4">
        <v>2</v>
      </c>
    </row>
    <row r="1705" spans="1:5" x14ac:dyDescent="0.25">
      <c r="A1705">
        <v>1952</v>
      </c>
      <c r="D1705" s="5">
        <v>3</v>
      </c>
      <c r="E1705" s="2">
        <v>4</v>
      </c>
    </row>
    <row r="1706" spans="1:5" x14ac:dyDescent="0.25">
      <c r="A1706">
        <v>1953</v>
      </c>
      <c r="D1706" s="5">
        <v>3</v>
      </c>
      <c r="E1706" s="2">
        <v>4</v>
      </c>
    </row>
    <row r="1707" spans="1:5" x14ac:dyDescent="0.25">
      <c r="A1707">
        <v>1954</v>
      </c>
      <c r="D1707" s="5">
        <v>3</v>
      </c>
      <c r="E1707" s="2">
        <v>4</v>
      </c>
    </row>
    <row r="1708" spans="1:5" x14ac:dyDescent="0.25">
      <c r="A1708">
        <v>1955</v>
      </c>
      <c r="D1708" s="5">
        <v>3</v>
      </c>
      <c r="E1708" s="2">
        <v>4</v>
      </c>
    </row>
    <row r="1709" spans="1:5" x14ac:dyDescent="0.25">
      <c r="A1709">
        <v>1956</v>
      </c>
      <c r="D1709" s="5">
        <v>3</v>
      </c>
      <c r="E1709" s="2">
        <v>4</v>
      </c>
    </row>
    <row r="1710" spans="1:5" x14ac:dyDescent="0.25">
      <c r="A1710">
        <v>1957</v>
      </c>
      <c r="D1710" s="5">
        <v>3</v>
      </c>
      <c r="E1710" s="2">
        <v>4</v>
      </c>
    </row>
    <row r="1711" spans="1:5" x14ac:dyDescent="0.25">
      <c r="A1711">
        <v>1958</v>
      </c>
      <c r="D1711" s="5">
        <v>3</v>
      </c>
      <c r="E1711" s="2">
        <v>4</v>
      </c>
    </row>
    <row r="1712" spans="1:5" x14ac:dyDescent="0.25">
      <c r="A1712">
        <v>1959</v>
      </c>
      <c r="E1712" s="2">
        <v>4</v>
      </c>
    </row>
    <row r="1713" spans="1:5" x14ac:dyDescent="0.25">
      <c r="A1713">
        <v>1960</v>
      </c>
    </row>
    <row r="1714" spans="1:5" x14ac:dyDescent="0.25">
      <c r="A1714">
        <v>1961</v>
      </c>
    </row>
    <row r="1715" spans="1:5" x14ac:dyDescent="0.25">
      <c r="A1715">
        <v>1962</v>
      </c>
      <c r="B1715" s="3">
        <v>1</v>
      </c>
    </row>
    <row r="1716" spans="1:5" x14ac:dyDescent="0.25">
      <c r="A1716">
        <v>1963</v>
      </c>
      <c r="B1716" s="3">
        <v>1</v>
      </c>
    </row>
    <row r="1717" spans="1:5" x14ac:dyDescent="0.25">
      <c r="A1717">
        <v>1964</v>
      </c>
      <c r="B1717" s="3">
        <v>1</v>
      </c>
    </row>
    <row r="1718" spans="1:5" x14ac:dyDescent="0.25">
      <c r="A1718">
        <v>1965</v>
      </c>
      <c r="B1718" s="3">
        <v>1</v>
      </c>
    </row>
    <row r="1719" spans="1:5" x14ac:dyDescent="0.25">
      <c r="A1719">
        <v>1966</v>
      </c>
      <c r="B1719" s="3">
        <v>1</v>
      </c>
      <c r="C1719" s="4">
        <v>2</v>
      </c>
    </row>
    <row r="1720" spans="1:5" x14ac:dyDescent="0.25">
      <c r="A1720">
        <v>1967</v>
      </c>
      <c r="B1720" s="3">
        <v>1</v>
      </c>
      <c r="C1720" s="4">
        <v>2</v>
      </c>
    </row>
    <row r="1721" spans="1:5" x14ac:dyDescent="0.25">
      <c r="A1721">
        <v>1968</v>
      </c>
      <c r="B1721" s="3">
        <v>1</v>
      </c>
      <c r="C1721" s="4">
        <v>2</v>
      </c>
    </row>
    <row r="1722" spans="1:5" x14ac:dyDescent="0.25">
      <c r="A1722">
        <v>1969</v>
      </c>
      <c r="B1722" s="3">
        <v>1</v>
      </c>
      <c r="C1722" s="4">
        <v>2</v>
      </c>
    </row>
    <row r="1723" spans="1:5" x14ac:dyDescent="0.25">
      <c r="A1723">
        <v>1970</v>
      </c>
      <c r="C1723" s="4">
        <v>2</v>
      </c>
    </row>
    <row r="1724" spans="1:5" x14ac:dyDescent="0.25">
      <c r="A1724">
        <v>1971</v>
      </c>
      <c r="C1724" s="4">
        <v>2</v>
      </c>
    </row>
    <row r="1725" spans="1:5" x14ac:dyDescent="0.25">
      <c r="A1725">
        <v>1972</v>
      </c>
      <c r="C1725" s="4">
        <v>2</v>
      </c>
    </row>
    <row r="1726" spans="1:5" x14ac:dyDescent="0.25">
      <c r="A1726">
        <v>1973</v>
      </c>
      <c r="D1726" s="5">
        <v>3</v>
      </c>
      <c r="E1726" s="2">
        <v>4</v>
      </c>
    </row>
    <row r="1727" spans="1:5" x14ac:dyDescent="0.25">
      <c r="A1727">
        <v>1974</v>
      </c>
      <c r="D1727" s="5">
        <v>3</v>
      </c>
      <c r="E1727" s="2">
        <v>4</v>
      </c>
    </row>
    <row r="1728" spans="1:5" x14ac:dyDescent="0.25">
      <c r="A1728">
        <v>1975</v>
      </c>
      <c r="D1728" s="5">
        <v>3</v>
      </c>
      <c r="E1728" s="2">
        <v>4</v>
      </c>
    </row>
    <row r="1729" spans="1:5" x14ac:dyDescent="0.25">
      <c r="A1729">
        <v>1976</v>
      </c>
      <c r="D1729" s="5">
        <v>3</v>
      </c>
      <c r="E1729" s="2">
        <v>4</v>
      </c>
    </row>
    <row r="1730" spans="1:5" x14ac:dyDescent="0.25">
      <c r="A1730">
        <v>1977</v>
      </c>
      <c r="D1730" s="5">
        <v>3</v>
      </c>
      <c r="E1730" s="2">
        <v>4</v>
      </c>
    </row>
    <row r="1731" spans="1:5" x14ac:dyDescent="0.25">
      <c r="A1731">
        <v>1978</v>
      </c>
      <c r="D1731" s="5">
        <v>3</v>
      </c>
      <c r="E1731" s="2">
        <v>4</v>
      </c>
    </row>
    <row r="1732" spans="1:5" x14ac:dyDescent="0.25">
      <c r="A1732">
        <v>1979</v>
      </c>
      <c r="D1732" s="5">
        <v>3</v>
      </c>
      <c r="E1732" s="2">
        <v>4</v>
      </c>
    </row>
    <row r="1733" spans="1:5" x14ac:dyDescent="0.25">
      <c r="A1733">
        <v>1980</v>
      </c>
      <c r="D1733" s="5">
        <v>3</v>
      </c>
      <c r="E1733" s="2">
        <v>4</v>
      </c>
    </row>
    <row r="1734" spans="1:5" x14ac:dyDescent="0.25">
      <c r="A1734">
        <v>1981</v>
      </c>
      <c r="D1734" s="5">
        <v>3</v>
      </c>
      <c r="E1734" s="2">
        <v>4</v>
      </c>
    </row>
    <row r="1735" spans="1:5" x14ac:dyDescent="0.25">
      <c r="A1735">
        <v>1982</v>
      </c>
    </row>
    <row r="1736" spans="1:5" x14ac:dyDescent="0.25">
      <c r="A1736">
        <v>1983</v>
      </c>
    </row>
    <row r="1737" spans="1:5" x14ac:dyDescent="0.25">
      <c r="A1737">
        <v>1984</v>
      </c>
    </row>
    <row r="1738" spans="1:5" x14ac:dyDescent="0.25">
      <c r="A1738">
        <v>1985</v>
      </c>
    </row>
    <row r="1739" spans="1:5" x14ac:dyDescent="0.25">
      <c r="A1739">
        <v>1986</v>
      </c>
      <c r="B1739" s="3">
        <v>1</v>
      </c>
    </row>
    <row r="1740" spans="1:5" x14ac:dyDescent="0.25">
      <c r="A1740">
        <v>1987</v>
      </c>
      <c r="B1740" s="3">
        <v>1</v>
      </c>
    </row>
    <row r="1741" spans="1:5" x14ac:dyDescent="0.25">
      <c r="A1741">
        <v>1988</v>
      </c>
      <c r="B1741" s="3">
        <v>1</v>
      </c>
      <c r="C1741" s="4">
        <v>2</v>
      </c>
    </row>
    <row r="1742" spans="1:5" x14ac:dyDescent="0.25">
      <c r="A1742">
        <v>1989</v>
      </c>
      <c r="B1742" s="3">
        <v>1</v>
      </c>
      <c r="C1742" s="4">
        <v>2</v>
      </c>
    </row>
    <row r="1743" spans="1:5" x14ac:dyDescent="0.25">
      <c r="A1743">
        <v>1990</v>
      </c>
      <c r="B1743" s="3">
        <v>1</v>
      </c>
      <c r="C1743" s="4">
        <v>2</v>
      </c>
    </row>
    <row r="1744" spans="1:5" x14ac:dyDescent="0.25">
      <c r="A1744">
        <v>1991</v>
      </c>
      <c r="B1744" s="3">
        <v>1</v>
      </c>
      <c r="C1744" s="4">
        <v>2</v>
      </c>
    </row>
    <row r="1745" spans="1:5" x14ac:dyDescent="0.25">
      <c r="A1745">
        <v>1992</v>
      </c>
      <c r="B1745" s="3">
        <v>1</v>
      </c>
      <c r="C1745" s="4">
        <v>2</v>
      </c>
    </row>
    <row r="1746" spans="1:5" x14ac:dyDescent="0.25">
      <c r="A1746">
        <v>1993</v>
      </c>
      <c r="C1746" s="4">
        <v>2</v>
      </c>
    </row>
    <row r="1747" spans="1:5" x14ac:dyDescent="0.25">
      <c r="A1747">
        <v>1994</v>
      </c>
      <c r="C1747" s="4">
        <v>2</v>
      </c>
    </row>
    <row r="1748" spans="1:5" x14ac:dyDescent="0.25">
      <c r="A1748">
        <v>1995</v>
      </c>
      <c r="C1748" s="4">
        <v>2</v>
      </c>
    </row>
    <row r="1749" spans="1:5" x14ac:dyDescent="0.25">
      <c r="A1749">
        <v>1996</v>
      </c>
    </row>
    <row r="1750" spans="1:5" x14ac:dyDescent="0.25">
      <c r="A1750">
        <v>1997</v>
      </c>
      <c r="D1750" s="5">
        <v>3</v>
      </c>
      <c r="E1750" s="2">
        <v>4</v>
      </c>
    </row>
    <row r="1751" spans="1:5" x14ac:dyDescent="0.25">
      <c r="A1751">
        <v>1998</v>
      </c>
      <c r="D1751" s="5">
        <v>3</v>
      </c>
      <c r="E1751" s="2">
        <v>4</v>
      </c>
    </row>
    <row r="1752" spans="1:5" x14ac:dyDescent="0.25">
      <c r="A1752">
        <v>1999</v>
      </c>
      <c r="D1752" s="5">
        <v>3</v>
      </c>
      <c r="E1752" s="2">
        <v>4</v>
      </c>
    </row>
    <row r="1753" spans="1:5" x14ac:dyDescent="0.25">
      <c r="A1753">
        <v>2000</v>
      </c>
      <c r="D1753" s="5">
        <v>3</v>
      </c>
      <c r="E1753" s="2">
        <v>4</v>
      </c>
    </row>
    <row r="1754" spans="1:5" x14ac:dyDescent="0.25">
      <c r="A1754">
        <v>2001</v>
      </c>
      <c r="D1754" s="5">
        <v>3</v>
      </c>
      <c r="E1754" s="2">
        <v>4</v>
      </c>
    </row>
    <row r="1755" spans="1:5" x14ac:dyDescent="0.25">
      <c r="A1755">
        <v>2002</v>
      </c>
      <c r="D1755" s="5">
        <v>3</v>
      </c>
      <c r="E1755" s="2">
        <v>4</v>
      </c>
    </row>
    <row r="1756" spans="1:5" x14ac:dyDescent="0.25">
      <c r="A1756">
        <v>2003</v>
      </c>
      <c r="D1756" s="5">
        <v>3</v>
      </c>
      <c r="E1756" s="2">
        <v>4</v>
      </c>
    </row>
    <row r="1757" spans="1:5" x14ac:dyDescent="0.25">
      <c r="A1757">
        <v>2004</v>
      </c>
      <c r="D1757" s="5">
        <v>3</v>
      </c>
      <c r="E1757" s="2">
        <v>4</v>
      </c>
    </row>
    <row r="1758" spans="1:5" x14ac:dyDescent="0.25">
      <c r="A1758">
        <v>2005</v>
      </c>
    </row>
    <row r="1759" spans="1:5" x14ac:dyDescent="0.25">
      <c r="A1759">
        <v>2006</v>
      </c>
      <c r="B1759" s="3">
        <v>1</v>
      </c>
    </row>
    <row r="1760" spans="1:5" x14ac:dyDescent="0.25">
      <c r="A1760">
        <v>2007</v>
      </c>
      <c r="B1760" s="3">
        <v>1</v>
      </c>
    </row>
    <row r="1761" spans="1:5" x14ac:dyDescent="0.25">
      <c r="A1761">
        <v>2008</v>
      </c>
      <c r="B1761" s="3">
        <v>1</v>
      </c>
    </row>
    <row r="1762" spans="1:5" x14ac:dyDescent="0.25">
      <c r="A1762">
        <v>2009</v>
      </c>
      <c r="B1762" s="3">
        <v>1</v>
      </c>
    </row>
    <row r="1763" spans="1:5" x14ac:dyDescent="0.25">
      <c r="A1763">
        <v>2010</v>
      </c>
      <c r="B1763" s="3">
        <v>1</v>
      </c>
    </row>
    <row r="1764" spans="1:5" x14ac:dyDescent="0.25">
      <c r="A1764">
        <v>2011</v>
      </c>
      <c r="B1764" s="3">
        <v>1</v>
      </c>
      <c r="C1764" s="4">
        <v>2</v>
      </c>
    </row>
    <row r="1765" spans="1:5" x14ac:dyDescent="0.25">
      <c r="A1765">
        <v>2012</v>
      </c>
      <c r="B1765" s="3">
        <v>1</v>
      </c>
      <c r="C1765" s="4">
        <v>2</v>
      </c>
    </row>
    <row r="1766" spans="1:5" x14ac:dyDescent="0.25">
      <c r="A1766">
        <v>2013</v>
      </c>
      <c r="B1766" s="3">
        <v>1</v>
      </c>
      <c r="C1766" s="4">
        <v>2</v>
      </c>
    </row>
    <row r="1767" spans="1:5" x14ac:dyDescent="0.25">
      <c r="A1767">
        <v>2014</v>
      </c>
      <c r="C1767" s="4">
        <v>2</v>
      </c>
    </row>
    <row r="1768" spans="1:5" x14ac:dyDescent="0.25">
      <c r="A1768">
        <v>2015</v>
      </c>
      <c r="C1768" s="4">
        <v>2</v>
      </c>
    </row>
    <row r="1769" spans="1:5" x14ac:dyDescent="0.25">
      <c r="A1769">
        <v>2016</v>
      </c>
      <c r="C1769" s="4">
        <v>2</v>
      </c>
    </row>
    <row r="1770" spans="1:5" x14ac:dyDescent="0.25">
      <c r="A1770">
        <v>2017</v>
      </c>
      <c r="C1770" s="4">
        <v>2</v>
      </c>
    </row>
    <row r="1771" spans="1:5" x14ac:dyDescent="0.25">
      <c r="A1771">
        <v>2018</v>
      </c>
    </row>
    <row r="1772" spans="1:5" x14ac:dyDescent="0.25">
      <c r="A1772">
        <v>2019</v>
      </c>
    </row>
    <row r="1773" spans="1:5" x14ac:dyDescent="0.25">
      <c r="A1773">
        <v>2020</v>
      </c>
      <c r="D1773" s="5">
        <v>3</v>
      </c>
    </row>
    <row r="1774" spans="1:5" x14ac:dyDescent="0.25">
      <c r="A1774">
        <v>2021</v>
      </c>
      <c r="D1774" s="5">
        <v>3</v>
      </c>
      <c r="E1774" s="2">
        <v>4</v>
      </c>
    </row>
    <row r="1775" spans="1:5" x14ac:dyDescent="0.25">
      <c r="A1775">
        <v>2022</v>
      </c>
      <c r="D1775" s="5">
        <v>3</v>
      </c>
      <c r="E1775" s="2">
        <v>4</v>
      </c>
    </row>
    <row r="1776" spans="1:5" x14ac:dyDescent="0.25">
      <c r="A1776">
        <v>2023</v>
      </c>
      <c r="D1776" s="5">
        <v>3</v>
      </c>
      <c r="E1776" s="2">
        <v>4</v>
      </c>
    </row>
    <row r="1777" spans="1:5" x14ac:dyDescent="0.25">
      <c r="A1777">
        <v>2024</v>
      </c>
      <c r="D1777" s="5">
        <v>3</v>
      </c>
      <c r="E1777" s="2">
        <v>4</v>
      </c>
    </row>
    <row r="1778" spans="1:5" x14ac:dyDescent="0.25">
      <c r="A1778">
        <v>2025</v>
      </c>
      <c r="D1778" s="5">
        <v>3</v>
      </c>
      <c r="E1778" s="2">
        <v>4</v>
      </c>
    </row>
    <row r="1779" spans="1:5" x14ac:dyDescent="0.25">
      <c r="A1779">
        <v>2026</v>
      </c>
      <c r="B1779" s="3">
        <v>1</v>
      </c>
      <c r="D1779" s="5">
        <v>3</v>
      </c>
      <c r="E1779" s="2">
        <v>4</v>
      </c>
    </row>
    <row r="1780" spans="1:5" x14ac:dyDescent="0.25">
      <c r="A1780">
        <v>2027</v>
      </c>
      <c r="B1780" s="3">
        <v>1</v>
      </c>
      <c r="D1780" s="5">
        <v>3</v>
      </c>
      <c r="E1780" s="2">
        <v>4</v>
      </c>
    </row>
    <row r="1781" spans="1:5" x14ac:dyDescent="0.25">
      <c r="A1781">
        <v>2028</v>
      </c>
      <c r="B1781" s="3">
        <v>1</v>
      </c>
      <c r="D1781" s="5">
        <v>3</v>
      </c>
      <c r="E1781" s="2">
        <v>4</v>
      </c>
    </row>
    <row r="1782" spans="1:5" x14ac:dyDescent="0.25">
      <c r="A1782">
        <v>2029</v>
      </c>
      <c r="B1782" s="3">
        <v>1</v>
      </c>
      <c r="E1782" s="2">
        <v>4</v>
      </c>
    </row>
    <row r="1783" spans="1:5" x14ac:dyDescent="0.25">
      <c r="A1783">
        <v>2030</v>
      </c>
      <c r="B1783" s="3">
        <v>1</v>
      </c>
    </row>
    <row r="1784" spans="1:5" x14ac:dyDescent="0.25">
      <c r="A1784">
        <v>2031</v>
      </c>
      <c r="B1784" s="3">
        <v>1</v>
      </c>
    </row>
    <row r="1785" spans="1:5" x14ac:dyDescent="0.25">
      <c r="A1785">
        <v>2032</v>
      </c>
      <c r="B1785" s="3">
        <v>1</v>
      </c>
    </row>
    <row r="1786" spans="1:5" x14ac:dyDescent="0.25">
      <c r="A1786">
        <v>2033</v>
      </c>
      <c r="B1786" s="3">
        <v>1</v>
      </c>
    </row>
    <row r="1787" spans="1:5" x14ac:dyDescent="0.25">
      <c r="A1787">
        <v>2034</v>
      </c>
      <c r="B1787" s="3">
        <v>1</v>
      </c>
      <c r="C1787" s="4">
        <v>2</v>
      </c>
    </row>
    <row r="1788" spans="1:5" x14ac:dyDescent="0.25">
      <c r="A1788">
        <v>2035</v>
      </c>
      <c r="B1788" s="3">
        <v>1</v>
      </c>
      <c r="C1788" s="4">
        <v>2</v>
      </c>
    </row>
    <row r="1789" spans="1:5" x14ac:dyDescent="0.25">
      <c r="A1789">
        <v>2036</v>
      </c>
      <c r="B1789" s="3">
        <v>1</v>
      </c>
      <c r="C1789" s="4">
        <v>2</v>
      </c>
    </row>
    <row r="1790" spans="1:5" x14ac:dyDescent="0.25">
      <c r="A1790">
        <v>2037</v>
      </c>
      <c r="B1790" s="3">
        <v>1</v>
      </c>
      <c r="C1790" s="4">
        <v>2</v>
      </c>
    </row>
    <row r="1791" spans="1:5" x14ac:dyDescent="0.25">
      <c r="A1791">
        <v>2038</v>
      </c>
      <c r="C1791" s="4">
        <v>2</v>
      </c>
    </row>
    <row r="1792" spans="1:5" x14ac:dyDescent="0.25">
      <c r="A1792">
        <v>2039</v>
      </c>
      <c r="C1792" s="4">
        <v>2</v>
      </c>
    </row>
    <row r="1793" spans="1:6" x14ac:dyDescent="0.25">
      <c r="A1793">
        <v>2040</v>
      </c>
      <c r="C1793" s="4">
        <v>2</v>
      </c>
    </row>
    <row r="1794" spans="1:6" x14ac:dyDescent="0.25">
      <c r="A1794">
        <v>2041</v>
      </c>
      <c r="C1794" s="4">
        <v>2</v>
      </c>
    </row>
    <row r="1795" spans="1:6" x14ac:dyDescent="0.25">
      <c r="A1795">
        <v>2042</v>
      </c>
      <c r="C1795" s="4">
        <v>2</v>
      </c>
    </row>
    <row r="1796" spans="1:6" x14ac:dyDescent="0.25">
      <c r="A1796">
        <v>2043</v>
      </c>
      <c r="C1796" s="4">
        <v>2</v>
      </c>
      <c r="D1796" s="5">
        <v>3</v>
      </c>
    </row>
    <row r="1797" spans="1:6" x14ac:dyDescent="0.25">
      <c r="A1797">
        <v>2044</v>
      </c>
      <c r="D1797" s="5">
        <v>3</v>
      </c>
      <c r="E1797" s="2">
        <v>4</v>
      </c>
    </row>
    <row r="1798" spans="1:6" x14ac:dyDescent="0.25">
      <c r="A1798">
        <v>2045</v>
      </c>
      <c r="D1798" s="5">
        <v>3</v>
      </c>
      <c r="E1798" s="2">
        <v>4</v>
      </c>
    </row>
    <row r="1799" spans="1:6" x14ac:dyDescent="0.25">
      <c r="A1799">
        <v>2046</v>
      </c>
      <c r="D1799" s="5">
        <v>3</v>
      </c>
      <c r="E1799" s="2">
        <v>4</v>
      </c>
    </row>
    <row r="1800" spans="1:6" x14ac:dyDescent="0.25">
      <c r="A1800">
        <v>2047</v>
      </c>
      <c r="D1800" s="5">
        <v>3</v>
      </c>
      <c r="E1800" s="2">
        <v>4</v>
      </c>
    </row>
    <row r="1801" spans="1:6" x14ac:dyDescent="0.25">
      <c r="A1801">
        <v>2048</v>
      </c>
      <c r="D1801" s="5">
        <v>3</v>
      </c>
      <c r="E1801" s="2">
        <v>4</v>
      </c>
    </row>
    <row r="1802" spans="1:6" x14ac:dyDescent="0.25">
      <c r="A1802">
        <v>2049</v>
      </c>
      <c r="D1802" s="5">
        <v>3</v>
      </c>
      <c r="E1802" s="2">
        <v>4</v>
      </c>
    </row>
    <row r="1803" spans="1:6" x14ac:dyDescent="0.25">
      <c r="A1803">
        <v>2050</v>
      </c>
      <c r="D1803" s="5">
        <v>3</v>
      </c>
      <c r="E1803" s="2">
        <v>4</v>
      </c>
    </row>
    <row r="1804" spans="1:6" x14ac:dyDescent="0.25">
      <c r="A1804">
        <v>2051</v>
      </c>
      <c r="B1804" s="3">
        <v>1</v>
      </c>
      <c r="D1804" s="5">
        <v>3</v>
      </c>
      <c r="E1804" s="2">
        <v>4</v>
      </c>
    </row>
    <row r="1805" spans="1:6" x14ac:dyDescent="0.25">
      <c r="A1805">
        <v>2052</v>
      </c>
      <c r="B1805" s="3">
        <v>1</v>
      </c>
      <c r="D1805" s="5">
        <v>3</v>
      </c>
      <c r="E1805" s="2">
        <v>4</v>
      </c>
      <c r="F1805" t="s">
        <v>22</v>
      </c>
    </row>
    <row r="1806" spans="1:6" x14ac:dyDescent="0.25">
      <c r="A1806">
        <v>2085</v>
      </c>
    </row>
    <row r="1807" spans="1:6" x14ac:dyDescent="0.25">
      <c r="A1807">
        <v>2086</v>
      </c>
    </row>
    <row r="1808" spans="1:6" x14ac:dyDescent="0.25">
      <c r="A1808">
        <v>2087</v>
      </c>
      <c r="F1808" t="s">
        <v>22</v>
      </c>
    </row>
    <row r="1809" spans="1:4" x14ac:dyDescent="0.25">
      <c r="A1809">
        <v>2088</v>
      </c>
      <c r="C1809" s="4">
        <v>2</v>
      </c>
      <c r="D1809" s="5">
        <v>3</v>
      </c>
    </row>
    <row r="1810" spans="1:4" x14ac:dyDescent="0.25">
      <c r="A1810">
        <v>2089</v>
      </c>
      <c r="C1810" s="4">
        <v>2</v>
      </c>
      <c r="D1810" s="5">
        <v>3</v>
      </c>
    </row>
    <row r="1811" spans="1:4" x14ac:dyDescent="0.25">
      <c r="A1811">
        <v>2090</v>
      </c>
      <c r="C1811" s="4">
        <v>2</v>
      </c>
      <c r="D1811" s="5">
        <v>3</v>
      </c>
    </row>
    <row r="1812" spans="1:4" x14ac:dyDescent="0.25">
      <c r="A1812">
        <v>2091</v>
      </c>
      <c r="C1812" s="4">
        <v>2</v>
      </c>
      <c r="D1812" s="5">
        <v>3</v>
      </c>
    </row>
    <row r="1813" spans="1:4" x14ac:dyDescent="0.25">
      <c r="A1813">
        <v>2092</v>
      </c>
      <c r="C1813" s="4">
        <v>2</v>
      </c>
      <c r="D1813" s="5">
        <v>3</v>
      </c>
    </row>
    <row r="1814" spans="1:4" x14ac:dyDescent="0.25">
      <c r="A1814">
        <v>2093</v>
      </c>
      <c r="C1814" s="4">
        <v>2</v>
      </c>
      <c r="D1814" s="5">
        <v>3</v>
      </c>
    </row>
    <row r="1815" spans="1:4" x14ac:dyDescent="0.25">
      <c r="A1815">
        <v>2094</v>
      </c>
      <c r="C1815" s="4">
        <v>2</v>
      </c>
      <c r="D1815" s="5">
        <v>3</v>
      </c>
    </row>
    <row r="1816" spans="1:4" x14ac:dyDescent="0.25">
      <c r="A1816">
        <v>2095</v>
      </c>
      <c r="C1816" s="4">
        <v>2</v>
      </c>
      <c r="D1816" s="5">
        <v>3</v>
      </c>
    </row>
    <row r="1817" spans="1:4" x14ac:dyDescent="0.25">
      <c r="A1817">
        <v>2096</v>
      </c>
      <c r="C1817" s="4">
        <v>2</v>
      </c>
      <c r="D1817" s="5">
        <v>3</v>
      </c>
    </row>
    <row r="1818" spans="1:4" x14ac:dyDescent="0.25">
      <c r="A1818">
        <v>2097</v>
      </c>
      <c r="C1818" s="4">
        <v>2</v>
      </c>
      <c r="D1818" s="5">
        <v>3</v>
      </c>
    </row>
    <row r="1819" spans="1:4" x14ac:dyDescent="0.25">
      <c r="A1819">
        <v>2098</v>
      </c>
      <c r="C1819" s="4">
        <v>2</v>
      </c>
      <c r="D1819" s="5">
        <v>3</v>
      </c>
    </row>
    <row r="1820" spans="1:4" x14ac:dyDescent="0.25">
      <c r="A1820">
        <v>2099</v>
      </c>
      <c r="C1820" s="4">
        <v>2</v>
      </c>
      <c r="D1820" s="5">
        <v>3</v>
      </c>
    </row>
    <row r="1821" spans="1:4" x14ac:dyDescent="0.25">
      <c r="A1821">
        <v>2100</v>
      </c>
      <c r="C1821" s="4">
        <v>2</v>
      </c>
      <c r="D1821" s="5">
        <v>3</v>
      </c>
    </row>
    <row r="1822" spans="1:4" x14ac:dyDescent="0.25">
      <c r="A1822">
        <v>2101</v>
      </c>
      <c r="D1822" s="5">
        <v>3</v>
      </c>
    </row>
    <row r="1823" spans="1:4" x14ac:dyDescent="0.25">
      <c r="A1823">
        <v>2102</v>
      </c>
    </row>
    <row r="1824" spans="1:4" x14ac:dyDescent="0.25">
      <c r="A1824">
        <v>2103</v>
      </c>
      <c r="B1824" s="3">
        <v>1</v>
      </c>
    </row>
    <row r="1825" spans="1:5" x14ac:dyDescent="0.25">
      <c r="A1825">
        <v>2104</v>
      </c>
      <c r="B1825" s="3">
        <v>1</v>
      </c>
    </row>
    <row r="1826" spans="1:5" x14ac:dyDescent="0.25">
      <c r="A1826">
        <v>2105</v>
      </c>
      <c r="B1826" s="3">
        <v>1</v>
      </c>
    </row>
    <row r="1827" spans="1:5" x14ac:dyDescent="0.25">
      <c r="A1827">
        <v>2106</v>
      </c>
      <c r="B1827" s="3">
        <v>1</v>
      </c>
      <c r="E1827" s="2">
        <v>4</v>
      </c>
    </row>
    <row r="1828" spans="1:5" x14ac:dyDescent="0.25">
      <c r="A1828">
        <v>2107</v>
      </c>
      <c r="B1828" s="3">
        <v>1</v>
      </c>
      <c r="E1828" s="2">
        <v>4</v>
      </c>
    </row>
    <row r="1829" spans="1:5" x14ac:dyDescent="0.25">
      <c r="A1829">
        <v>2108</v>
      </c>
      <c r="B1829" s="3">
        <v>1</v>
      </c>
      <c r="E1829" s="2">
        <v>4</v>
      </c>
    </row>
    <row r="1830" spans="1:5" x14ac:dyDescent="0.25">
      <c r="A1830">
        <v>2109</v>
      </c>
      <c r="B1830" s="3">
        <v>1</v>
      </c>
      <c r="E1830" s="2">
        <v>4</v>
      </c>
    </row>
    <row r="1831" spans="1:5" x14ac:dyDescent="0.25">
      <c r="A1831">
        <v>2110</v>
      </c>
      <c r="B1831" s="3">
        <v>1</v>
      </c>
      <c r="E1831" s="2">
        <v>4</v>
      </c>
    </row>
    <row r="1832" spans="1:5" x14ac:dyDescent="0.25">
      <c r="A1832">
        <v>2111</v>
      </c>
      <c r="B1832" s="3">
        <v>1</v>
      </c>
      <c r="E1832" s="2">
        <v>4</v>
      </c>
    </row>
    <row r="1833" spans="1:5" x14ac:dyDescent="0.25">
      <c r="A1833">
        <v>2112</v>
      </c>
      <c r="B1833" s="3">
        <v>1</v>
      </c>
      <c r="E1833" s="2">
        <v>4</v>
      </c>
    </row>
    <row r="1834" spans="1:5" x14ac:dyDescent="0.25">
      <c r="A1834">
        <v>2113</v>
      </c>
      <c r="B1834" s="3">
        <v>1</v>
      </c>
      <c r="E1834" s="2">
        <v>4</v>
      </c>
    </row>
    <row r="1835" spans="1:5" x14ac:dyDescent="0.25">
      <c r="A1835">
        <v>2114</v>
      </c>
      <c r="D1835" s="5">
        <v>3</v>
      </c>
      <c r="E1835" s="2">
        <v>4</v>
      </c>
    </row>
    <row r="1836" spans="1:5" x14ac:dyDescent="0.25">
      <c r="A1836">
        <v>2115</v>
      </c>
      <c r="D1836" s="5">
        <v>3</v>
      </c>
      <c r="E1836" s="2">
        <v>4</v>
      </c>
    </row>
    <row r="1837" spans="1:5" x14ac:dyDescent="0.25">
      <c r="A1837">
        <v>2116</v>
      </c>
      <c r="D1837" s="5">
        <v>3</v>
      </c>
      <c r="E1837" s="2">
        <v>4</v>
      </c>
    </row>
    <row r="1838" spans="1:5" x14ac:dyDescent="0.25">
      <c r="A1838">
        <v>2117</v>
      </c>
      <c r="D1838" s="5">
        <v>3</v>
      </c>
    </row>
    <row r="1839" spans="1:5" x14ac:dyDescent="0.25">
      <c r="A1839">
        <v>2118</v>
      </c>
      <c r="D1839" s="5">
        <v>3</v>
      </c>
    </row>
    <row r="1840" spans="1:5" x14ac:dyDescent="0.25">
      <c r="A1840">
        <v>2119</v>
      </c>
      <c r="D1840" s="5">
        <v>3</v>
      </c>
    </row>
    <row r="1841" spans="1:4" x14ac:dyDescent="0.25">
      <c r="A1841">
        <v>2120</v>
      </c>
      <c r="D1841" s="5">
        <v>3</v>
      </c>
    </row>
    <row r="1842" spans="1:4" x14ac:dyDescent="0.25">
      <c r="A1842">
        <v>2121</v>
      </c>
      <c r="D1842" s="5">
        <v>3</v>
      </c>
    </row>
    <row r="1843" spans="1:4" x14ac:dyDescent="0.25">
      <c r="A1843">
        <v>2122</v>
      </c>
      <c r="D1843" s="5">
        <v>3</v>
      </c>
    </row>
    <row r="1844" spans="1:4" x14ac:dyDescent="0.25">
      <c r="A1844">
        <v>2123</v>
      </c>
    </row>
    <row r="1845" spans="1:4" x14ac:dyDescent="0.25">
      <c r="A1845">
        <v>2124</v>
      </c>
    </row>
    <row r="1846" spans="1:4" x14ac:dyDescent="0.25">
      <c r="A1846">
        <v>2125</v>
      </c>
      <c r="C1846" s="4">
        <v>2</v>
      </c>
    </row>
    <row r="1847" spans="1:4" x14ac:dyDescent="0.25">
      <c r="A1847">
        <v>2126</v>
      </c>
      <c r="C1847" s="4">
        <v>2</v>
      </c>
    </row>
    <row r="1848" spans="1:4" x14ac:dyDescent="0.25">
      <c r="A1848">
        <v>2127</v>
      </c>
      <c r="C1848" s="4">
        <v>2</v>
      </c>
    </row>
    <row r="1849" spans="1:4" x14ac:dyDescent="0.25">
      <c r="A1849">
        <v>2128</v>
      </c>
      <c r="B1849" s="3">
        <v>1</v>
      </c>
      <c r="C1849" s="4">
        <v>2</v>
      </c>
    </row>
    <row r="1850" spans="1:4" x14ac:dyDescent="0.25">
      <c r="A1850">
        <v>2129</v>
      </c>
      <c r="B1850" s="3">
        <v>1</v>
      </c>
      <c r="C1850" s="4">
        <v>2</v>
      </c>
    </row>
    <row r="1851" spans="1:4" x14ac:dyDescent="0.25">
      <c r="A1851">
        <v>2130</v>
      </c>
      <c r="B1851" s="3">
        <v>1</v>
      </c>
      <c r="C1851" s="4">
        <v>2</v>
      </c>
    </row>
    <row r="1852" spans="1:4" x14ac:dyDescent="0.25">
      <c r="A1852">
        <v>2131</v>
      </c>
      <c r="B1852" s="3">
        <v>1</v>
      </c>
      <c r="C1852" s="4">
        <v>2</v>
      </c>
    </row>
    <row r="1853" spans="1:4" x14ac:dyDescent="0.25">
      <c r="A1853">
        <v>2132</v>
      </c>
      <c r="B1853" s="3">
        <v>1</v>
      </c>
      <c r="C1853" s="4">
        <v>2</v>
      </c>
    </row>
    <row r="1854" spans="1:4" x14ac:dyDescent="0.25">
      <c r="A1854">
        <v>2133</v>
      </c>
      <c r="B1854" s="3">
        <v>1</v>
      </c>
    </row>
    <row r="1855" spans="1:4" x14ac:dyDescent="0.25">
      <c r="A1855">
        <v>2134</v>
      </c>
      <c r="B1855" s="3">
        <v>1</v>
      </c>
    </row>
    <row r="1856" spans="1:4" x14ac:dyDescent="0.25">
      <c r="A1856">
        <v>2135</v>
      </c>
      <c r="B1856" s="3">
        <v>1</v>
      </c>
    </row>
    <row r="1857" spans="1:5" x14ac:dyDescent="0.25">
      <c r="A1857">
        <v>2136</v>
      </c>
      <c r="B1857" s="3">
        <v>1</v>
      </c>
      <c r="E1857" s="2">
        <v>4</v>
      </c>
    </row>
    <row r="1858" spans="1:5" x14ac:dyDescent="0.25">
      <c r="A1858">
        <v>2137</v>
      </c>
      <c r="D1858" s="5">
        <v>3</v>
      </c>
      <c r="E1858" s="2">
        <v>4</v>
      </c>
    </row>
    <row r="1859" spans="1:5" x14ac:dyDescent="0.25">
      <c r="A1859">
        <v>2138</v>
      </c>
      <c r="D1859" s="5">
        <v>3</v>
      </c>
      <c r="E1859" s="2">
        <v>4</v>
      </c>
    </row>
    <row r="1860" spans="1:5" x14ac:dyDescent="0.25">
      <c r="A1860">
        <v>2139</v>
      </c>
      <c r="D1860" s="5">
        <v>3</v>
      </c>
      <c r="E1860" s="2">
        <v>4</v>
      </c>
    </row>
    <row r="1861" spans="1:5" x14ac:dyDescent="0.25">
      <c r="A1861">
        <v>2140</v>
      </c>
      <c r="D1861" s="5">
        <v>3</v>
      </c>
      <c r="E1861" s="2">
        <v>4</v>
      </c>
    </row>
    <row r="1862" spans="1:5" x14ac:dyDescent="0.25">
      <c r="A1862">
        <v>2141</v>
      </c>
      <c r="D1862" s="5">
        <v>3</v>
      </c>
      <c r="E1862" s="2">
        <v>4</v>
      </c>
    </row>
    <row r="1863" spans="1:5" x14ac:dyDescent="0.25">
      <c r="A1863">
        <v>2142</v>
      </c>
      <c r="D1863" s="5">
        <v>3</v>
      </c>
      <c r="E1863" s="2">
        <v>4</v>
      </c>
    </row>
    <row r="1864" spans="1:5" x14ac:dyDescent="0.25">
      <c r="A1864">
        <v>2143</v>
      </c>
      <c r="D1864" s="5">
        <v>3</v>
      </c>
      <c r="E1864" s="2">
        <v>4</v>
      </c>
    </row>
    <row r="1865" spans="1:5" x14ac:dyDescent="0.25">
      <c r="A1865">
        <v>2144</v>
      </c>
      <c r="D1865" s="5">
        <v>3</v>
      </c>
      <c r="E1865" s="2">
        <v>4</v>
      </c>
    </row>
    <row r="1866" spans="1:5" x14ac:dyDescent="0.25">
      <c r="A1866">
        <v>2145</v>
      </c>
      <c r="D1866" s="5">
        <v>3</v>
      </c>
    </row>
    <row r="1867" spans="1:5" x14ac:dyDescent="0.25">
      <c r="A1867">
        <v>2146</v>
      </c>
      <c r="C1867" s="4">
        <v>2</v>
      </c>
    </row>
    <row r="1868" spans="1:5" x14ac:dyDescent="0.25">
      <c r="A1868">
        <v>2147</v>
      </c>
      <c r="C1868" s="4">
        <v>2</v>
      </c>
    </row>
    <row r="1869" spans="1:5" x14ac:dyDescent="0.25">
      <c r="A1869">
        <v>2148</v>
      </c>
      <c r="C1869" s="4">
        <v>2</v>
      </c>
    </row>
    <row r="1870" spans="1:5" x14ac:dyDescent="0.25">
      <c r="A1870">
        <v>2149</v>
      </c>
      <c r="C1870" s="4">
        <v>2</v>
      </c>
    </row>
    <row r="1871" spans="1:5" x14ac:dyDescent="0.25">
      <c r="A1871">
        <v>2150</v>
      </c>
      <c r="B1871" s="3">
        <v>1</v>
      </c>
      <c r="C1871" s="4">
        <v>2</v>
      </c>
    </row>
    <row r="1872" spans="1:5" x14ac:dyDescent="0.25">
      <c r="A1872">
        <v>2151</v>
      </c>
      <c r="B1872" s="3">
        <v>1</v>
      </c>
      <c r="C1872" s="4">
        <v>2</v>
      </c>
    </row>
    <row r="1873" spans="1:5" x14ac:dyDescent="0.25">
      <c r="A1873">
        <v>2152</v>
      </c>
      <c r="B1873" s="3">
        <v>1</v>
      </c>
      <c r="C1873" s="4">
        <v>2</v>
      </c>
    </row>
    <row r="1874" spans="1:5" x14ac:dyDescent="0.25">
      <c r="A1874">
        <v>2153</v>
      </c>
      <c r="B1874" s="3">
        <v>1</v>
      </c>
      <c r="C1874" s="4">
        <v>2</v>
      </c>
    </row>
    <row r="1875" spans="1:5" x14ac:dyDescent="0.25">
      <c r="A1875">
        <v>2154</v>
      </c>
      <c r="B1875" s="3">
        <v>1</v>
      </c>
    </row>
    <row r="1876" spans="1:5" x14ac:dyDescent="0.25">
      <c r="A1876">
        <v>2155</v>
      </c>
      <c r="B1876" s="3">
        <v>1</v>
      </c>
    </row>
    <row r="1877" spans="1:5" x14ac:dyDescent="0.25">
      <c r="A1877">
        <v>2156</v>
      </c>
      <c r="B1877" s="3">
        <v>1</v>
      </c>
    </row>
    <row r="1878" spans="1:5" x14ac:dyDescent="0.25">
      <c r="A1878">
        <v>2157</v>
      </c>
      <c r="B1878" s="3">
        <v>1</v>
      </c>
    </row>
    <row r="1879" spans="1:5" x14ac:dyDescent="0.25">
      <c r="A1879">
        <v>2158</v>
      </c>
      <c r="D1879" s="5">
        <v>3</v>
      </c>
      <c r="E1879" s="2">
        <v>4</v>
      </c>
    </row>
    <row r="1880" spans="1:5" x14ac:dyDescent="0.25">
      <c r="A1880">
        <v>2159</v>
      </c>
      <c r="D1880" s="5">
        <v>3</v>
      </c>
      <c r="E1880" s="2">
        <v>4</v>
      </c>
    </row>
    <row r="1881" spans="1:5" x14ac:dyDescent="0.25">
      <c r="A1881">
        <v>2160</v>
      </c>
      <c r="D1881" s="5">
        <v>3</v>
      </c>
      <c r="E1881" s="2">
        <v>4</v>
      </c>
    </row>
    <row r="1882" spans="1:5" x14ac:dyDescent="0.25">
      <c r="A1882">
        <v>2161</v>
      </c>
      <c r="D1882" s="5">
        <v>3</v>
      </c>
      <c r="E1882" s="2">
        <v>4</v>
      </c>
    </row>
    <row r="1883" spans="1:5" x14ac:dyDescent="0.25">
      <c r="A1883">
        <v>2162</v>
      </c>
      <c r="D1883" s="5">
        <v>3</v>
      </c>
      <c r="E1883" s="2">
        <v>4</v>
      </c>
    </row>
    <row r="1884" spans="1:5" x14ac:dyDescent="0.25">
      <c r="A1884">
        <v>2163</v>
      </c>
      <c r="D1884" s="5">
        <v>3</v>
      </c>
      <c r="E1884" s="2">
        <v>4</v>
      </c>
    </row>
    <row r="1885" spans="1:5" x14ac:dyDescent="0.25">
      <c r="A1885">
        <v>2164</v>
      </c>
      <c r="D1885" s="5">
        <v>3</v>
      </c>
      <c r="E1885" s="2">
        <v>4</v>
      </c>
    </row>
    <row r="1886" spans="1:5" x14ac:dyDescent="0.25">
      <c r="A1886">
        <v>2165</v>
      </c>
      <c r="D1886" s="5">
        <v>3</v>
      </c>
      <c r="E1886" s="2">
        <v>4</v>
      </c>
    </row>
    <row r="1887" spans="1:5" x14ac:dyDescent="0.25">
      <c r="A1887">
        <v>2166</v>
      </c>
      <c r="D1887" s="5">
        <v>3</v>
      </c>
    </row>
    <row r="1888" spans="1:5" x14ac:dyDescent="0.25">
      <c r="A1888">
        <v>2167</v>
      </c>
    </row>
    <row r="1889" spans="1:5" x14ac:dyDescent="0.25">
      <c r="A1889">
        <v>2168</v>
      </c>
    </row>
    <row r="1890" spans="1:5" x14ac:dyDescent="0.25">
      <c r="A1890">
        <v>2169</v>
      </c>
      <c r="C1890" s="4">
        <v>2</v>
      </c>
    </row>
    <row r="1891" spans="1:5" x14ac:dyDescent="0.25">
      <c r="A1891">
        <v>2170</v>
      </c>
      <c r="C1891" s="4">
        <v>2</v>
      </c>
    </row>
    <row r="1892" spans="1:5" x14ac:dyDescent="0.25">
      <c r="A1892">
        <v>2171</v>
      </c>
      <c r="C1892" s="4">
        <v>2</v>
      </c>
    </row>
    <row r="1893" spans="1:5" x14ac:dyDescent="0.25">
      <c r="A1893">
        <v>2172</v>
      </c>
      <c r="C1893" s="4">
        <v>2</v>
      </c>
    </row>
    <row r="1894" spans="1:5" x14ac:dyDescent="0.25">
      <c r="A1894">
        <v>2173</v>
      </c>
      <c r="C1894" s="4">
        <v>2</v>
      </c>
    </row>
    <row r="1895" spans="1:5" x14ac:dyDescent="0.25">
      <c r="A1895">
        <v>2174</v>
      </c>
      <c r="B1895" s="3">
        <v>1</v>
      </c>
      <c r="C1895" s="4">
        <v>2</v>
      </c>
    </row>
    <row r="1896" spans="1:5" x14ac:dyDescent="0.25">
      <c r="A1896">
        <v>2175</v>
      </c>
      <c r="B1896" s="3">
        <v>1</v>
      </c>
      <c r="C1896" s="4">
        <v>2</v>
      </c>
    </row>
    <row r="1897" spans="1:5" x14ac:dyDescent="0.25">
      <c r="A1897">
        <v>2176</v>
      </c>
      <c r="B1897" s="3">
        <v>1</v>
      </c>
    </row>
    <row r="1898" spans="1:5" x14ac:dyDescent="0.25">
      <c r="A1898">
        <v>2177</v>
      </c>
      <c r="B1898" s="3">
        <v>1</v>
      </c>
    </row>
    <row r="1899" spans="1:5" x14ac:dyDescent="0.25">
      <c r="A1899">
        <v>2178</v>
      </c>
      <c r="B1899" s="3">
        <v>1</v>
      </c>
    </row>
    <row r="1900" spans="1:5" x14ac:dyDescent="0.25">
      <c r="A1900">
        <v>2179</v>
      </c>
      <c r="B1900" s="3">
        <v>1</v>
      </c>
    </row>
    <row r="1901" spans="1:5" x14ac:dyDescent="0.25">
      <c r="A1901">
        <v>2180</v>
      </c>
      <c r="B1901" s="3">
        <v>1</v>
      </c>
      <c r="E1901" s="2">
        <v>4</v>
      </c>
    </row>
    <row r="1902" spans="1:5" x14ac:dyDescent="0.25">
      <c r="A1902">
        <v>2181</v>
      </c>
      <c r="D1902" s="5">
        <v>3</v>
      </c>
      <c r="E1902" s="2">
        <v>4</v>
      </c>
    </row>
    <row r="1903" spans="1:5" x14ac:dyDescent="0.25">
      <c r="A1903">
        <v>2182</v>
      </c>
      <c r="D1903" s="5">
        <v>3</v>
      </c>
      <c r="E1903" s="2">
        <v>4</v>
      </c>
    </row>
    <row r="1904" spans="1:5" x14ac:dyDescent="0.25">
      <c r="A1904">
        <v>2183</v>
      </c>
      <c r="D1904" s="5">
        <v>3</v>
      </c>
      <c r="E1904" s="2">
        <v>4</v>
      </c>
    </row>
    <row r="1905" spans="1:5" x14ac:dyDescent="0.25">
      <c r="A1905">
        <v>2184</v>
      </c>
      <c r="D1905" s="5">
        <v>3</v>
      </c>
      <c r="E1905" s="2">
        <v>4</v>
      </c>
    </row>
    <row r="1906" spans="1:5" x14ac:dyDescent="0.25">
      <c r="A1906">
        <v>2185</v>
      </c>
      <c r="D1906" s="5">
        <v>3</v>
      </c>
      <c r="E1906" s="2">
        <v>4</v>
      </c>
    </row>
    <row r="1907" spans="1:5" x14ac:dyDescent="0.25">
      <c r="A1907">
        <v>2186</v>
      </c>
      <c r="D1907" s="5">
        <v>3</v>
      </c>
      <c r="E1907" s="2">
        <v>4</v>
      </c>
    </row>
    <row r="1908" spans="1:5" x14ac:dyDescent="0.25">
      <c r="A1908">
        <v>2187</v>
      </c>
      <c r="D1908" s="5">
        <v>3</v>
      </c>
      <c r="E1908" s="2">
        <v>4</v>
      </c>
    </row>
    <row r="1909" spans="1:5" x14ac:dyDescent="0.25">
      <c r="A1909">
        <v>2188</v>
      </c>
      <c r="D1909" s="5">
        <v>3</v>
      </c>
      <c r="E1909" s="2">
        <v>4</v>
      </c>
    </row>
    <row r="1910" spans="1:5" x14ac:dyDescent="0.25">
      <c r="A1910">
        <v>2189</v>
      </c>
    </row>
    <row r="1911" spans="1:5" x14ac:dyDescent="0.25">
      <c r="A1911">
        <v>2190</v>
      </c>
      <c r="C1911" s="4">
        <v>2</v>
      </c>
    </row>
    <row r="1912" spans="1:5" x14ac:dyDescent="0.25">
      <c r="A1912">
        <v>2191</v>
      </c>
      <c r="C1912" s="4">
        <v>2</v>
      </c>
    </row>
    <row r="1913" spans="1:5" x14ac:dyDescent="0.25">
      <c r="A1913">
        <v>2192</v>
      </c>
      <c r="C1913" s="4">
        <v>2</v>
      </c>
    </row>
    <row r="1914" spans="1:5" x14ac:dyDescent="0.25">
      <c r="A1914">
        <v>2193</v>
      </c>
      <c r="C1914" s="4">
        <v>2</v>
      </c>
    </row>
    <row r="1915" spans="1:5" x14ac:dyDescent="0.25">
      <c r="A1915">
        <v>2194</v>
      </c>
      <c r="C1915" s="4">
        <v>2</v>
      </c>
    </row>
    <row r="1916" spans="1:5" x14ac:dyDescent="0.25">
      <c r="A1916">
        <v>2195</v>
      </c>
      <c r="B1916" s="3">
        <v>1</v>
      </c>
      <c r="C1916" s="4">
        <v>2</v>
      </c>
    </row>
    <row r="1917" spans="1:5" x14ac:dyDescent="0.25">
      <c r="A1917">
        <v>2196</v>
      </c>
      <c r="B1917" s="3">
        <v>1</v>
      </c>
      <c r="C1917" s="4">
        <v>2</v>
      </c>
    </row>
    <row r="1918" spans="1:5" x14ac:dyDescent="0.25">
      <c r="A1918">
        <v>2197</v>
      </c>
      <c r="B1918" s="3">
        <v>1</v>
      </c>
      <c r="C1918" s="4">
        <v>2</v>
      </c>
    </row>
    <row r="1919" spans="1:5" x14ac:dyDescent="0.25">
      <c r="A1919">
        <v>2198</v>
      </c>
      <c r="B1919" s="3">
        <v>1</v>
      </c>
    </row>
    <row r="1920" spans="1:5" x14ac:dyDescent="0.25">
      <c r="A1920">
        <v>2199</v>
      </c>
      <c r="B1920" s="3">
        <v>1</v>
      </c>
    </row>
    <row r="1921" spans="1:5" x14ac:dyDescent="0.25">
      <c r="A1921">
        <v>2200</v>
      </c>
      <c r="B1921" s="3">
        <v>1</v>
      </c>
    </row>
    <row r="1922" spans="1:5" x14ac:dyDescent="0.25">
      <c r="A1922">
        <v>2201</v>
      </c>
      <c r="B1922" s="3">
        <v>1</v>
      </c>
    </row>
    <row r="1923" spans="1:5" x14ac:dyDescent="0.25">
      <c r="A1923">
        <v>2202</v>
      </c>
    </row>
    <row r="1924" spans="1:5" x14ac:dyDescent="0.25">
      <c r="A1924">
        <v>2203</v>
      </c>
    </row>
    <row r="1925" spans="1:5" x14ac:dyDescent="0.25">
      <c r="A1925">
        <v>2204</v>
      </c>
      <c r="D1925" s="5">
        <v>3</v>
      </c>
      <c r="E1925" s="2">
        <v>4</v>
      </c>
    </row>
    <row r="1926" spans="1:5" x14ac:dyDescent="0.25">
      <c r="A1926">
        <v>2205</v>
      </c>
      <c r="D1926" s="5">
        <v>3</v>
      </c>
      <c r="E1926" s="2">
        <v>4</v>
      </c>
    </row>
    <row r="1927" spans="1:5" x14ac:dyDescent="0.25">
      <c r="A1927">
        <v>2206</v>
      </c>
      <c r="D1927" s="5">
        <v>3</v>
      </c>
      <c r="E1927" s="2">
        <v>4</v>
      </c>
    </row>
    <row r="1928" spans="1:5" x14ac:dyDescent="0.25">
      <c r="A1928">
        <v>2207</v>
      </c>
      <c r="D1928" s="5">
        <v>3</v>
      </c>
      <c r="E1928" s="2">
        <v>4</v>
      </c>
    </row>
    <row r="1929" spans="1:5" x14ac:dyDescent="0.25">
      <c r="A1929">
        <v>2208</v>
      </c>
      <c r="D1929" s="5">
        <v>3</v>
      </c>
      <c r="E1929" s="2">
        <v>4</v>
      </c>
    </row>
    <row r="1930" spans="1:5" x14ac:dyDescent="0.25">
      <c r="A1930">
        <v>2209</v>
      </c>
      <c r="D1930" s="5">
        <v>3</v>
      </c>
      <c r="E1930" s="2">
        <v>4</v>
      </c>
    </row>
    <row r="1931" spans="1:5" x14ac:dyDescent="0.25">
      <c r="A1931">
        <v>2210</v>
      </c>
      <c r="D1931" s="5">
        <v>3</v>
      </c>
      <c r="E1931" s="2">
        <v>4</v>
      </c>
    </row>
    <row r="1932" spans="1:5" x14ac:dyDescent="0.25">
      <c r="A1932">
        <v>2211</v>
      </c>
      <c r="D1932" s="5">
        <v>3</v>
      </c>
    </row>
    <row r="1933" spans="1:5" x14ac:dyDescent="0.25">
      <c r="A1933">
        <v>2212</v>
      </c>
    </row>
    <row r="1934" spans="1:5" x14ac:dyDescent="0.25">
      <c r="A1934">
        <v>2213</v>
      </c>
      <c r="C1934" s="4">
        <v>2</v>
      </c>
    </row>
    <row r="1935" spans="1:5" x14ac:dyDescent="0.25">
      <c r="A1935">
        <v>2214</v>
      </c>
      <c r="C1935" s="4">
        <v>2</v>
      </c>
    </row>
    <row r="1936" spans="1:5" x14ac:dyDescent="0.25">
      <c r="A1936">
        <v>2215</v>
      </c>
      <c r="C1936" s="4">
        <v>2</v>
      </c>
    </row>
    <row r="1937" spans="1:5" x14ac:dyDescent="0.25">
      <c r="A1937">
        <v>2216</v>
      </c>
      <c r="C1937" s="4">
        <v>2</v>
      </c>
    </row>
    <row r="1938" spans="1:5" x14ac:dyDescent="0.25">
      <c r="A1938">
        <v>2217</v>
      </c>
      <c r="C1938" s="4">
        <v>2</v>
      </c>
    </row>
    <row r="1939" spans="1:5" x14ac:dyDescent="0.25">
      <c r="A1939">
        <v>2218</v>
      </c>
      <c r="B1939" s="3">
        <v>1</v>
      </c>
      <c r="C1939" s="4">
        <v>2</v>
      </c>
    </row>
    <row r="1940" spans="1:5" x14ac:dyDescent="0.25">
      <c r="A1940">
        <v>2219</v>
      </c>
      <c r="B1940" s="3">
        <v>1</v>
      </c>
      <c r="C1940" s="4">
        <v>2</v>
      </c>
    </row>
    <row r="1941" spans="1:5" x14ac:dyDescent="0.25">
      <c r="A1941">
        <v>2220</v>
      </c>
      <c r="B1941" s="3">
        <v>1</v>
      </c>
      <c r="C1941" s="4">
        <v>2</v>
      </c>
    </row>
    <row r="1942" spans="1:5" x14ac:dyDescent="0.25">
      <c r="A1942">
        <v>2221</v>
      </c>
      <c r="B1942" s="3">
        <v>1</v>
      </c>
    </row>
    <row r="1943" spans="1:5" x14ac:dyDescent="0.25">
      <c r="A1943">
        <v>2222</v>
      </c>
      <c r="B1943" s="3">
        <v>1</v>
      </c>
    </row>
    <row r="1944" spans="1:5" x14ac:dyDescent="0.25">
      <c r="A1944">
        <v>2223</v>
      </c>
      <c r="B1944" s="3">
        <v>1</v>
      </c>
    </row>
    <row r="1945" spans="1:5" x14ac:dyDescent="0.25">
      <c r="A1945">
        <v>2224</v>
      </c>
      <c r="B1945" s="3">
        <v>1</v>
      </c>
    </row>
    <row r="1946" spans="1:5" x14ac:dyDescent="0.25">
      <c r="A1946">
        <v>2225</v>
      </c>
      <c r="B1946" s="3">
        <v>1</v>
      </c>
    </row>
    <row r="1947" spans="1:5" x14ac:dyDescent="0.25">
      <c r="A1947">
        <v>2226</v>
      </c>
      <c r="E1947" s="2">
        <v>4</v>
      </c>
    </row>
    <row r="1948" spans="1:5" x14ac:dyDescent="0.25">
      <c r="A1948">
        <v>2227</v>
      </c>
      <c r="D1948" s="5">
        <v>3</v>
      </c>
      <c r="E1948" s="2">
        <v>4</v>
      </c>
    </row>
    <row r="1949" spans="1:5" x14ac:dyDescent="0.25">
      <c r="A1949">
        <v>2228</v>
      </c>
      <c r="D1949" s="5">
        <v>3</v>
      </c>
      <c r="E1949" s="2">
        <v>4</v>
      </c>
    </row>
    <row r="1950" spans="1:5" x14ac:dyDescent="0.25">
      <c r="A1950">
        <v>2229</v>
      </c>
      <c r="D1950" s="5">
        <v>3</v>
      </c>
      <c r="E1950" s="2">
        <v>4</v>
      </c>
    </row>
    <row r="1951" spans="1:5" x14ac:dyDescent="0.25">
      <c r="A1951">
        <v>2230</v>
      </c>
      <c r="D1951" s="5">
        <v>3</v>
      </c>
      <c r="E1951" s="2">
        <v>4</v>
      </c>
    </row>
    <row r="1952" spans="1:5" x14ac:dyDescent="0.25">
      <c r="A1952">
        <v>2231</v>
      </c>
      <c r="D1952" s="5">
        <v>3</v>
      </c>
      <c r="E1952" s="2">
        <v>4</v>
      </c>
    </row>
    <row r="1953" spans="1:5" x14ac:dyDescent="0.25">
      <c r="A1953">
        <v>2232</v>
      </c>
      <c r="D1953" s="5">
        <v>3</v>
      </c>
      <c r="E1953" s="2">
        <v>4</v>
      </c>
    </row>
    <row r="1954" spans="1:5" x14ac:dyDescent="0.25">
      <c r="A1954">
        <v>2233</v>
      </c>
      <c r="D1954" s="5">
        <v>3</v>
      </c>
      <c r="E1954" s="2">
        <v>4</v>
      </c>
    </row>
    <row r="1955" spans="1:5" x14ac:dyDescent="0.25">
      <c r="A1955">
        <v>2234</v>
      </c>
      <c r="D1955" s="5">
        <v>3</v>
      </c>
    </row>
    <row r="1956" spans="1:5" x14ac:dyDescent="0.25">
      <c r="A1956">
        <v>2235</v>
      </c>
      <c r="D1956" s="5">
        <v>3</v>
      </c>
    </row>
    <row r="1957" spans="1:5" x14ac:dyDescent="0.25">
      <c r="A1957">
        <v>2236</v>
      </c>
    </row>
    <row r="1958" spans="1:5" x14ac:dyDescent="0.25">
      <c r="A1958">
        <v>2237</v>
      </c>
      <c r="C1958" s="4">
        <v>2</v>
      </c>
    </row>
    <row r="1959" spans="1:5" x14ac:dyDescent="0.25">
      <c r="A1959">
        <v>2238</v>
      </c>
      <c r="C1959" s="4">
        <v>2</v>
      </c>
    </row>
    <row r="1960" spans="1:5" x14ac:dyDescent="0.25">
      <c r="A1960">
        <v>2239</v>
      </c>
      <c r="C1960" s="4">
        <v>2</v>
      </c>
    </row>
    <row r="1961" spans="1:5" x14ac:dyDescent="0.25">
      <c r="A1961">
        <v>2240</v>
      </c>
      <c r="C1961" s="4">
        <v>2</v>
      </c>
    </row>
    <row r="1962" spans="1:5" x14ac:dyDescent="0.25">
      <c r="A1962">
        <v>2241</v>
      </c>
      <c r="C1962" s="4">
        <v>2</v>
      </c>
    </row>
    <row r="1963" spans="1:5" x14ac:dyDescent="0.25">
      <c r="A1963">
        <v>2242</v>
      </c>
      <c r="B1963" s="3">
        <v>1</v>
      </c>
      <c r="C1963" s="4">
        <v>2</v>
      </c>
    </row>
    <row r="1964" spans="1:5" x14ac:dyDescent="0.25">
      <c r="A1964">
        <v>2243</v>
      </c>
      <c r="B1964" s="3">
        <v>1</v>
      </c>
      <c r="C1964" s="4">
        <v>2</v>
      </c>
    </row>
    <row r="1965" spans="1:5" x14ac:dyDescent="0.25">
      <c r="A1965">
        <v>2244</v>
      </c>
      <c r="B1965" s="3">
        <v>1</v>
      </c>
      <c r="C1965" s="4">
        <v>2</v>
      </c>
    </row>
    <row r="1966" spans="1:5" x14ac:dyDescent="0.25">
      <c r="A1966">
        <v>2245</v>
      </c>
      <c r="B1966" s="3">
        <v>1</v>
      </c>
    </row>
    <row r="1967" spans="1:5" x14ac:dyDescent="0.25">
      <c r="A1967">
        <v>2246</v>
      </c>
      <c r="B1967" s="3">
        <v>1</v>
      </c>
    </row>
    <row r="1968" spans="1:5" x14ac:dyDescent="0.25">
      <c r="A1968">
        <v>2247</v>
      </c>
      <c r="B1968" s="3">
        <v>1</v>
      </c>
    </row>
    <row r="1969" spans="1:5" x14ac:dyDescent="0.25">
      <c r="A1969">
        <v>2248</v>
      </c>
      <c r="B1969" s="3">
        <v>1</v>
      </c>
    </row>
    <row r="1970" spans="1:5" x14ac:dyDescent="0.25">
      <c r="A1970">
        <v>2249</v>
      </c>
      <c r="B1970" s="3">
        <v>1</v>
      </c>
      <c r="E1970" s="2">
        <v>4</v>
      </c>
    </row>
    <row r="1971" spans="1:5" x14ac:dyDescent="0.25">
      <c r="A1971">
        <v>2250</v>
      </c>
      <c r="E1971" s="2">
        <v>4</v>
      </c>
    </row>
    <row r="1972" spans="1:5" x14ac:dyDescent="0.25">
      <c r="A1972">
        <v>2251</v>
      </c>
      <c r="D1972" s="5">
        <v>3</v>
      </c>
      <c r="E1972" s="2">
        <v>4</v>
      </c>
    </row>
    <row r="1973" spans="1:5" x14ac:dyDescent="0.25">
      <c r="A1973">
        <v>2252</v>
      </c>
      <c r="D1973" s="5">
        <v>3</v>
      </c>
      <c r="E1973" s="2">
        <v>4</v>
      </c>
    </row>
    <row r="1974" spans="1:5" x14ac:dyDescent="0.25">
      <c r="A1974">
        <v>2253</v>
      </c>
      <c r="D1974" s="5">
        <v>3</v>
      </c>
      <c r="E1974" s="2">
        <v>4</v>
      </c>
    </row>
    <row r="1975" spans="1:5" x14ac:dyDescent="0.25">
      <c r="A1975">
        <v>2254</v>
      </c>
      <c r="D1975" s="5">
        <v>3</v>
      </c>
      <c r="E1975" s="2">
        <v>4</v>
      </c>
    </row>
    <row r="1976" spans="1:5" x14ac:dyDescent="0.25">
      <c r="A1976">
        <v>2255</v>
      </c>
      <c r="D1976" s="5">
        <v>3</v>
      </c>
      <c r="E1976" s="2">
        <v>4</v>
      </c>
    </row>
    <row r="1977" spans="1:5" x14ac:dyDescent="0.25">
      <c r="A1977">
        <v>2256</v>
      </c>
      <c r="D1977" s="5">
        <v>3</v>
      </c>
      <c r="E1977" s="2">
        <v>4</v>
      </c>
    </row>
    <row r="1978" spans="1:5" x14ac:dyDescent="0.25">
      <c r="A1978">
        <v>2257</v>
      </c>
      <c r="D1978" s="5">
        <v>3</v>
      </c>
      <c r="E1978" s="2">
        <v>4</v>
      </c>
    </row>
    <row r="1979" spans="1:5" x14ac:dyDescent="0.25">
      <c r="A1979">
        <v>2258</v>
      </c>
      <c r="D1979" s="5">
        <v>3</v>
      </c>
    </row>
    <row r="1980" spans="1:5" x14ac:dyDescent="0.25">
      <c r="A1980">
        <v>2259</v>
      </c>
      <c r="D1980" s="5">
        <v>3</v>
      </c>
    </row>
    <row r="1981" spans="1:5" x14ac:dyDescent="0.25">
      <c r="A1981">
        <v>2260</v>
      </c>
      <c r="C1981" s="4">
        <v>2</v>
      </c>
    </row>
    <row r="1982" spans="1:5" x14ac:dyDescent="0.25">
      <c r="A1982">
        <v>2261</v>
      </c>
      <c r="C1982" s="4">
        <v>2</v>
      </c>
    </row>
    <row r="1983" spans="1:5" x14ac:dyDescent="0.25">
      <c r="A1983">
        <v>2262</v>
      </c>
      <c r="C1983" s="4">
        <v>2</v>
      </c>
    </row>
    <row r="1984" spans="1:5" x14ac:dyDescent="0.25">
      <c r="A1984">
        <v>2263</v>
      </c>
      <c r="C1984" s="4">
        <v>2</v>
      </c>
    </row>
    <row r="1985" spans="1:5" x14ac:dyDescent="0.25">
      <c r="A1985">
        <v>2264</v>
      </c>
      <c r="C1985" s="4">
        <v>2</v>
      </c>
    </row>
    <row r="1986" spans="1:5" x14ac:dyDescent="0.25">
      <c r="A1986">
        <v>2265</v>
      </c>
      <c r="C1986" s="4">
        <v>2</v>
      </c>
    </row>
    <row r="1987" spans="1:5" x14ac:dyDescent="0.25">
      <c r="A1987">
        <v>2266</v>
      </c>
      <c r="B1987" s="3">
        <v>1</v>
      </c>
      <c r="C1987" s="4">
        <v>2</v>
      </c>
    </row>
    <row r="1988" spans="1:5" x14ac:dyDescent="0.25">
      <c r="A1988">
        <v>2267</v>
      </c>
      <c r="B1988" s="3">
        <v>1</v>
      </c>
      <c r="C1988" s="4">
        <v>2</v>
      </c>
    </row>
    <row r="1989" spans="1:5" x14ac:dyDescent="0.25">
      <c r="A1989">
        <v>2268</v>
      </c>
      <c r="B1989" s="3">
        <v>1</v>
      </c>
      <c r="C1989" s="4">
        <v>2</v>
      </c>
    </row>
    <row r="1990" spans="1:5" x14ac:dyDescent="0.25">
      <c r="A1990">
        <v>2269</v>
      </c>
      <c r="B1990" s="3">
        <v>1</v>
      </c>
    </row>
    <row r="1991" spans="1:5" x14ac:dyDescent="0.25">
      <c r="A1991">
        <v>2270</v>
      </c>
      <c r="B1991" s="3">
        <v>1</v>
      </c>
    </row>
    <row r="1992" spans="1:5" x14ac:dyDescent="0.25">
      <c r="A1992">
        <v>2271</v>
      </c>
      <c r="B1992" s="3">
        <v>1</v>
      </c>
    </row>
    <row r="1993" spans="1:5" x14ac:dyDescent="0.25">
      <c r="A1993">
        <v>2272</v>
      </c>
      <c r="B1993" s="3">
        <v>1</v>
      </c>
    </row>
    <row r="1994" spans="1:5" x14ac:dyDescent="0.25">
      <c r="A1994">
        <v>2273</v>
      </c>
      <c r="B1994" s="3">
        <v>1</v>
      </c>
    </row>
    <row r="1995" spans="1:5" x14ac:dyDescent="0.25">
      <c r="A1995">
        <v>2274</v>
      </c>
      <c r="E1995" s="2">
        <v>4</v>
      </c>
    </row>
    <row r="1996" spans="1:5" x14ac:dyDescent="0.25">
      <c r="A1996">
        <v>2275</v>
      </c>
      <c r="E1996" s="2">
        <v>4</v>
      </c>
    </row>
    <row r="1997" spans="1:5" x14ac:dyDescent="0.25">
      <c r="A1997">
        <v>2276</v>
      </c>
      <c r="D1997" s="5">
        <v>3</v>
      </c>
      <c r="E1997" s="2">
        <v>4</v>
      </c>
    </row>
    <row r="1998" spans="1:5" x14ac:dyDescent="0.25">
      <c r="A1998">
        <v>2277</v>
      </c>
      <c r="D1998" s="5">
        <v>3</v>
      </c>
      <c r="E1998" s="2">
        <v>4</v>
      </c>
    </row>
    <row r="1999" spans="1:5" x14ac:dyDescent="0.25">
      <c r="A1999">
        <v>2278</v>
      </c>
      <c r="D1999" s="5">
        <v>3</v>
      </c>
      <c r="E1999" s="2">
        <v>4</v>
      </c>
    </row>
    <row r="2000" spans="1:5" x14ac:dyDescent="0.25">
      <c r="A2000">
        <v>2279</v>
      </c>
      <c r="D2000" s="5">
        <v>3</v>
      </c>
      <c r="E2000" s="2">
        <v>4</v>
      </c>
    </row>
    <row r="2001" spans="1:5" x14ac:dyDescent="0.25">
      <c r="A2001">
        <v>2280</v>
      </c>
      <c r="D2001" s="5">
        <v>3</v>
      </c>
      <c r="E2001" s="2">
        <v>4</v>
      </c>
    </row>
    <row r="2002" spans="1:5" x14ac:dyDescent="0.25">
      <c r="A2002">
        <v>2281</v>
      </c>
      <c r="D2002" s="5">
        <v>3</v>
      </c>
      <c r="E2002" s="2">
        <v>4</v>
      </c>
    </row>
    <row r="2003" spans="1:5" x14ac:dyDescent="0.25">
      <c r="A2003">
        <v>2282</v>
      </c>
      <c r="D2003" s="5">
        <v>3</v>
      </c>
      <c r="E2003" s="2">
        <v>4</v>
      </c>
    </row>
    <row r="2004" spans="1:5" x14ac:dyDescent="0.25">
      <c r="A2004">
        <v>2283</v>
      </c>
      <c r="C2004" s="4">
        <v>2</v>
      </c>
      <c r="D2004" s="5">
        <v>3</v>
      </c>
    </row>
    <row r="2005" spans="1:5" x14ac:dyDescent="0.25">
      <c r="A2005">
        <v>2284</v>
      </c>
      <c r="C2005" s="4">
        <v>2</v>
      </c>
      <c r="D2005" s="5">
        <v>3</v>
      </c>
    </row>
    <row r="2006" spans="1:5" x14ac:dyDescent="0.25">
      <c r="A2006">
        <v>2285</v>
      </c>
      <c r="C2006" s="4">
        <v>2</v>
      </c>
      <c r="D2006" s="5">
        <v>3</v>
      </c>
    </row>
    <row r="2007" spans="1:5" x14ac:dyDescent="0.25">
      <c r="A2007">
        <v>2286</v>
      </c>
      <c r="C2007" s="4">
        <v>2</v>
      </c>
    </row>
    <row r="2008" spans="1:5" x14ac:dyDescent="0.25">
      <c r="A2008">
        <v>2287</v>
      </c>
      <c r="C2008" s="4">
        <v>2</v>
      </c>
    </row>
    <row r="2009" spans="1:5" x14ac:dyDescent="0.25">
      <c r="A2009">
        <v>2288</v>
      </c>
      <c r="C2009" s="4">
        <v>2</v>
      </c>
    </row>
    <row r="2010" spans="1:5" x14ac:dyDescent="0.25">
      <c r="A2010">
        <v>2289</v>
      </c>
      <c r="B2010" s="3">
        <v>1</v>
      </c>
      <c r="C2010" s="4">
        <v>2</v>
      </c>
    </row>
    <row r="2011" spans="1:5" x14ac:dyDescent="0.25">
      <c r="A2011">
        <v>2290</v>
      </c>
      <c r="B2011" s="3">
        <v>1</v>
      </c>
      <c r="C2011" s="4">
        <v>2</v>
      </c>
    </row>
    <row r="2012" spans="1:5" x14ac:dyDescent="0.25">
      <c r="A2012">
        <v>2291</v>
      </c>
      <c r="B2012" s="3">
        <v>1</v>
      </c>
      <c r="C2012" s="4">
        <v>2</v>
      </c>
    </row>
    <row r="2013" spans="1:5" x14ac:dyDescent="0.25">
      <c r="A2013">
        <v>2292</v>
      </c>
      <c r="B2013" s="3">
        <v>1</v>
      </c>
      <c r="C2013" s="4">
        <v>2</v>
      </c>
    </row>
    <row r="2014" spans="1:5" x14ac:dyDescent="0.25">
      <c r="A2014">
        <v>2293</v>
      </c>
      <c r="B2014" s="3">
        <v>1</v>
      </c>
    </row>
    <row r="2015" spans="1:5" x14ac:dyDescent="0.25">
      <c r="A2015">
        <v>2294</v>
      </c>
      <c r="B2015" s="3">
        <v>1</v>
      </c>
    </row>
    <row r="2016" spans="1:5" x14ac:dyDescent="0.25">
      <c r="A2016">
        <v>2295</v>
      </c>
      <c r="B2016" s="3">
        <v>1</v>
      </c>
    </row>
    <row r="2017" spans="1:6" x14ac:dyDescent="0.25">
      <c r="A2017">
        <v>2296</v>
      </c>
      <c r="B2017" s="3">
        <v>1</v>
      </c>
    </row>
    <row r="2018" spans="1:6" x14ac:dyDescent="0.25">
      <c r="A2018">
        <v>2297</v>
      </c>
      <c r="B2018" s="3">
        <v>1</v>
      </c>
    </row>
    <row r="2019" spans="1:6" x14ac:dyDescent="0.25">
      <c r="A2019">
        <v>2298</v>
      </c>
      <c r="B2019" s="3">
        <v>1</v>
      </c>
      <c r="E2019" s="2">
        <v>4</v>
      </c>
    </row>
    <row r="2020" spans="1:6" x14ac:dyDescent="0.25">
      <c r="A2020">
        <v>2299</v>
      </c>
      <c r="B2020" s="3">
        <v>1</v>
      </c>
      <c r="E2020" s="2">
        <v>4</v>
      </c>
    </row>
    <row r="2021" spans="1:6" x14ac:dyDescent="0.25">
      <c r="A2021">
        <v>2300</v>
      </c>
      <c r="E2021" s="2">
        <v>4</v>
      </c>
    </row>
    <row r="2022" spans="1:6" x14ac:dyDescent="0.25">
      <c r="A2022">
        <v>2301</v>
      </c>
      <c r="E2022" s="2">
        <v>4</v>
      </c>
    </row>
    <row r="2023" spans="1:6" x14ac:dyDescent="0.25">
      <c r="A2023">
        <v>2302</v>
      </c>
      <c r="D2023" s="5">
        <v>3</v>
      </c>
      <c r="E2023" s="2">
        <v>4</v>
      </c>
    </row>
    <row r="2024" spans="1:6" x14ac:dyDescent="0.25">
      <c r="A2024">
        <v>2303</v>
      </c>
      <c r="D2024" s="5">
        <v>3</v>
      </c>
      <c r="E2024" s="2">
        <v>4</v>
      </c>
    </row>
    <row r="2025" spans="1:6" x14ac:dyDescent="0.25">
      <c r="A2025">
        <v>2304</v>
      </c>
      <c r="D2025" s="5">
        <v>3</v>
      </c>
      <c r="E2025" s="2">
        <v>4</v>
      </c>
    </row>
    <row r="2026" spans="1:6" x14ac:dyDescent="0.25">
      <c r="A2026">
        <v>2305</v>
      </c>
      <c r="D2026" s="5">
        <v>3</v>
      </c>
      <c r="E2026" s="2">
        <v>4</v>
      </c>
    </row>
    <row r="2027" spans="1:6" x14ac:dyDescent="0.25">
      <c r="A2027">
        <v>2306</v>
      </c>
      <c r="D2027" s="5">
        <v>3</v>
      </c>
      <c r="E2027" s="2">
        <v>4</v>
      </c>
    </row>
    <row r="2028" spans="1:6" x14ac:dyDescent="0.25">
      <c r="A2028">
        <v>2307</v>
      </c>
      <c r="C2028" s="4">
        <v>2</v>
      </c>
      <c r="D2028" s="5">
        <v>3</v>
      </c>
      <c r="E2028" s="2">
        <v>4</v>
      </c>
    </row>
    <row r="2029" spans="1:6" x14ac:dyDescent="0.25">
      <c r="A2029">
        <v>2308</v>
      </c>
      <c r="C2029" s="4">
        <v>2</v>
      </c>
      <c r="D2029" s="5">
        <v>3</v>
      </c>
      <c r="E2029" s="2">
        <v>4</v>
      </c>
      <c r="F2029" t="s">
        <v>22</v>
      </c>
    </row>
    <row r="2030" spans="1:6" x14ac:dyDescent="0.25">
      <c r="A2030">
        <v>2339</v>
      </c>
    </row>
    <row r="2031" spans="1:6" x14ac:dyDescent="0.25">
      <c r="A2031">
        <v>2340</v>
      </c>
    </row>
    <row r="2032" spans="1:6" x14ac:dyDescent="0.25">
      <c r="A2032">
        <v>2341</v>
      </c>
      <c r="F2032" t="s">
        <v>22</v>
      </c>
    </row>
    <row r="2033" spans="1:4" x14ac:dyDescent="0.25">
      <c r="A2033">
        <v>2342</v>
      </c>
      <c r="C2033" s="4">
        <v>2</v>
      </c>
      <c r="D2033" s="5">
        <v>3</v>
      </c>
    </row>
    <row r="2034" spans="1:4" x14ac:dyDescent="0.25">
      <c r="A2034">
        <v>2343</v>
      </c>
      <c r="C2034" s="4">
        <v>2</v>
      </c>
      <c r="D2034" s="5">
        <v>3</v>
      </c>
    </row>
    <row r="2035" spans="1:4" x14ac:dyDescent="0.25">
      <c r="A2035">
        <v>2344</v>
      </c>
      <c r="C2035" s="4">
        <v>2</v>
      </c>
      <c r="D2035" s="5">
        <v>3</v>
      </c>
    </row>
    <row r="2036" spans="1:4" x14ac:dyDescent="0.25">
      <c r="A2036">
        <v>2345</v>
      </c>
      <c r="C2036" s="4">
        <v>2</v>
      </c>
      <c r="D2036" s="5">
        <v>3</v>
      </c>
    </row>
    <row r="2037" spans="1:4" x14ac:dyDescent="0.25">
      <c r="A2037">
        <v>2346</v>
      </c>
      <c r="C2037" s="4">
        <v>2</v>
      </c>
      <c r="D2037" s="5">
        <v>3</v>
      </c>
    </row>
    <row r="2038" spans="1:4" x14ac:dyDescent="0.25">
      <c r="A2038">
        <v>2347</v>
      </c>
      <c r="C2038" s="4">
        <v>2</v>
      </c>
      <c r="D2038" s="5">
        <v>3</v>
      </c>
    </row>
    <row r="2039" spans="1:4" x14ac:dyDescent="0.25">
      <c r="A2039">
        <v>2348</v>
      </c>
      <c r="C2039" s="4">
        <v>2</v>
      </c>
      <c r="D2039" s="5">
        <v>3</v>
      </c>
    </row>
    <row r="2040" spans="1:4" x14ac:dyDescent="0.25">
      <c r="A2040">
        <v>2349</v>
      </c>
      <c r="C2040" s="4">
        <v>2</v>
      </c>
      <c r="D2040" s="5">
        <v>3</v>
      </c>
    </row>
    <row r="2041" spans="1:4" x14ac:dyDescent="0.25">
      <c r="A2041">
        <v>2350</v>
      </c>
      <c r="C2041" s="4">
        <v>2</v>
      </c>
      <c r="D2041" s="5">
        <v>3</v>
      </c>
    </row>
    <row r="2042" spans="1:4" x14ac:dyDescent="0.25">
      <c r="A2042">
        <v>2351</v>
      </c>
      <c r="C2042" s="4">
        <v>2</v>
      </c>
      <c r="D2042" s="5">
        <v>3</v>
      </c>
    </row>
    <row r="2043" spans="1:4" x14ac:dyDescent="0.25">
      <c r="A2043">
        <v>2352</v>
      </c>
      <c r="C2043" s="4">
        <v>2</v>
      </c>
      <c r="D2043" s="5">
        <v>3</v>
      </c>
    </row>
    <row r="2044" spans="1:4" x14ac:dyDescent="0.25">
      <c r="A2044">
        <v>2353</v>
      </c>
      <c r="C2044" s="4">
        <v>2</v>
      </c>
      <c r="D2044" s="5">
        <v>3</v>
      </c>
    </row>
    <row r="2045" spans="1:4" x14ac:dyDescent="0.25">
      <c r="A2045">
        <v>2354</v>
      </c>
      <c r="C2045" s="4">
        <v>2</v>
      </c>
      <c r="D2045" s="5">
        <v>3</v>
      </c>
    </row>
    <row r="2046" spans="1:4" x14ac:dyDescent="0.25">
      <c r="A2046">
        <v>2355</v>
      </c>
      <c r="C2046" s="4">
        <v>2</v>
      </c>
      <c r="D2046" s="5">
        <v>3</v>
      </c>
    </row>
    <row r="2047" spans="1:4" x14ac:dyDescent="0.25">
      <c r="A2047">
        <v>2356</v>
      </c>
      <c r="C2047" s="4">
        <v>2</v>
      </c>
    </row>
    <row r="2048" spans="1:4" x14ac:dyDescent="0.25">
      <c r="A2048">
        <v>2357</v>
      </c>
      <c r="C2048" s="4">
        <v>2</v>
      </c>
    </row>
    <row r="2049" spans="1:5" x14ac:dyDescent="0.25">
      <c r="A2049">
        <v>2358</v>
      </c>
    </row>
    <row r="2050" spans="1:5" x14ac:dyDescent="0.25">
      <c r="A2050">
        <v>2359</v>
      </c>
      <c r="B2050" s="3">
        <v>1</v>
      </c>
      <c r="E2050" s="2">
        <v>4</v>
      </c>
    </row>
    <row r="2051" spans="1:5" x14ac:dyDescent="0.25">
      <c r="A2051">
        <v>2360</v>
      </c>
      <c r="B2051" s="3">
        <v>1</v>
      </c>
      <c r="E2051" s="2">
        <v>4</v>
      </c>
    </row>
    <row r="2052" spans="1:5" x14ac:dyDescent="0.25">
      <c r="A2052">
        <v>2361</v>
      </c>
      <c r="B2052" s="3">
        <v>1</v>
      </c>
      <c r="E2052" s="2">
        <v>4</v>
      </c>
    </row>
    <row r="2053" spans="1:5" x14ac:dyDescent="0.25">
      <c r="A2053">
        <v>2362</v>
      </c>
      <c r="B2053" s="3">
        <v>1</v>
      </c>
      <c r="E2053" s="2">
        <v>4</v>
      </c>
    </row>
    <row r="2054" spans="1:5" x14ac:dyDescent="0.25">
      <c r="A2054">
        <v>2363</v>
      </c>
      <c r="B2054" s="3">
        <v>1</v>
      </c>
      <c r="E2054" s="2">
        <v>4</v>
      </c>
    </row>
    <row r="2055" spans="1:5" x14ac:dyDescent="0.25">
      <c r="A2055">
        <v>2364</v>
      </c>
      <c r="B2055" s="3">
        <v>1</v>
      </c>
      <c r="E2055" s="2">
        <v>4</v>
      </c>
    </row>
    <row r="2056" spans="1:5" x14ac:dyDescent="0.25">
      <c r="A2056">
        <v>2365</v>
      </c>
      <c r="B2056" s="3">
        <v>1</v>
      </c>
      <c r="E2056" s="2">
        <v>4</v>
      </c>
    </row>
    <row r="2057" spans="1:5" x14ac:dyDescent="0.25">
      <c r="A2057">
        <v>2366</v>
      </c>
      <c r="B2057" s="3">
        <v>1</v>
      </c>
      <c r="E2057" s="2">
        <v>4</v>
      </c>
    </row>
    <row r="2058" spans="1:5" x14ac:dyDescent="0.25">
      <c r="A2058">
        <v>2367</v>
      </c>
      <c r="B2058" s="3">
        <v>1</v>
      </c>
      <c r="E2058" s="2">
        <v>4</v>
      </c>
    </row>
    <row r="2059" spans="1:5" x14ac:dyDescent="0.25">
      <c r="A2059">
        <v>2368</v>
      </c>
      <c r="B2059" s="3">
        <v>1</v>
      </c>
      <c r="E2059" s="2">
        <v>4</v>
      </c>
    </row>
    <row r="2060" spans="1:5" x14ac:dyDescent="0.25">
      <c r="A2060">
        <v>2369</v>
      </c>
      <c r="B2060" s="3">
        <v>1</v>
      </c>
      <c r="E2060" s="2">
        <v>4</v>
      </c>
    </row>
    <row r="2061" spans="1:5" x14ac:dyDescent="0.25">
      <c r="A2061">
        <v>2370</v>
      </c>
      <c r="B2061" s="3">
        <v>1</v>
      </c>
      <c r="E2061" s="2">
        <v>4</v>
      </c>
    </row>
    <row r="2062" spans="1:5" x14ac:dyDescent="0.25">
      <c r="A2062">
        <v>2371</v>
      </c>
      <c r="B2062" s="3">
        <v>1</v>
      </c>
      <c r="E2062" s="2">
        <v>4</v>
      </c>
    </row>
    <row r="2063" spans="1:5" x14ac:dyDescent="0.25">
      <c r="A2063">
        <v>2372</v>
      </c>
      <c r="E2063" s="2">
        <v>4</v>
      </c>
    </row>
    <row r="2064" spans="1:5" x14ac:dyDescent="0.25">
      <c r="A2064">
        <v>2373</v>
      </c>
      <c r="E2064" s="2">
        <v>4</v>
      </c>
    </row>
    <row r="2065" spans="1:5" x14ac:dyDescent="0.25">
      <c r="A2065">
        <v>2374</v>
      </c>
      <c r="D2065" s="5">
        <v>3</v>
      </c>
      <c r="E2065" s="2">
        <v>4</v>
      </c>
    </row>
    <row r="2066" spans="1:5" x14ac:dyDescent="0.25">
      <c r="A2066">
        <v>2375</v>
      </c>
      <c r="D2066" s="5">
        <v>3</v>
      </c>
    </row>
    <row r="2067" spans="1:5" x14ac:dyDescent="0.25">
      <c r="A2067">
        <v>2376</v>
      </c>
      <c r="C2067" s="4">
        <v>2</v>
      </c>
      <c r="D2067" s="5">
        <v>3</v>
      </c>
    </row>
    <row r="2068" spans="1:5" x14ac:dyDescent="0.25">
      <c r="A2068">
        <v>2377</v>
      </c>
      <c r="C2068" s="4">
        <v>2</v>
      </c>
      <c r="D2068" s="5">
        <v>3</v>
      </c>
    </row>
    <row r="2069" spans="1:5" x14ac:dyDescent="0.25">
      <c r="A2069">
        <v>2378</v>
      </c>
      <c r="C2069" s="4">
        <v>2</v>
      </c>
      <c r="D2069" s="5">
        <v>3</v>
      </c>
    </row>
    <row r="2070" spans="1:5" x14ac:dyDescent="0.25">
      <c r="A2070">
        <v>2379</v>
      </c>
      <c r="C2070" s="4">
        <v>2</v>
      </c>
      <c r="D2070" s="5">
        <v>3</v>
      </c>
    </row>
    <row r="2071" spans="1:5" x14ac:dyDescent="0.25">
      <c r="A2071">
        <v>2380</v>
      </c>
      <c r="C2071" s="4">
        <v>2</v>
      </c>
      <c r="D2071" s="5">
        <v>3</v>
      </c>
    </row>
    <row r="2072" spans="1:5" x14ac:dyDescent="0.25">
      <c r="A2072">
        <v>2381</v>
      </c>
      <c r="C2072" s="4">
        <v>2</v>
      </c>
      <c r="D2072" s="5">
        <v>3</v>
      </c>
    </row>
    <row r="2073" spans="1:5" x14ac:dyDescent="0.25">
      <c r="A2073">
        <v>2382</v>
      </c>
      <c r="C2073" s="4">
        <v>2</v>
      </c>
      <c r="D2073" s="5">
        <v>3</v>
      </c>
    </row>
    <row r="2074" spans="1:5" x14ac:dyDescent="0.25">
      <c r="A2074">
        <v>2383</v>
      </c>
      <c r="C2074" s="4">
        <v>2</v>
      </c>
      <c r="D2074" s="5">
        <v>3</v>
      </c>
    </row>
    <row r="2075" spans="1:5" x14ac:dyDescent="0.25">
      <c r="A2075">
        <v>2384</v>
      </c>
      <c r="C2075" s="4">
        <v>2</v>
      </c>
      <c r="D2075" s="5">
        <v>3</v>
      </c>
    </row>
    <row r="2076" spans="1:5" x14ac:dyDescent="0.25">
      <c r="A2076">
        <v>2385</v>
      </c>
      <c r="C2076" s="4">
        <v>2</v>
      </c>
      <c r="D2076" s="5">
        <v>3</v>
      </c>
    </row>
    <row r="2077" spans="1:5" x14ac:dyDescent="0.25">
      <c r="A2077">
        <v>2386</v>
      </c>
      <c r="C2077" s="4">
        <v>2</v>
      </c>
    </row>
    <row r="2078" spans="1:5" x14ac:dyDescent="0.25">
      <c r="A2078">
        <v>2387</v>
      </c>
      <c r="C2078" s="4">
        <v>2</v>
      </c>
    </row>
    <row r="2079" spans="1:5" x14ac:dyDescent="0.25">
      <c r="A2079">
        <v>2388</v>
      </c>
      <c r="B2079" s="3">
        <v>1</v>
      </c>
      <c r="C2079" s="4">
        <v>2</v>
      </c>
    </row>
    <row r="2080" spans="1:5" x14ac:dyDescent="0.25">
      <c r="A2080">
        <v>2389</v>
      </c>
      <c r="B2080" s="3">
        <v>1</v>
      </c>
      <c r="C2080" s="4">
        <v>2</v>
      </c>
    </row>
    <row r="2081" spans="1:5" x14ac:dyDescent="0.25">
      <c r="A2081">
        <v>2390</v>
      </c>
      <c r="B2081" s="3">
        <v>1</v>
      </c>
      <c r="C2081" s="4">
        <v>2</v>
      </c>
    </row>
    <row r="2082" spans="1:5" x14ac:dyDescent="0.25">
      <c r="A2082">
        <v>2391</v>
      </c>
      <c r="B2082" s="3">
        <v>1</v>
      </c>
    </row>
    <row r="2083" spans="1:5" x14ac:dyDescent="0.25">
      <c r="A2083">
        <v>2392</v>
      </c>
      <c r="B2083" s="3">
        <v>1</v>
      </c>
    </row>
    <row r="2084" spans="1:5" x14ac:dyDescent="0.25">
      <c r="A2084">
        <v>2393</v>
      </c>
      <c r="B2084" s="3">
        <v>1</v>
      </c>
    </row>
    <row r="2085" spans="1:5" x14ac:dyDescent="0.25">
      <c r="A2085">
        <v>2394</v>
      </c>
      <c r="B2085" s="3">
        <v>1</v>
      </c>
      <c r="E2085" s="2">
        <v>4</v>
      </c>
    </row>
    <row r="2086" spans="1:5" x14ac:dyDescent="0.25">
      <c r="A2086">
        <v>2395</v>
      </c>
      <c r="B2086" s="3">
        <v>1</v>
      </c>
      <c r="E2086" s="2">
        <v>4</v>
      </c>
    </row>
    <row r="2087" spans="1:5" x14ac:dyDescent="0.25">
      <c r="A2087">
        <v>2396</v>
      </c>
      <c r="B2087" s="3">
        <v>1</v>
      </c>
      <c r="E2087" s="2">
        <v>4</v>
      </c>
    </row>
    <row r="2088" spans="1:5" x14ac:dyDescent="0.25">
      <c r="A2088">
        <v>2397</v>
      </c>
      <c r="B2088" s="3">
        <v>1</v>
      </c>
      <c r="E2088" s="2">
        <v>4</v>
      </c>
    </row>
    <row r="2089" spans="1:5" x14ac:dyDescent="0.25">
      <c r="A2089">
        <v>2398</v>
      </c>
      <c r="B2089" s="3">
        <v>1</v>
      </c>
      <c r="E2089" s="2">
        <v>4</v>
      </c>
    </row>
    <row r="2090" spans="1:5" x14ac:dyDescent="0.25">
      <c r="A2090">
        <v>2399</v>
      </c>
      <c r="D2090" s="5">
        <v>3</v>
      </c>
      <c r="E2090" s="2">
        <v>4</v>
      </c>
    </row>
    <row r="2091" spans="1:5" x14ac:dyDescent="0.25">
      <c r="A2091">
        <v>2400</v>
      </c>
      <c r="D2091" s="5">
        <v>3</v>
      </c>
      <c r="E2091" s="2">
        <v>4</v>
      </c>
    </row>
    <row r="2092" spans="1:5" x14ac:dyDescent="0.25">
      <c r="A2092">
        <v>2401</v>
      </c>
      <c r="D2092" s="5">
        <v>3</v>
      </c>
      <c r="E2092" s="2">
        <v>4</v>
      </c>
    </row>
    <row r="2093" spans="1:5" x14ac:dyDescent="0.25">
      <c r="A2093">
        <v>2402</v>
      </c>
      <c r="D2093" s="5">
        <v>3</v>
      </c>
      <c r="E2093" s="2">
        <v>4</v>
      </c>
    </row>
    <row r="2094" spans="1:5" x14ac:dyDescent="0.25">
      <c r="A2094">
        <v>2403</v>
      </c>
      <c r="D2094" s="5">
        <v>3</v>
      </c>
      <c r="E2094" s="2">
        <v>4</v>
      </c>
    </row>
    <row r="2095" spans="1:5" x14ac:dyDescent="0.25">
      <c r="A2095">
        <v>2404</v>
      </c>
      <c r="D2095" s="5">
        <v>3</v>
      </c>
      <c r="E2095" s="2">
        <v>4</v>
      </c>
    </row>
    <row r="2096" spans="1:5" x14ac:dyDescent="0.25">
      <c r="A2096">
        <v>2405</v>
      </c>
      <c r="D2096" s="5">
        <v>3</v>
      </c>
    </row>
    <row r="2097" spans="1:4" x14ac:dyDescent="0.25">
      <c r="A2097">
        <v>2406</v>
      </c>
      <c r="D2097" s="5">
        <v>3</v>
      </c>
    </row>
    <row r="2098" spans="1:4" x14ac:dyDescent="0.25">
      <c r="A2098">
        <v>2407</v>
      </c>
      <c r="D2098" s="5">
        <v>3</v>
      </c>
    </row>
    <row r="2099" spans="1:4" x14ac:dyDescent="0.25">
      <c r="A2099">
        <v>2408</v>
      </c>
      <c r="C2099" s="4">
        <v>2</v>
      </c>
      <c r="D2099" s="5">
        <v>3</v>
      </c>
    </row>
    <row r="2100" spans="1:4" x14ac:dyDescent="0.25">
      <c r="A2100">
        <v>2409</v>
      </c>
      <c r="C2100" s="4">
        <v>2</v>
      </c>
      <c r="D2100" s="5">
        <v>3</v>
      </c>
    </row>
    <row r="2101" spans="1:4" x14ac:dyDescent="0.25">
      <c r="A2101">
        <v>2410</v>
      </c>
      <c r="C2101" s="4">
        <v>2</v>
      </c>
    </row>
    <row r="2102" spans="1:4" x14ac:dyDescent="0.25">
      <c r="A2102">
        <v>2411</v>
      </c>
      <c r="C2102" s="4">
        <v>2</v>
      </c>
    </row>
    <row r="2103" spans="1:4" x14ac:dyDescent="0.25">
      <c r="A2103">
        <v>2412</v>
      </c>
      <c r="C2103" s="4">
        <v>2</v>
      </c>
    </row>
    <row r="2104" spans="1:4" x14ac:dyDescent="0.25">
      <c r="A2104">
        <v>2413</v>
      </c>
      <c r="C2104" s="4">
        <v>2</v>
      </c>
    </row>
    <row r="2105" spans="1:4" x14ac:dyDescent="0.25">
      <c r="A2105">
        <v>2414</v>
      </c>
      <c r="C2105" s="4">
        <v>2</v>
      </c>
    </row>
    <row r="2106" spans="1:4" x14ac:dyDescent="0.25">
      <c r="A2106">
        <v>2415</v>
      </c>
      <c r="B2106" s="3">
        <v>1</v>
      </c>
      <c r="C2106" s="4">
        <v>2</v>
      </c>
    </row>
    <row r="2107" spans="1:4" x14ac:dyDescent="0.25">
      <c r="A2107">
        <v>2416</v>
      </c>
      <c r="B2107" s="3">
        <v>1</v>
      </c>
      <c r="C2107" s="4">
        <v>2</v>
      </c>
    </row>
    <row r="2108" spans="1:4" x14ac:dyDescent="0.25">
      <c r="A2108">
        <v>2417</v>
      </c>
      <c r="B2108" s="3">
        <v>1</v>
      </c>
    </row>
    <row r="2109" spans="1:4" x14ac:dyDescent="0.25">
      <c r="A2109">
        <v>2418</v>
      </c>
      <c r="B2109" s="3">
        <v>1</v>
      </c>
    </row>
    <row r="2110" spans="1:4" x14ac:dyDescent="0.25">
      <c r="A2110">
        <v>2419</v>
      </c>
      <c r="B2110" s="3">
        <v>1</v>
      </c>
    </row>
    <row r="2111" spans="1:4" x14ac:dyDescent="0.25">
      <c r="A2111">
        <v>2420</v>
      </c>
      <c r="B2111" s="3">
        <v>1</v>
      </c>
    </row>
    <row r="2112" spans="1:4" x14ac:dyDescent="0.25">
      <c r="A2112">
        <v>2421</v>
      </c>
      <c r="B2112" s="3">
        <v>1</v>
      </c>
    </row>
    <row r="2113" spans="1:5" x14ac:dyDescent="0.25">
      <c r="A2113">
        <v>2422</v>
      </c>
      <c r="B2113" s="3">
        <v>1</v>
      </c>
      <c r="E2113" s="2">
        <v>4</v>
      </c>
    </row>
    <row r="2114" spans="1:5" x14ac:dyDescent="0.25">
      <c r="A2114">
        <v>2423</v>
      </c>
      <c r="B2114" s="3">
        <v>1</v>
      </c>
      <c r="E2114" s="2">
        <v>4</v>
      </c>
    </row>
    <row r="2115" spans="1:5" x14ac:dyDescent="0.25">
      <c r="A2115">
        <v>2424</v>
      </c>
      <c r="E2115" s="2">
        <v>4</v>
      </c>
    </row>
    <row r="2116" spans="1:5" x14ac:dyDescent="0.25">
      <c r="A2116">
        <v>2425</v>
      </c>
      <c r="D2116" s="5">
        <v>3</v>
      </c>
      <c r="E2116" s="2">
        <v>4</v>
      </c>
    </row>
    <row r="2117" spans="1:5" x14ac:dyDescent="0.25">
      <c r="A2117">
        <v>2426</v>
      </c>
      <c r="D2117" s="5">
        <v>3</v>
      </c>
      <c r="E2117" s="2">
        <v>4</v>
      </c>
    </row>
    <row r="2118" spans="1:5" x14ac:dyDescent="0.25">
      <c r="A2118">
        <v>2427</v>
      </c>
      <c r="D2118" s="5">
        <v>3</v>
      </c>
      <c r="E2118" s="2">
        <v>4</v>
      </c>
    </row>
    <row r="2119" spans="1:5" x14ac:dyDescent="0.25">
      <c r="A2119">
        <v>2428</v>
      </c>
      <c r="D2119" s="5">
        <v>3</v>
      </c>
      <c r="E2119" s="2">
        <v>4</v>
      </c>
    </row>
    <row r="2120" spans="1:5" x14ac:dyDescent="0.25">
      <c r="A2120">
        <v>2429</v>
      </c>
      <c r="D2120" s="5">
        <v>3</v>
      </c>
      <c r="E2120" s="2">
        <v>4</v>
      </c>
    </row>
    <row r="2121" spans="1:5" x14ac:dyDescent="0.25">
      <c r="A2121">
        <v>2430</v>
      </c>
      <c r="D2121" s="5">
        <v>3</v>
      </c>
      <c r="E2121" s="2">
        <v>4</v>
      </c>
    </row>
    <row r="2122" spans="1:5" x14ac:dyDescent="0.25">
      <c r="A2122">
        <v>2431</v>
      </c>
      <c r="D2122" s="5">
        <v>3</v>
      </c>
      <c r="E2122" s="2">
        <v>4</v>
      </c>
    </row>
    <row r="2123" spans="1:5" x14ac:dyDescent="0.25">
      <c r="A2123">
        <v>2432</v>
      </c>
      <c r="C2123" s="4">
        <v>2</v>
      </c>
      <c r="D2123" s="5">
        <v>3</v>
      </c>
    </row>
    <row r="2124" spans="1:5" x14ac:dyDescent="0.25">
      <c r="A2124">
        <v>2433</v>
      </c>
      <c r="C2124" s="4">
        <v>2</v>
      </c>
      <c r="D2124" s="5">
        <v>3</v>
      </c>
    </row>
    <row r="2125" spans="1:5" x14ac:dyDescent="0.25">
      <c r="A2125">
        <v>2434</v>
      </c>
      <c r="C2125" s="4">
        <v>2</v>
      </c>
      <c r="D2125" s="5">
        <v>3</v>
      </c>
    </row>
    <row r="2126" spans="1:5" x14ac:dyDescent="0.25">
      <c r="A2126">
        <v>2435</v>
      </c>
      <c r="C2126" s="4">
        <v>2</v>
      </c>
    </row>
    <row r="2127" spans="1:5" x14ac:dyDescent="0.25">
      <c r="A2127">
        <v>2436</v>
      </c>
      <c r="C2127" s="4">
        <v>2</v>
      </c>
    </row>
    <row r="2128" spans="1:5" x14ac:dyDescent="0.25">
      <c r="A2128">
        <v>2437</v>
      </c>
      <c r="C2128" s="4">
        <v>2</v>
      </c>
    </row>
    <row r="2129" spans="1:5" x14ac:dyDescent="0.25">
      <c r="A2129">
        <v>2438</v>
      </c>
      <c r="C2129" s="4">
        <v>2</v>
      </c>
    </row>
    <row r="2130" spans="1:5" x14ac:dyDescent="0.25">
      <c r="A2130">
        <v>2439</v>
      </c>
      <c r="B2130" s="3">
        <v>1</v>
      </c>
      <c r="C2130" s="4">
        <v>2</v>
      </c>
    </row>
    <row r="2131" spans="1:5" x14ac:dyDescent="0.25">
      <c r="A2131">
        <v>2440</v>
      </c>
      <c r="B2131" s="3">
        <v>1</v>
      </c>
      <c r="C2131" s="4">
        <v>2</v>
      </c>
    </row>
    <row r="2132" spans="1:5" x14ac:dyDescent="0.25">
      <c r="A2132">
        <v>2441</v>
      </c>
      <c r="B2132" s="3">
        <v>1</v>
      </c>
      <c r="C2132" s="4">
        <v>2</v>
      </c>
    </row>
    <row r="2133" spans="1:5" x14ac:dyDescent="0.25">
      <c r="A2133">
        <v>2442</v>
      </c>
      <c r="B2133" s="3">
        <v>1</v>
      </c>
    </row>
    <row r="2134" spans="1:5" x14ac:dyDescent="0.25">
      <c r="A2134">
        <v>2443</v>
      </c>
      <c r="B2134" s="3">
        <v>1</v>
      </c>
    </row>
    <row r="2135" spans="1:5" x14ac:dyDescent="0.25">
      <c r="A2135">
        <v>2444</v>
      </c>
      <c r="B2135" s="3">
        <v>1</v>
      </c>
    </row>
    <row r="2136" spans="1:5" x14ac:dyDescent="0.25">
      <c r="A2136">
        <v>2445</v>
      </c>
      <c r="B2136" s="3">
        <v>1</v>
      </c>
    </row>
    <row r="2137" spans="1:5" x14ac:dyDescent="0.25">
      <c r="A2137">
        <v>2446</v>
      </c>
      <c r="B2137" s="3">
        <v>1</v>
      </c>
      <c r="E2137" s="2">
        <v>4</v>
      </c>
    </row>
    <row r="2138" spans="1:5" x14ac:dyDescent="0.25">
      <c r="A2138">
        <v>2447</v>
      </c>
      <c r="B2138" s="3">
        <v>1</v>
      </c>
      <c r="E2138" s="2">
        <v>4</v>
      </c>
    </row>
    <row r="2139" spans="1:5" x14ac:dyDescent="0.25">
      <c r="A2139">
        <v>2448</v>
      </c>
      <c r="D2139" s="5">
        <v>3</v>
      </c>
      <c r="E2139" s="2">
        <v>4</v>
      </c>
    </row>
    <row r="2140" spans="1:5" x14ac:dyDescent="0.25">
      <c r="A2140">
        <v>2449</v>
      </c>
      <c r="D2140" s="5">
        <v>3</v>
      </c>
      <c r="E2140" s="2">
        <v>4</v>
      </c>
    </row>
    <row r="2141" spans="1:5" x14ac:dyDescent="0.25">
      <c r="A2141">
        <v>2450</v>
      </c>
      <c r="D2141" s="5">
        <v>3</v>
      </c>
      <c r="E2141" s="2">
        <v>4</v>
      </c>
    </row>
    <row r="2142" spans="1:5" x14ac:dyDescent="0.25">
      <c r="A2142">
        <v>2451</v>
      </c>
      <c r="D2142" s="5">
        <v>3</v>
      </c>
      <c r="E2142" s="2">
        <v>4</v>
      </c>
    </row>
    <row r="2143" spans="1:5" x14ac:dyDescent="0.25">
      <c r="A2143">
        <v>2452</v>
      </c>
      <c r="D2143" s="5">
        <v>3</v>
      </c>
      <c r="E2143" s="2">
        <v>4</v>
      </c>
    </row>
    <row r="2144" spans="1:5" x14ac:dyDescent="0.25">
      <c r="A2144">
        <v>2453</v>
      </c>
      <c r="D2144" s="5">
        <v>3</v>
      </c>
      <c r="E2144" s="2">
        <v>4</v>
      </c>
    </row>
    <row r="2145" spans="1:5" x14ac:dyDescent="0.25">
      <c r="A2145">
        <v>2454</v>
      </c>
      <c r="D2145" s="5">
        <v>3</v>
      </c>
      <c r="E2145" s="2">
        <v>4</v>
      </c>
    </row>
    <row r="2146" spans="1:5" x14ac:dyDescent="0.25">
      <c r="A2146">
        <v>2455</v>
      </c>
      <c r="D2146" s="5">
        <v>3</v>
      </c>
      <c r="E2146" s="2">
        <v>4</v>
      </c>
    </row>
    <row r="2147" spans="1:5" x14ac:dyDescent="0.25">
      <c r="A2147">
        <v>2456</v>
      </c>
      <c r="D2147" s="5">
        <v>3</v>
      </c>
    </row>
    <row r="2148" spans="1:5" x14ac:dyDescent="0.25">
      <c r="A2148">
        <v>2457</v>
      </c>
    </row>
    <row r="2149" spans="1:5" x14ac:dyDescent="0.25">
      <c r="A2149">
        <v>2458</v>
      </c>
      <c r="C2149" s="4">
        <v>2</v>
      </c>
    </row>
    <row r="2150" spans="1:5" x14ac:dyDescent="0.25">
      <c r="A2150">
        <v>2459</v>
      </c>
      <c r="C2150" s="4">
        <v>2</v>
      </c>
    </row>
    <row r="2151" spans="1:5" x14ac:dyDescent="0.25">
      <c r="A2151">
        <v>2460</v>
      </c>
      <c r="C2151" s="4">
        <v>2</v>
      </c>
    </row>
    <row r="2152" spans="1:5" x14ac:dyDescent="0.25">
      <c r="A2152">
        <v>2461</v>
      </c>
      <c r="C2152" s="4">
        <v>2</v>
      </c>
    </row>
    <row r="2153" spans="1:5" x14ac:dyDescent="0.25">
      <c r="A2153">
        <v>2462</v>
      </c>
      <c r="C2153" s="4">
        <v>2</v>
      </c>
    </row>
    <row r="2154" spans="1:5" x14ac:dyDescent="0.25">
      <c r="A2154">
        <v>2463</v>
      </c>
      <c r="B2154" s="3">
        <v>1</v>
      </c>
      <c r="C2154" s="4">
        <v>2</v>
      </c>
    </row>
    <row r="2155" spans="1:5" x14ac:dyDescent="0.25">
      <c r="A2155">
        <v>2464</v>
      </c>
      <c r="B2155" s="3">
        <v>1</v>
      </c>
      <c r="C2155" s="4">
        <v>2</v>
      </c>
    </row>
    <row r="2156" spans="1:5" x14ac:dyDescent="0.25">
      <c r="A2156">
        <v>2465</v>
      </c>
      <c r="B2156" s="3">
        <v>1</v>
      </c>
      <c r="C2156" s="4">
        <v>2</v>
      </c>
    </row>
    <row r="2157" spans="1:5" x14ac:dyDescent="0.25">
      <c r="A2157">
        <v>2466</v>
      </c>
      <c r="B2157" s="3">
        <v>1</v>
      </c>
      <c r="C2157" s="4">
        <v>2</v>
      </c>
    </row>
    <row r="2158" spans="1:5" x14ac:dyDescent="0.25">
      <c r="A2158">
        <v>2467</v>
      </c>
      <c r="B2158" s="3">
        <v>1</v>
      </c>
    </row>
    <row r="2159" spans="1:5" x14ac:dyDescent="0.25">
      <c r="A2159">
        <v>2468</v>
      </c>
      <c r="B2159" s="3">
        <v>1</v>
      </c>
    </row>
    <row r="2160" spans="1:5" x14ac:dyDescent="0.25">
      <c r="A2160">
        <v>2469</v>
      </c>
      <c r="B2160" s="3">
        <v>1</v>
      </c>
    </row>
    <row r="2161" spans="1:5" x14ac:dyDescent="0.25">
      <c r="A2161">
        <v>2470</v>
      </c>
      <c r="B2161" s="3">
        <v>1</v>
      </c>
      <c r="E2161" s="2">
        <v>4</v>
      </c>
    </row>
    <row r="2162" spans="1:5" x14ac:dyDescent="0.25">
      <c r="A2162">
        <v>2471</v>
      </c>
      <c r="D2162" s="5">
        <v>3</v>
      </c>
      <c r="E2162" s="2">
        <v>4</v>
      </c>
    </row>
    <row r="2163" spans="1:5" x14ac:dyDescent="0.25">
      <c r="A2163">
        <v>2472</v>
      </c>
      <c r="D2163" s="5">
        <v>3</v>
      </c>
      <c r="E2163" s="2">
        <v>4</v>
      </c>
    </row>
    <row r="2164" spans="1:5" x14ac:dyDescent="0.25">
      <c r="A2164">
        <v>2473</v>
      </c>
      <c r="D2164" s="5">
        <v>3</v>
      </c>
      <c r="E2164" s="2">
        <v>4</v>
      </c>
    </row>
    <row r="2165" spans="1:5" x14ac:dyDescent="0.25">
      <c r="A2165">
        <v>2474</v>
      </c>
      <c r="D2165" s="5">
        <v>3</v>
      </c>
      <c r="E2165" s="2">
        <v>4</v>
      </c>
    </row>
    <row r="2166" spans="1:5" x14ac:dyDescent="0.25">
      <c r="A2166">
        <v>2475</v>
      </c>
      <c r="D2166" s="5">
        <v>3</v>
      </c>
      <c r="E2166" s="2">
        <v>4</v>
      </c>
    </row>
    <row r="2167" spans="1:5" x14ac:dyDescent="0.25">
      <c r="A2167">
        <v>2476</v>
      </c>
      <c r="D2167" s="5">
        <v>3</v>
      </c>
      <c r="E2167" s="2">
        <v>4</v>
      </c>
    </row>
    <row r="2168" spans="1:5" x14ac:dyDescent="0.25">
      <c r="A2168">
        <v>2477</v>
      </c>
      <c r="D2168" s="5">
        <v>3</v>
      </c>
      <c r="E2168" s="2">
        <v>4</v>
      </c>
    </row>
    <row r="2169" spans="1:5" x14ac:dyDescent="0.25">
      <c r="A2169">
        <v>2478</v>
      </c>
      <c r="D2169" s="5">
        <v>3</v>
      </c>
      <c r="E2169" s="2">
        <v>4</v>
      </c>
    </row>
    <row r="2170" spans="1:5" x14ac:dyDescent="0.25">
      <c r="A2170">
        <v>2479</v>
      </c>
      <c r="D2170" s="5">
        <v>3</v>
      </c>
      <c r="E2170" s="2">
        <v>4</v>
      </c>
    </row>
    <row r="2171" spans="1:5" x14ac:dyDescent="0.25">
      <c r="A2171">
        <v>2480</v>
      </c>
      <c r="D2171" s="5">
        <v>3</v>
      </c>
    </row>
    <row r="2172" spans="1:5" x14ac:dyDescent="0.25">
      <c r="A2172">
        <v>2481</v>
      </c>
    </row>
    <row r="2173" spans="1:5" x14ac:dyDescent="0.25">
      <c r="A2173">
        <v>2482</v>
      </c>
    </row>
    <row r="2174" spans="1:5" x14ac:dyDescent="0.25">
      <c r="A2174">
        <v>2483</v>
      </c>
      <c r="C2174" s="4">
        <v>2</v>
      </c>
    </row>
    <row r="2175" spans="1:5" x14ac:dyDescent="0.25">
      <c r="A2175">
        <v>2484</v>
      </c>
      <c r="C2175" s="4">
        <v>2</v>
      </c>
    </row>
    <row r="2176" spans="1:5" x14ac:dyDescent="0.25">
      <c r="A2176">
        <v>2485</v>
      </c>
      <c r="C2176" s="4">
        <v>2</v>
      </c>
    </row>
    <row r="2177" spans="1:5" x14ac:dyDescent="0.25">
      <c r="A2177">
        <v>2486</v>
      </c>
      <c r="B2177" s="3">
        <v>1</v>
      </c>
      <c r="C2177" s="4">
        <v>2</v>
      </c>
    </row>
    <row r="2178" spans="1:5" x14ac:dyDescent="0.25">
      <c r="A2178">
        <v>2487</v>
      </c>
      <c r="B2178" s="3">
        <v>1</v>
      </c>
      <c r="C2178" s="4">
        <v>2</v>
      </c>
    </row>
    <row r="2179" spans="1:5" x14ac:dyDescent="0.25">
      <c r="A2179">
        <v>2488</v>
      </c>
      <c r="B2179" s="3">
        <v>1</v>
      </c>
      <c r="C2179" s="4">
        <v>2</v>
      </c>
    </row>
    <row r="2180" spans="1:5" x14ac:dyDescent="0.25">
      <c r="A2180">
        <v>2489</v>
      </c>
      <c r="B2180" s="3">
        <v>1</v>
      </c>
      <c r="C2180" s="4">
        <v>2</v>
      </c>
    </row>
    <row r="2181" spans="1:5" x14ac:dyDescent="0.25">
      <c r="A2181">
        <v>2490</v>
      </c>
      <c r="B2181" s="3">
        <v>1</v>
      </c>
      <c r="C2181" s="4">
        <v>2</v>
      </c>
    </row>
    <row r="2182" spans="1:5" x14ac:dyDescent="0.25">
      <c r="A2182">
        <v>2491</v>
      </c>
      <c r="B2182" s="3">
        <v>1</v>
      </c>
    </row>
    <row r="2183" spans="1:5" x14ac:dyDescent="0.25">
      <c r="A2183">
        <v>2492</v>
      </c>
      <c r="B2183" s="3">
        <v>1</v>
      </c>
    </row>
    <row r="2184" spans="1:5" x14ac:dyDescent="0.25">
      <c r="A2184">
        <v>2493</v>
      </c>
      <c r="B2184" s="3">
        <v>1</v>
      </c>
    </row>
    <row r="2185" spans="1:5" x14ac:dyDescent="0.25">
      <c r="A2185">
        <v>2494</v>
      </c>
      <c r="B2185" s="3">
        <v>1</v>
      </c>
    </row>
    <row r="2186" spans="1:5" x14ac:dyDescent="0.25">
      <c r="A2186">
        <v>2495</v>
      </c>
      <c r="D2186" s="5">
        <v>3</v>
      </c>
      <c r="E2186" s="2">
        <v>4</v>
      </c>
    </row>
    <row r="2187" spans="1:5" x14ac:dyDescent="0.25">
      <c r="A2187">
        <v>2496</v>
      </c>
      <c r="D2187" s="5">
        <v>3</v>
      </c>
      <c r="E2187" s="2">
        <v>4</v>
      </c>
    </row>
    <row r="2188" spans="1:5" x14ac:dyDescent="0.25">
      <c r="A2188">
        <v>2497</v>
      </c>
      <c r="D2188" s="5">
        <v>3</v>
      </c>
      <c r="E2188" s="2">
        <v>4</v>
      </c>
    </row>
    <row r="2189" spans="1:5" x14ac:dyDescent="0.25">
      <c r="A2189">
        <v>2498</v>
      </c>
      <c r="D2189" s="5">
        <v>3</v>
      </c>
      <c r="E2189" s="2">
        <v>4</v>
      </c>
    </row>
    <row r="2190" spans="1:5" x14ac:dyDescent="0.25">
      <c r="A2190">
        <v>2499</v>
      </c>
      <c r="D2190" s="5">
        <v>3</v>
      </c>
      <c r="E2190" s="2">
        <v>4</v>
      </c>
    </row>
    <row r="2191" spans="1:5" x14ac:dyDescent="0.25">
      <c r="A2191">
        <v>2500</v>
      </c>
      <c r="D2191" s="5">
        <v>3</v>
      </c>
      <c r="E2191" s="2">
        <v>4</v>
      </c>
    </row>
    <row r="2192" spans="1:5" x14ac:dyDescent="0.25">
      <c r="A2192">
        <v>2501</v>
      </c>
      <c r="D2192" s="5">
        <v>3</v>
      </c>
      <c r="E2192" s="2">
        <v>4</v>
      </c>
    </row>
    <row r="2193" spans="1:5" x14ac:dyDescent="0.25">
      <c r="A2193">
        <v>2502</v>
      </c>
      <c r="D2193" s="5">
        <v>3</v>
      </c>
      <c r="E2193" s="2">
        <v>4</v>
      </c>
    </row>
    <row r="2194" spans="1:5" x14ac:dyDescent="0.25">
      <c r="A2194">
        <v>2503</v>
      </c>
      <c r="D2194" s="5">
        <v>3</v>
      </c>
      <c r="E2194" s="2">
        <v>4</v>
      </c>
    </row>
    <row r="2195" spans="1:5" x14ac:dyDescent="0.25">
      <c r="A2195">
        <v>2504</v>
      </c>
    </row>
    <row r="2196" spans="1:5" x14ac:dyDescent="0.25">
      <c r="A2196">
        <v>2505</v>
      </c>
    </row>
    <row r="2197" spans="1:5" x14ac:dyDescent="0.25">
      <c r="A2197">
        <v>2506</v>
      </c>
    </row>
    <row r="2198" spans="1:5" x14ac:dyDescent="0.25">
      <c r="A2198">
        <v>2507</v>
      </c>
    </row>
    <row r="2199" spans="1:5" x14ac:dyDescent="0.25">
      <c r="A2199">
        <v>2508</v>
      </c>
    </row>
    <row r="2200" spans="1:5" x14ac:dyDescent="0.25">
      <c r="A2200">
        <v>2509</v>
      </c>
      <c r="C2200" s="4">
        <v>2</v>
      </c>
    </row>
    <row r="2201" spans="1:5" x14ac:dyDescent="0.25">
      <c r="A2201">
        <v>2510</v>
      </c>
      <c r="C2201" s="4">
        <v>2</v>
      </c>
    </row>
    <row r="2202" spans="1:5" x14ac:dyDescent="0.25">
      <c r="A2202">
        <v>2511</v>
      </c>
      <c r="C2202" s="4">
        <v>2</v>
      </c>
    </row>
    <row r="2203" spans="1:5" x14ac:dyDescent="0.25">
      <c r="A2203">
        <v>2512</v>
      </c>
      <c r="B2203" s="3">
        <v>1</v>
      </c>
      <c r="C2203" s="4">
        <v>2</v>
      </c>
    </row>
    <row r="2204" spans="1:5" x14ac:dyDescent="0.25">
      <c r="A2204">
        <v>2513</v>
      </c>
      <c r="B2204" s="3">
        <v>1</v>
      </c>
      <c r="C2204" s="4">
        <v>2</v>
      </c>
    </row>
    <row r="2205" spans="1:5" x14ac:dyDescent="0.25">
      <c r="A2205">
        <v>2514</v>
      </c>
      <c r="B2205" s="3">
        <v>1</v>
      </c>
      <c r="C2205" s="4">
        <v>2</v>
      </c>
    </row>
    <row r="2206" spans="1:5" x14ac:dyDescent="0.25">
      <c r="A2206">
        <v>2515</v>
      </c>
      <c r="B2206" s="3">
        <v>1</v>
      </c>
      <c r="C2206" s="4">
        <v>2</v>
      </c>
    </row>
    <row r="2207" spans="1:5" x14ac:dyDescent="0.25">
      <c r="A2207">
        <v>2516</v>
      </c>
      <c r="B2207" s="3">
        <v>1</v>
      </c>
      <c r="C2207" s="4">
        <v>2</v>
      </c>
    </row>
    <row r="2208" spans="1:5" x14ac:dyDescent="0.25">
      <c r="A2208">
        <v>2517</v>
      </c>
      <c r="B2208" s="3">
        <v>1</v>
      </c>
    </row>
    <row r="2209" spans="1:5" x14ac:dyDescent="0.25">
      <c r="A2209">
        <v>2518</v>
      </c>
      <c r="B2209" s="3">
        <v>1</v>
      </c>
    </row>
    <row r="2210" spans="1:5" x14ac:dyDescent="0.25">
      <c r="A2210">
        <v>2519</v>
      </c>
      <c r="D2210" s="5">
        <v>3</v>
      </c>
      <c r="E2210" s="2">
        <v>4</v>
      </c>
    </row>
    <row r="2211" spans="1:5" x14ac:dyDescent="0.25">
      <c r="A2211">
        <v>2520</v>
      </c>
      <c r="D2211" s="5">
        <v>3</v>
      </c>
      <c r="E2211" s="2">
        <v>4</v>
      </c>
    </row>
    <row r="2212" spans="1:5" x14ac:dyDescent="0.25">
      <c r="A2212">
        <v>2521</v>
      </c>
      <c r="D2212" s="5">
        <v>3</v>
      </c>
      <c r="E2212" s="2">
        <v>4</v>
      </c>
    </row>
    <row r="2213" spans="1:5" x14ac:dyDescent="0.25">
      <c r="A2213">
        <v>2522</v>
      </c>
      <c r="D2213" s="5">
        <v>3</v>
      </c>
      <c r="E2213" s="2">
        <v>4</v>
      </c>
    </row>
    <row r="2214" spans="1:5" x14ac:dyDescent="0.25">
      <c r="A2214">
        <v>2523</v>
      </c>
      <c r="D2214" s="5">
        <v>3</v>
      </c>
      <c r="E2214" s="2">
        <v>4</v>
      </c>
    </row>
    <row r="2215" spans="1:5" x14ac:dyDescent="0.25">
      <c r="A2215">
        <v>2524</v>
      </c>
      <c r="D2215" s="5">
        <v>3</v>
      </c>
      <c r="E2215" s="2">
        <v>4</v>
      </c>
    </row>
    <row r="2216" spans="1:5" x14ac:dyDescent="0.25">
      <c r="A2216">
        <v>2525</v>
      </c>
      <c r="D2216" s="5">
        <v>3</v>
      </c>
      <c r="E2216" s="2">
        <v>4</v>
      </c>
    </row>
    <row r="2217" spans="1:5" x14ac:dyDescent="0.25">
      <c r="A2217">
        <v>2526</v>
      </c>
      <c r="D2217" s="5">
        <v>3</v>
      </c>
      <c r="E2217" s="2">
        <v>4</v>
      </c>
    </row>
    <row r="2218" spans="1:5" x14ac:dyDescent="0.25">
      <c r="A2218">
        <v>2527</v>
      </c>
      <c r="D2218" s="5">
        <v>3</v>
      </c>
      <c r="E2218" s="2">
        <v>4</v>
      </c>
    </row>
    <row r="2219" spans="1:5" x14ac:dyDescent="0.25">
      <c r="A2219">
        <v>2528</v>
      </c>
    </row>
    <row r="2220" spans="1:5" x14ac:dyDescent="0.25">
      <c r="A2220">
        <v>2529</v>
      </c>
    </row>
    <row r="2221" spans="1:5" x14ac:dyDescent="0.25">
      <c r="A2221">
        <v>2530</v>
      </c>
    </row>
    <row r="2222" spans="1:5" x14ac:dyDescent="0.25">
      <c r="A2222">
        <v>2531</v>
      </c>
    </row>
    <row r="2223" spans="1:5" x14ac:dyDescent="0.25">
      <c r="A2223">
        <v>2532</v>
      </c>
    </row>
    <row r="2224" spans="1:5" x14ac:dyDescent="0.25">
      <c r="A2224">
        <v>2533</v>
      </c>
      <c r="C2224" s="4">
        <v>2</v>
      </c>
    </row>
    <row r="2225" spans="1:5" x14ac:dyDescent="0.25">
      <c r="A2225">
        <v>2534</v>
      </c>
      <c r="C2225" s="4">
        <v>2</v>
      </c>
    </row>
    <row r="2226" spans="1:5" x14ac:dyDescent="0.25">
      <c r="A2226">
        <v>2535</v>
      </c>
      <c r="C2226" s="4">
        <v>2</v>
      </c>
    </row>
    <row r="2227" spans="1:5" x14ac:dyDescent="0.25">
      <c r="A2227">
        <v>2536</v>
      </c>
      <c r="B2227" s="3">
        <v>1</v>
      </c>
      <c r="C2227" s="4">
        <v>2</v>
      </c>
    </row>
    <row r="2228" spans="1:5" x14ac:dyDescent="0.25">
      <c r="A2228">
        <v>2537</v>
      </c>
      <c r="B2228" s="3">
        <v>1</v>
      </c>
      <c r="C2228" s="4">
        <v>2</v>
      </c>
    </row>
    <row r="2229" spans="1:5" x14ac:dyDescent="0.25">
      <c r="A2229">
        <v>2538</v>
      </c>
      <c r="B2229" s="3">
        <v>1</v>
      </c>
      <c r="C2229" s="4">
        <v>2</v>
      </c>
    </row>
    <row r="2230" spans="1:5" x14ac:dyDescent="0.25">
      <c r="A2230">
        <v>2539</v>
      </c>
      <c r="B2230" s="3">
        <v>1</v>
      </c>
      <c r="C2230" s="4">
        <v>2</v>
      </c>
    </row>
    <row r="2231" spans="1:5" x14ac:dyDescent="0.25">
      <c r="A2231">
        <v>2540</v>
      </c>
      <c r="B2231" s="3">
        <v>1</v>
      </c>
    </row>
    <row r="2232" spans="1:5" x14ac:dyDescent="0.25">
      <c r="A2232">
        <v>2541</v>
      </c>
      <c r="B2232" s="3">
        <v>1</v>
      </c>
    </row>
    <row r="2233" spans="1:5" x14ac:dyDescent="0.25">
      <c r="A2233">
        <v>2542</v>
      </c>
      <c r="B2233" s="3">
        <v>1</v>
      </c>
    </row>
    <row r="2234" spans="1:5" x14ac:dyDescent="0.25">
      <c r="A2234">
        <v>2543</v>
      </c>
      <c r="B2234" s="3">
        <v>1</v>
      </c>
    </row>
    <row r="2235" spans="1:5" x14ac:dyDescent="0.25">
      <c r="A2235">
        <v>2544</v>
      </c>
      <c r="D2235" s="5">
        <v>3</v>
      </c>
      <c r="E2235" s="2">
        <v>4</v>
      </c>
    </row>
    <row r="2236" spans="1:5" x14ac:dyDescent="0.25">
      <c r="A2236">
        <v>2545</v>
      </c>
      <c r="D2236" s="5">
        <v>3</v>
      </c>
      <c r="E2236" s="2">
        <v>4</v>
      </c>
    </row>
    <row r="2237" spans="1:5" x14ac:dyDescent="0.25">
      <c r="A2237">
        <v>2546</v>
      </c>
      <c r="D2237" s="5">
        <v>3</v>
      </c>
      <c r="E2237" s="2">
        <v>4</v>
      </c>
    </row>
    <row r="2238" spans="1:5" x14ac:dyDescent="0.25">
      <c r="A2238">
        <v>2547</v>
      </c>
      <c r="D2238" s="5">
        <v>3</v>
      </c>
      <c r="E2238" s="2">
        <v>4</v>
      </c>
    </row>
    <row r="2239" spans="1:5" x14ac:dyDescent="0.25">
      <c r="A2239">
        <v>2548</v>
      </c>
      <c r="D2239" s="5">
        <v>3</v>
      </c>
      <c r="E2239" s="2">
        <v>4</v>
      </c>
    </row>
    <row r="2240" spans="1:5" x14ac:dyDescent="0.25">
      <c r="A2240">
        <v>2549</v>
      </c>
      <c r="D2240" s="5">
        <v>3</v>
      </c>
      <c r="E2240" s="2">
        <v>4</v>
      </c>
    </row>
    <row r="2241" spans="1:5" x14ac:dyDescent="0.25">
      <c r="A2241">
        <v>2550</v>
      </c>
      <c r="D2241" s="5">
        <v>3</v>
      </c>
      <c r="E2241" s="2">
        <v>4</v>
      </c>
    </row>
    <row r="2242" spans="1:5" x14ac:dyDescent="0.25">
      <c r="A2242">
        <v>2551</v>
      </c>
      <c r="D2242" s="5">
        <v>3</v>
      </c>
      <c r="E2242" s="2">
        <v>4</v>
      </c>
    </row>
    <row r="2243" spans="1:5" x14ac:dyDescent="0.25">
      <c r="A2243">
        <v>2552</v>
      </c>
      <c r="D2243" s="5">
        <v>3</v>
      </c>
      <c r="E2243" s="2">
        <v>4</v>
      </c>
    </row>
    <row r="2244" spans="1:5" x14ac:dyDescent="0.25">
      <c r="A2244">
        <v>2553</v>
      </c>
      <c r="D2244" s="5">
        <v>3</v>
      </c>
    </row>
    <row r="2245" spans="1:5" x14ac:dyDescent="0.25">
      <c r="A2245">
        <v>2554</v>
      </c>
    </row>
    <row r="2246" spans="1:5" x14ac:dyDescent="0.25">
      <c r="A2246">
        <v>2555</v>
      </c>
      <c r="C2246" s="4">
        <v>2</v>
      </c>
    </row>
    <row r="2247" spans="1:5" x14ac:dyDescent="0.25">
      <c r="A2247">
        <v>2556</v>
      </c>
      <c r="C2247" s="4">
        <v>2</v>
      </c>
    </row>
    <row r="2248" spans="1:5" x14ac:dyDescent="0.25">
      <c r="A2248">
        <v>2557</v>
      </c>
      <c r="C2248" s="4">
        <v>2</v>
      </c>
    </row>
    <row r="2249" spans="1:5" x14ac:dyDescent="0.25">
      <c r="A2249">
        <v>2558</v>
      </c>
      <c r="C2249" s="4">
        <v>2</v>
      </c>
    </row>
    <row r="2250" spans="1:5" x14ac:dyDescent="0.25">
      <c r="A2250">
        <v>2559</v>
      </c>
      <c r="C2250" s="4">
        <v>2</v>
      </c>
    </row>
    <row r="2251" spans="1:5" x14ac:dyDescent="0.25">
      <c r="A2251">
        <v>2560</v>
      </c>
      <c r="B2251" s="3">
        <v>1</v>
      </c>
      <c r="C2251" s="4">
        <v>2</v>
      </c>
    </row>
    <row r="2252" spans="1:5" x14ac:dyDescent="0.25">
      <c r="A2252">
        <v>2561</v>
      </c>
      <c r="B2252" s="3">
        <v>1</v>
      </c>
      <c r="C2252" s="4">
        <v>2</v>
      </c>
    </row>
    <row r="2253" spans="1:5" x14ac:dyDescent="0.25">
      <c r="A2253">
        <v>2562</v>
      </c>
      <c r="B2253" s="3">
        <v>1</v>
      </c>
      <c r="C2253" s="4">
        <v>2</v>
      </c>
    </row>
    <row r="2254" spans="1:5" x14ac:dyDescent="0.25">
      <c r="A2254">
        <v>2563</v>
      </c>
      <c r="B2254" s="3">
        <v>1</v>
      </c>
      <c r="C2254" s="4">
        <v>2</v>
      </c>
    </row>
    <row r="2255" spans="1:5" x14ac:dyDescent="0.25">
      <c r="A2255">
        <v>2564</v>
      </c>
      <c r="B2255" s="3">
        <v>1</v>
      </c>
    </row>
    <row r="2256" spans="1:5" x14ac:dyDescent="0.25">
      <c r="A2256">
        <v>2565</v>
      </c>
      <c r="B2256" s="3">
        <v>1</v>
      </c>
    </row>
    <row r="2257" spans="1:5" x14ac:dyDescent="0.25">
      <c r="A2257">
        <v>2566</v>
      </c>
      <c r="B2257" s="3">
        <v>1</v>
      </c>
    </row>
    <row r="2258" spans="1:5" x14ac:dyDescent="0.25">
      <c r="A2258">
        <v>2567</v>
      </c>
      <c r="B2258" s="3">
        <v>1</v>
      </c>
      <c r="E2258" s="2">
        <v>4</v>
      </c>
    </row>
    <row r="2259" spans="1:5" x14ac:dyDescent="0.25">
      <c r="A2259">
        <v>2568</v>
      </c>
      <c r="B2259" s="3">
        <v>1</v>
      </c>
      <c r="E2259" s="2">
        <v>4</v>
      </c>
    </row>
    <row r="2260" spans="1:5" x14ac:dyDescent="0.25">
      <c r="A2260">
        <v>2569</v>
      </c>
      <c r="D2260" s="5">
        <v>3</v>
      </c>
      <c r="E2260" s="2">
        <v>4</v>
      </c>
    </row>
    <row r="2261" spans="1:5" x14ac:dyDescent="0.25">
      <c r="A2261">
        <v>2570</v>
      </c>
      <c r="D2261" s="5">
        <v>3</v>
      </c>
      <c r="E2261" s="2">
        <v>4</v>
      </c>
    </row>
    <row r="2262" spans="1:5" x14ac:dyDescent="0.25">
      <c r="A2262">
        <v>2571</v>
      </c>
      <c r="D2262" s="5">
        <v>3</v>
      </c>
      <c r="E2262" s="2">
        <v>4</v>
      </c>
    </row>
    <row r="2263" spans="1:5" x14ac:dyDescent="0.25">
      <c r="A2263">
        <v>2572</v>
      </c>
      <c r="D2263" s="5">
        <v>3</v>
      </c>
      <c r="E2263" s="2">
        <v>4</v>
      </c>
    </row>
    <row r="2264" spans="1:5" x14ac:dyDescent="0.25">
      <c r="A2264">
        <v>2573</v>
      </c>
      <c r="D2264" s="5">
        <v>3</v>
      </c>
      <c r="E2264" s="2">
        <v>4</v>
      </c>
    </row>
    <row r="2265" spans="1:5" x14ac:dyDescent="0.25">
      <c r="A2265">
        <v>2574</v>
      </c>
      <c r="D2265" s="5">
        <v>3</v>
      </c>
      <c r="E2265" s="2">
        <v>4</v>
      </c>
    </row>
    <row r="2266" spans="1:5" x14ac:dyDescent="0.25">
      <c r="A2266">
        <v>2575</v>
      </c>
      <c r="D2266" s="5">
        <v>3</v>
      </c>
      <c r="E2266" s="2">
        <v>4</v>
      </c>
    </row>
    <row r="2267" spans="1:5" x14ac:dyDescent="0.25">
      <c r="A2267">
        <v>2576</v>
      </c>
      <c r="D2267" s="5">
        <v>3</v>
      </c>
      <c r="E2267" s="2">
        <v>4</v>
      </c>
    </row>
    <row r="2268" spans="1:5" x14ac:dyDescent="0.25">
      <c r="A2268">
        <v>2577</v>
      </c>
      <c r="C2268" s="4">
        <v>2</v>
      </c>
      <c r="D2268" s="5">
        <v>3</v>
      </c>
      <c r="E2268" s="2">
        <v>4</v>
      </c>
    </row>
    <row r="2269" spans="1:5" x14ac:dyDescent="0.25">
      <c r="A2269">
        <v>2578</v>
      </c>
      <c r="C2269" s="4">
        <v>2</v>
      </c>
      <c r="D2269" s="5">
        <v>3</v>
      </c>
    </row>
    <row r="2270" spans="1:5" x14ac:dyDescent="0.25">
      <c r="A2270">
        <v>2579</v>
      </c>
      <c r="C2270" s="4">
        <v>2</v>
      </c>
      <c r="D2270" s="5">
        <v>3</v>
      </c>
    </row>
    <row r="2271" spans="1:5" x14ac:dyDescent="0.25">
      <c r="A2271">
        <v>2580</v>
      </c>
      <c r="C2271" s="4">
        <v>2</v>
      </c>
      <c r="D2271" s="5">
        <v>3</v>
      </c>
    </row>
    <row r="2272" spans="1:5" x14ac:dyDescent="0.25">
      <c r="A2272">
        <v>2581</v>
      </c>
      <c r="C2272" s="4">
        <v>2</v>
      </c>
      <c r="D2272" s="5">
        <v>3</v>
      </c>
    </row>
    <row r="2273" spans="1:5" x14ac:dyDescent="0.25">
      <c r="A2273">
        <v>2582</v>
      </c>
      <c r="C2273" s="4">
        <v>2</v>
      </c>
    </row>
    <row r="2274" spans="1:5" x14ac:dyDescent="0.25">
      <c r="A2274">
        <v>2583</v>
      </c>
      <c r="C2274" s="4">
        <v>2</v>
      </c>
    </row>
    <row r="2275" spans="1:5" x14ac:dyDescent="0.25">
      <c r="A2275">
        <v>2584</v>
      </c>
      <c r="B2275" s="3">
        <v>1</v>
      </c>
      <c r="C2275" s="4">
        <v>2</v>
      </c>
    </row>
    <row r="2276" spans="1:5" x14ac:dyDescent="0.25">
      <c r="A2276">
        <v>2585</v>
      </c>
      <c r="B2276" s="3">
        <v>1</v>
      </c>
      <c r="C2276" s="4">
        <v>2</v>
      </c>
    </row>
    <row r="2277" spans="1:5" x14ac:dyDescent="0.25">
      <c r="A2277">
        <v>2586</v>
      </c>
      <c r="B2277" s="3">
        <v>1</v>
      </c>
      <c r="C2277" s="4">
        <v>2</v>
      </c>
    </row>
    <row r="2278" spans="1:5" x14ac:dyDescent="0.25">
      <c r="A2278">
        <v>2587</v>
      </c>
      <c r="B2278" s="3">
        <v>1</v>
      </c>
      <c r="C2278" s="4">
        <v>2</v>
      </c>
    </row>
    <row r="2279" spans="1:5" x14ac:dyDescent="0.25">
      <c r="A2279">
        <v>2588</v>
      </c>
      <c r="B2279" s="3">
        <v>1</v>
      </c>
      <c r="C2279" s="4">
        <v>2</v>
      </c>
    </row>
    <row r="2280" spans="1:5" x14ac:dyDescent="0.25">
      <c r="A2280">
        <v>2589</v>
      </c>
      <c r="B2280" s="3">
        <v>1</v>
      </c>
      <c r="C2280" s="4">
        <v>2</v>
      </c>
    </row>
    <row r="2281" spans="1:5" x14ac:dyDescent="0.25">
      <c r="A2281">
        <v>2590</v>
      </c>
      <c r="B2281" s="3">
        <v>1</v>
      </c>
    </row>
    <row r="2282" spans="1:5" x14ac:dyDescent="0.25">
      <c r="A2282">
        <v>2591</v>
      </c>
      <c r="B2282" s="3">
        <v>1</v>
      </c>
    </row>
    <row r="2283" spans="1:5" x14ac:dyDescent="0.25">
      <c r="A2283">
        <v>2592</v>
      </c>
      <c r="B2283" s="3">
        <v>1</v>
      </c>
      <c r="E2283" s="2">
        <v>4</v>
      </c>
    </row>
    <row r="2284" spans="1:5" x14ac:dyDescent="0.25">
      <c r="A2284">
        <v>2593</v>
      </c>
      <c r="B2284" s="3">
        <v>1</v>
      </c>
      <c r="E2284" s="2">
        <v>4</v>
      </c>
    </row>
    <row r="2285" spans="1:5" x14ac:dyDescent="0.25">
      <c r="A2285">
        <v>2594</v>
      </c>
      <c r="B2285" s="3">
        <v>1</v>
      </c>
      <c r="E2285" s="2">
        <v>4</v>
      </c>
    </row>
    <row r="2286" spans="1:5" x14ac:dyDescent="0.25">
      <c r="A2286">
        <v>2595</v>
      </c>
      <c r="B2286" s="3">
        <v>1</v>
      </c>
      <c r="E2286" s="2">
        <v>4</v>
      </c>
    </row>
    <row r="2287" spans="1:5" x14ac:dyDescent="0.25">
      <c r="A2287">
        <v>2596</v>
      </c>
      <c r="B2287" s="3">
        <v>1</v>
      </c>
      <c r="E2287" s="2">
        <v>4</v>
      </c>
    </row>
    <row r="2288" spans="1:5" x14ac:dyDescent="0.25">
      <c r="A2288">
        <v>2597</v>
      </c>
      <c r="D2288" s="5">
        <v>3</v>
      </c>
      <c r="E2288" s="2">
        <v>4</v>
      </c>
    </row>
    <row r="2289" spans="1:6" x14ac:dyDescent="0.25">
      <c r="A2289">
        <v>2598</v>
      </c>
      <c r="D2289" s="5">
        <v>3</v>
      </c>
      <c r="E2289" s="2">
        <v>4</v>
      </c>
      <c r="F2289" t="s">
        <v>22</v>
      </c>
    </row>
    <row r="2290" spans="1:6" x14ac:dyDescent="0.25">
      <c r="A2290">
        <v>2630</v>
      </c>
    </row>
    <row r="2291" spans="1:6" x14ac:dyDescent="0.25">
      <c r="A2291">
        <v>2631</v>
      </c>
    </row>
    <row r="2292" spans="1:6" x14ac:dyDescent="0.25">
      <c r="A2292">
        <v>2632</v>
      </c>
      <c r="F2292" t="s">
        <v>22</v>
      </c>
    </row>
    <row r="2293" spans="1:6" x14ac:dyDescent="0.25">
      <c r="A2293">
        <v>2633</v>
      </c>
      <c r="C2293" s="4">
        <v>2</v>
      </c>
    </row>
    <row r="2294" spans="1:6" x14ac:dyDescent="0.25">
      <c r="A2294">
        <v>2634</v>
      </c>
      <c r="C2294" s="4">
        <v>2</v>
      </c>
    </row>
    <row r="2295" spans="1:6" x14ac:dyDescent="0.25">
      <c r="A2295">
        <v>2635</v>
      </c>
      <c r="C2295" s="4">
        <v>2</v>
      </c>
    </row>
    <row r="2296" spans="1:6" x14ac:dyDescent="0.25">
      <c r="A2296">
        <v>2636</v>
      </c>
      <c r="C2296" s="4">
        <v>2</v>
      </c>
    </row>
    <row r="2297" spans="1:6" x14ac:dyDescent="0.25">
      <c r="A2297">
        <v>2637</v>
      </c>
      <c r="C2297" s="4">
        <v>2</v>
      </c>
    </row>
    <row r="2298" spans="1:6" x14ac:dyDescent="0.25">
      <c r="A2298">
        <v>2638</v>
      </c>
      <c r="C2298" s="4">
        <v>2</v>
      </c>
    </row>
    <row r="2299" spans="1:6" x14ac:dyDescent="0.25">
      <c r="A2299">
        <v>2639</v>
      </c>
      <c r="C2299" s="4">
        <v>2</v>
      </c>
    </row>
    <row r="2300" spans="1:6" x14ac:dyDescent="0.25">
      <c r="A2300">
        <v>2640</v>
      </c>
      <c r="B2300" s="3">
        <v>1</v>
      </c>
      <c r="C2300" s="4">
        <v>2</v>
      </c>
    </row>
    <row r="2301" spans="1:6" x14ac:dyDescent="0.25">
      <c r="A2301">
        <v>2641</v>
      </c>
      <c r="B2301" s="3">
        <v>1</v>
      </c>
      <c r="C2301" s="4">
        <v>2</v>
      </c>
    </row>
    <row r="2302" spans="1:6" x14ac:dyDescent="0.25">
      <c r="A2302">
        <v>2642</v>
      </c>
      <c r="B2302" s="3">
        <v>1</v>
      </c>
    </row>
    <row r="2303" spans="1:6" x14ac:dyDescent="0.25">
      <c r="A2303">
        <v>2643</v>
      </c>
      <c r="B2303" s="3">
        <v>1</v>
      </c>
    </row>
    <row r="2304" spans="1:6" x14ac:dyDescent="0.25">
      <c r="A2304">
        <v>2644</v>
      </c>
      <c r="B2304" s="3">
        <v>1</v>
      </c>
    </row>
    <row r="2305" spans="1:5" x14ac:dyDescent="0.25">
      <c r="A2305">
        <v>2645</v>
      </c>
      <c r="B2305" s="3">
        <v>1</v>
      </c>
    </row>
    <row r="2306" spans="1:5" x14ac:dyDescent="0.25">
      <c r="A2306">
        <v>2646</v>
      </c>
      <c r="B2306" s="3">
        <v>1</v>
      </c>
      <c r="E2306" s="2">
        <v>4</v>
      </c>
    </row>
    <row r="2307" spans="1:5" x14ac:dyDescent="0.25">
      <c r="A2307">
        <v>2647</v>
      </c>
      <c r="B2307" s="3">
        <v>1</v>
      </c>
      <c r="E2307" s="2">
        <v>4</v>
      </c>
    </row>
    <row r="2308" spans="1:5" x14ac:dyDescent="0.25">
      <c r="A2308">
        <v>2648</v>
      </c>
      <c r="E2308" s="2">
        <v>4</v>
      </c>
    </row>
    <row r="2309" spans="1:5" x14ac:dyDescent="0.25">
      <c r="A2309">
        <v>2649</v>
      </c>
      <c r="D2309" s="5">
        <v>3</v>
      </c>
      <c r="E2309" s="2">
        <v>4</v>
      </c>
    </row>
    <row r="2310" spans="1:5" x14ac:dyDescent="0.25">
      <c r="A2310">
        <v>2650</v>
      </c>
      <c r="D2310" s="5">
        <v>3</v>
      </c>
      <c r="E2310" s="2">
        <v>4</v>
      </c>
    </row>
    <row r="2311" spans="1:5" x14ac:dyDescent="0.25">
      <c r="A2311">
        <v>2651</v>
      </c>
      <c r="D2311" s="5">
        <v>3</v>
      </c>
      <c r="E2311" s="2">
        <v>4</v>
      </c>
    </row>
    <row r="2312" spans="1:5" x14ac:dyDescent="0.25">
      <c r="A2312">
        <v>2652</v>
      </c>
      <c r="D2312" s="5">
        <v>3</v>
      </c>
      <c r="E2312" s="2">
        <v>4</v>
      </c>
    </row>
    <row r="2313" spans="1:5" x14ac:dyDescent="0.25">
      <c r="A2313">
        <v>2653</v>
      </c>
      <c r="D2313" s="5">
        <v>3</v>
      </c>
      <c r="E2313" s="2">
        <v>4</v>
      </c>
    </row>
    <row r="2314" spans="1:5" x14ac:dyDescent="0.25">
      <c r="A2314">
        <v>2654</v>
      </c>
      <c r="D2314" s="5">
        <v>3</v>
      </c>
      <c r="E2314" s="2">
        <v>4</v>
      </c>
    </row>
    <row r="2315" spans="1:5" x14ac:dyDescent="0.25">
      <c r="A2315">
        <v>2655</v>
      </c>
      <c r="D2315" s="5">
        <v>3</v>
      </c>
    </row>
    <row r="2316" spans="1:5" x14ac:dyDescent="0.25">
      <c r="A2316">
        <v>2656</v>
      </c>
      <c r="D2316" s="5">
        <v>3</v>
      </c>
    </row>
    <row r="2317" spans="1:5" x14ac:dyDescent="0.25">
      <c r="A2317">
        <v>2657</v>
      </c>
    </row>
    <row r="2318" spans="1:5" x14ac:dyDescent="0.25">
      <c r="A2318">
        <v>2658</v>
      </c>
      <c r="C2318" s="4">
        <v>2</v>
      </c>
    </row>
    <row r="2319" spans="1:5" x14ac:dyDescent="0.25">
      <c r="A2319">
        <v>2659</v>
      </c>
      <c r="C2319" s="4">
        <v>2</v>
      </c>
    </row>
    <row r="2320" spans="1:5" x14ac:dyDescent="0.25">
      <c r="A2320">
        <v>2660</v>
      </c>
      <c r="C2320" s="4">
        <v>2</v>
      </c>
    </row>
    <row r="2321" spans="1:5" x14ac:dyDescent="0.25">
      <c r="A2321">
        <v>2661</v>
      </c>
      <c r="C2321" s="4">
        <v>2</v>
      </c>
    </row>
    <row r="2322" spans="1:5" x14ac:dyDescent="0.25">
      <c r="A2322">
        <v>2662</v>
      </c>
      <c r="C2322" s="4">
        <v>2</v>
      </c>
    </row>
    <row r="2323" spans="1:5" x14ac:dyDescent="0.25">
      <c r="A2323">
        <v>2663</v>
      </c>
      <c r="C2323" s="4">
        <v>2</v>
      </c>
    </row>
    <row r="2324" spans="1:5" x14ac:dyDescent="0.25">
      <c r="A2324">
        <v>2664</v>
      </c>
      <c r="B2324" s="3">
        <v>1</v>
      </c>
      <c r="C2324" s="4">
        <v>2</v>
      </c>
    </row>
    <row r="2325" spans="1:5" x14ac:dyDescent="0.25">
      <c r="A2325">
        <v>2665</v>
      </c>
      <c r="B2325" s="3">
        <v>1</v>
      </c>
      <c r="C2325" s="4">
        <v>2</v>
      </c>
    </row>
    <row r="2326" spans="1:5" x14ac:dyDescent="0.25">
      <c r="A2326">
        <v>2666</v>
      </c>
      <c r="B2326" s="3">
        <v>1</v>
      </c>
    </row>
    <row r="2327" spans="1:5" x14ac:dyDescent="0.25">
      <c r="A2327">
        <v>2667</v>
      </c>
      <c r="B2327" s="3">
        <v>1</v>
      </c>
    </row>
    <row r="2328" spans="1:5" x14ac:dyDescent="0.25">
      <c r="A2328">
        <v>2668</v>
      </c>
      <c r="B2328" s="3">
        <v>1</v>
      </c>
    </row>
    <row r="2329" spans="1:5" x14ac:dyDescent="0.25">
      <c r="A2329">
        <v>2669</v>
      </c>
      <c r="B2329" s="3">
        <v>1</v>
      </c>
      <c r="E2329" s="2">
        <v>4</v>
      </c>
    </row>
    <row r="2330" spans="1:5" x14ac:dyDescent="0.25">
      <c r="A2330">
        <v>2670</v>
      </c>
      <c r="D2330" s="5">
        <v>3</v>
      </c>
      <c r="E2330" s="2">
        <v>4</v>
      </c>
    </row>
    <row r="2331" spans="1:5" x14ac:dyDescent="0.25">
      <c r="A2331">
        <v>2671</v>
      </c>
      <c r="D2331" s="5">
        <v>3</v>
      </c>
      <c r="E2331" s="2">
        <v>4</v>
      </c>
    </row>
    <row r="2332" spans="1:5" x14ac:dyDescent="0.25">
      <c r="A2332">
        <v>2672</v>
      </c>
      <c r="D2332" s="5">
        <v>3</v>
      </c>
      <c r="E2332" s="2">
        <v>4</v>
      </c>
    </row>
    <row r="2333" spans="1:5" x14ac:dyDescent="0.25">
      <c r="A2333">
        <v>2673</v>
      </c>
      <c r="D2333" s="5">
        <v>3</v>
      </c>
      <c r="E2333" s="2">
        <v>4</v>
      </c>
    </row>
    <row r="2334" spans="1:5" x14ac:dyDescent="0.25">
      <c r="A2334">
        <v>2674</v>
      </c>
      <c r="D2334" s="5">
        <v>3</v>
      </c>
      <c r="E2334" s="2">
        <v>4</v>
      </c>
    </row>
    <row r="2335" spans="1:5" x14ac:dyDescent="0.25">
      <c r="A2335">
        <v>2675</v>
      </c>
      <c r="D2335" s="5">
        <v>3</v>
      </c>
      <c r="E2335" s="2">
        <v>4</v>
      </c>
    </row>
    <row r="2336" spans="1:5" x14ac:dyDescent="0.25">
      <c r="A2336">
        <v>2676</v>
      </c>
      <c r="D2336" s="5">
        <v>3</v>
      </c>
      <c r="E2336" s="2">
        <v>4</v>
      </c>
    </row>
    <row r="2337" spans="1:5" x14ac:dyDescent="0.25">
      <c r="A2337">
        <v>2677</v>
      </c>
      <c r="D2337" s="5">
        <v>3</v>
      </c>
      <c r="E2337" s="2">
        <v>4</v>
      </c>
    </row>
    <row r="2338" spans="1:5" x14ac:dyDescent="0.25">
      <c r="A2338">
        <v>2678</v>
      </c>
    </row>
    <row r="2339" spans="1:5" x14ac:dyDescent="0.25">
      <c r="A2339">
        <v>2679</v>
      </c>
    </row>
    <row r="2340" spans="1:5" x14ac:dyDescent="0.25">
      <c r="A2340">
        <v>2680</v>
      </c>
    </row>
    <row r="2341" spans="1:5" x14ac:dyDescent="0.25">
      <c r="A2341">
        <v>2681</v>
      </c>
      <c r="C2341" s="4">
        <v>2</v>
      </c>
    </row>
    <row r="2342" spans="1:5" x14ac:dyDescent="0.25">
      <c r="A2342">
        <v>2682</v>
      </c>
      <c r="C2342" s="4">
        <v>2</v>
      </c>
    </row>
    <row r="2343" spans="1:5" x14ac:dyDescent="0.25">
      <c r="A2343">
        <v>2683</v>
      </c>
      <c r="C2343" s="4">
        <v>2</v>
      </c>
    </row>
    <row r="2344" spans="1:5" x14ac:dyDescent="0.25">
      <c r="A2344">
        <v>2684</v>
      </c>
      <c r="C2344" s="4">
        <v>2</v>
      </c>
    </row>
    <row r="2345" spans="1:5" x14ac:dyDescent="0.25">
      <c r="A2345">
        <v>2685</v>
      </c>
      <c r="C2345" s="4">
        <v>2</v>
      </c>
    </row>
    <row r="2346" spans="1:5" x14ac:dyDescent="0.25">
      <c r="A2346">
        <v>2686</v>
      </c>
      <c r="C2346" s="4">
        <v>2</v>
      </c>
    </row>
    <row r="2347" spans="1:5" x14ac:dyDescent="0.25">
      <c r="A2347">
        <v>2687</v>
      </c>
      <c r="B2347" s="3">
        <v>1</v>
      </c>
      <c r="C2347" s="4">
        <v>2</v>
      </c>
    </row>
    <row r="2348" spans="1:5" x14ac:dyDescent="0.25">
      <c r="A2348">
        <v>2688</v>
      </c>
      <c r="B2348" s="3">
        <v>1</v>
      </c>
      <c r="C2348" s="4">
        <v>2</v>
      </c>
    </row>
    <row r="2349" spans="1:5" x14ac:dyDescent="0.25">
      <c r="A2349">
        <v>2689</v>
      </c>
      <c r="B2349" s="3">
        <v>1</v>
      </c>
    </row>
    <row r="2350" spans="1:5" x14ac:dyDescent="0.25">
      <c r="A2350">
        <v>2690</v>
      </c>
      <c r="B2350" s="3">
        <v>1</v>
      </c>
    </row>
    <row r="2351" spans="1:5" x14ac:dyDescent="0.25">
      <c r="A2351">
        <v>2691</v>
      </c>
      <c r="B2351" s="3">
        <v>1</v>
      </c>
    </row>
    <row r="2352" spans="1:5" x14ac:dyDescent="0.25">
      <c r="A2352">
        <v>2692</v>
      </c>
      <c r="B2352" s="3">
        <v>1</v>
      </c>
      <c r="E2352" s="2">
        <v>4</v>
      </c>
    </row>
    <row r="2353" spans="1:5" x14ac:dyDescent="0.25">
      <c r="A2353">
        <v>2693</v>
      </c>
      <c r="D2353" s="5">
        <v>3</v>
      </c>
      <c r="E2353" s="2">
        <v>4</v>
      </c>
    </row>
    <row r="2354" spans="1:5" x14ac:dyDescent="0.25">
      <c r="A2354">
        <v>2694</v>
      </c>
      <c r="D2354" s="5">
        <v>3</v>
      </c>
      <c r="E2354" s="2">
        <v>4</v>
      </c>
    </row>
    <row r="2355" spans="1:5" x14ac:dyDescent="0.25">
      <c r="A2355">
        <v>2695</v>
      </c>
      <c r="D2355" s="5">
        <v>3</v>
      </c>
      <c r="E2355" s="2">
        <v>4</v>
      </c>
    </row>
    <row r="2356" spans="1:5" x14ac:dyDescent="0.25">
      <c r="A2356">
        <v>2696</v>
      </c>
      <c r="D2356" s="5">
        <v>3</v>
      </c>
      <c r="E2356" s="2">
        <v>4</v>
      </c>
    </row>
    <row r="2357" spans="1:5" x14ac:dyDescent="0.25">
      <c r="A2357">
        <v>2697</v>
      </c>
      <c r="D2357" s="5">
        <v>3</v>
      </c>
      <c r="E2357" s="2">
        <v>4</v>
      </c>
    </row>
    <row r="2358" spans="1:5" x14ac:dyDescent="0.25">
      <c r="A2358">
        <v>2698</v>
      </c>
      <c r="D2358" s="5">
        <v>3</v>
      </c>
      <c r="E2358" s="2">
        <v>4</v>
      </c>
    </row>
    <row r="2359" spans="1:5" x14ac:dyDescent="0.25">
      <c r="A2359">
        <v>2699</v>
      </c>
      <c r="D2359" s="5">
        <v>3</v>
      </c>
      <c r="E2359" s="2">
        <v>4</v>
      </c>
    </row>
    <row r="2360" spans="1:5" x14ac:dyDescent="0.25">
      <c r="A2360">
        <v>2700</v>
      </c>
      <c r="D2360" s="5">
        <v>3</v>
      </c>
      <c r="E2360" s="2">
        <v>4</v>
      </c>
    </row>
    <row r="2361" spans="1:5" x14ac:dyDescent="0.25">
      <c r="A2361">
        <v>2701</v>
      </c>
    </row>
    <row r="2362" spans="1:5" x14ac:dyDescent="0.25">
      <c r="A2362">
        <v>2702</v>
      </c>
    </row>
    <row r="2363" spans="1:5" x14ac:dyDescent="0.25">
      <c r="A2363">
        <v>2703</v>
      </c>
    </row>
    <row r="2364" spans="1:5" x14ac:dyDescent="0.25">
      <c r="A2364">
        <v>2704</v>
      </c>
      <c r="C2364" s="4">
        <v>2</v>
      </c>
    </row>
    <row r="2365" spans="1:5" x14ac:dyDescent="0.25">
      <c r="A2365">
        <v>2705</v>
      </c>
      <c r="C2365" s="4">
        <v>2</v>
      </c>
    </row>
    <row r="2366" spans="1:5" x14ac:dyDescent="0.25">
      <c r="A2366">
        <v>2706</v>
      </c>
      <c r="C2366" s="4">
        <v>2</v>
      </c>
    </row>
    <row r="2367" spans="1:5" x14ac:dyDescent="0.25">
      <c r="A2367">
        <v>2707</v>
      </c>
      <c r="C2367" s="4">
        <v>2</v>
      </c>
    </row>
    <row r="2368" spans="1:5" x14ac:dyDescent="0.25">
      <c r="A2368">
        <v>2708</v>
      </c>
      <c r="B2368" s="3">
        <v>1</v>
      </c>
      <c r="C2368" s="4">
        <v>2</v>
      </c>
    </row>
    <row r="2369" spans="1:5" x14ac:dyDescent="0.25">
      <c r="A2369">
        <v>2709</v>
      </c>
      <c r="B2369" s="3">
        <v>1</v>
      </c>
      <c r="C2369" s="4">
        <v>2</v>
      </c>
    </row>
    <row r="2370" spans="1:5" x14ac:dyDescent="0.25">
      <c r="A2370">
        <v>2710</v>
      </c>
      <c r="B2370" s="3">
        <v>1</v>
      </c>
      <c r="C2370" s="4">
        <v>2</v>
      </c>
    </row>
    <row r="2371" spans="1:5" x14ac:dyDescent="0.25">
      <c r="A2371">
        <v>2711</v>
      </c>
      <c r="B2371" s="3">
        <v>1</v>
      </c>
      <c r="C2371" s="4">
        <v>2</v>
      </c>
    </row>
    <row r="2372" spans="1:5" x14ac:dyDescent="0.25">
      <c r="A2372">
        <v>2712</v>
      </c>
      <c r="B2372" s="3">
        <v>1</v>
      </c>
    </row>
    <row r="2373" spans="1:5" x14ac:dyDescent="0.25">
      <c r="A2373">
        <v>2713</v>
      </c>
      <c r="B2373" s="3">
        <v>1</v>
      </c>
    </row>
    <row r="2374" spans="1:5" x14ac:dyDescent="0.25">
      <c r="A2374">
        <v>2714</v>
      </c>
      <c r="B2374" s="3">
        <v>1</v>
      </c>
    </row>
    <row r="2375" spans="1:5" x14ac:dyDescent="0.25">
      <c r="A2375">
        <v>2715</v>
      </c>
      <c r="E2375" s="2">
        <v>4</v>
      </c>
    </row>
    <row r="2376" spans="1:5" x14ac:dyDescent="0.25">
      <c r="A2376">
        <v>2716</v>
      </c>
      <c r="D2376" s="5">
        <v>3</v>
      </c>
      <c r="E2376" s="2">
        <v>4</v>
      </c>
    </row>
    <row r="2377" spans="1:5" x14ac:dyDescent="0.25">
      <c r="A2377">
        <v>2717</v>
      </c>
      <c r="D2377" s="5">
        <v>3</v>
      </c>
      <c r="E2377" s="2">
        <v>4</v>
      </c>
    </row>
    <row r="2378" spans="1:5" x14ac:dyDescent="0.25">
      <c r="A2378">
        <v>2718</v>
      </c>
      <c r="D2378" s="5">
        <v>3</v>
      </c>
      <c r="E2378" s="2">
        <v>4</v>
      </c>
    </row>
    <row r="2379" spans="1:5" x14ac:dyDescent="0.25">
      <c r="A2379">
        <v>2719</v>
      </c>
      <c r="D2379" s="5">
        <v>3</v>
      </c>
      <c r="E2379" s="2">
        <v>4</v>
      </c>
    </row>
    <row r="2380" spans="1:5" x14ac:dyDescent="0.25">
      <c r="A2380">
        <v>2720</v>
      </c>
      <c r="D2380" s="5">
        <v>3</v>
      </c>
      <c r="E2380" s="2">
        <v>4</v>
      </c>
    </row>
    <row r="2381" spans="1:5" x14ac:dyDescent="0.25">
      <c r="A2381">
        <v>2721</v>
      </c>
      <c r="D2381" s="5">
        <v>3</v>
      </c>
      <c r="E2381" s="2">
        <v>4</v>
      </c>
    </row>
    <row r="2382" spans="1:5" x14ac:dyDescent="0.25">
      <c r="A2382">
        <v>2722</v>
      </c>
      <c r="D2382" s="5">
        <v>3</v>
      </c>
      <c r="E2382" s="2">
        <v>4</v>
      </c>
    </row>
    <row r="2383" spans="1:5" x14ac:dyDescent="0.25">
      <c r="A2383">
        <v>2723</v>
      </c>
      <c r="D2383" s="5">
        <v>3</v>
      </c>
      <c r="E2383" s="2">
        <v>4</v>
      </c>
    </row>
    <row r="2384" spans="1:5" x14ac:dyDescent="0.25">
      <c r="A2384">
        <v>2724</v>
      </c>
    </row>
    <row r="2385" spans="1:5" x14ac:dyDescent="0.25">
      <c r="A2385">
        <v>2725</v>
      </c>
    </row>
    <row r="2386" spans="1:5" x14ac:dyDescent="0.25">
      <c r="A2386">
        <v>2726</v>
      </c>
    </row>
    <row r="2387" spans="1:5" x14ac:dyDescent="0.25">
      <c r="A2387">
        <v>2727</v>
      </c>
      <c r="C2387" s="4">
        <v>2</v>
      </c>
    </row>
    <row r="2388" spans="1:5" x14ac:dyDescent="0.25">
      <c r="A2388">
        <v>2728</v>
      </c>
      <c r="C2388" s="4">
        <v>2</v>
      </c>
    </row>
    <row r="2389" spans="1:5" x14ac:dyDescent="0.25">
      <c r="A2389">
        <v>2729</v>
      </c>
      <c r="C2389" s="4">
        <v>2</v>
      </c>
    </row>
    <row r="2390" spans="1:5" x14ac:dyDescent="0.25">
      <c r="A2390">
        <v>2730</v>
      </c>
      <c r="C2390" s="4">
        <v>2</v>
      </c>
    </row>
    <row r="2391" spans="1:5" x14ac:dyDescent="0.25">
      <c r="A2391">
        <v>2731</v>
      </c>
      <c r="B2391" s="3">
        <v>1</v>
      </c>
      <c r="C2391" s="4">
        <v>2</v>
      </c>
    </row>
    <row r="2392" spans="1:5" x14ac:dyDescent="0.25">
      <c r="A2392">
        <v>2732</v>
      </c>
      <c r="B2392" s="3">
        <v>1</v>
      </c>
      <c r="C2392" s="4">
        <v>2</v>
      </c>
    </row>
    <row r="2393" spans="1:5" x14ac:dyDescent="0.25">
      <c r="A2393">
        <v>2733</v>
      </c>
      <c r="B2393" s="3">
        <v>1</v>
      </c>
      <c r="C2393" s="4">
        <v>2</v>
      </c>
    </row>
    <row r="2394" spans="1:5" x14ac:dyDescent="0.25">
      <c r="A2394">
        <v>2734</v>
      </c>
      <c r="B2394" s="3">
        <v>1</v>
      </c>
      <c r="C2394" s="4">
        <v>2</v>
      </c>
    </row>
    <row r="2395" spans="1:5" x14ac:dyDescent="0.25">
      <c r="A2395">
        <v>2735</v>
      </c>
      <c r="B2395" s="3">
        <v>1</v>
      </c>
    </row>
    <row r="2396" spans="1:5" x14ac:dyDescent="0.25">
      <c r="A2396">
        <v>2736</v>
      </c>
      <c r="B2396" s="3">
        <v>1</v>
      </c>
    </row>
    <row r="2397" spans="1:5" x14ac:dyDescent="0.25">
      <c r="A2397">
        <v>2737</v>
      </c>
      <c r="B2397" s="3">
        <v>1</v>
      </c>
    </row>
    <row r="2398" spans="1:5" x14ac:dyDescent="0.25">
      <c r="A2398">
        <v>2738</v>
      </c>
      <c r="B2398" s="3">
        <v>1</v>
      </c>
    </row>
    <row r="2399" spans="1:5" x14ac:dyDescent="0.25">
      <c r="A2399">
        <v>2739</v>
      </c>
      <c r="E2399" s="2">
        <v>4</v>
      </c>
    </row>
    <row r="2400" spans="1:5" x14ac:dyDescent="0.25">
      <c r="A2400">
        <v>2740</v>
      </c>
      <c r="D2400" s="5">
        <v>3</v>
      </c>
      <c r="E2400" s="2">
        <v>4</v>
      </c>
    </row>
    <row r="2401" spans="1:5" x14ac:dyDescent="0.25">
      <c r="A2401">
        <v>2741</v>
      </c>
      <c r="D2401" s="5">
        <v>3</v>
      </c>
      <c r="E2401" s="2">
        <v>4</v>
      </c>
    </row>
    <row r="2402" spans="1:5" x14ac:dyDescent="0.25">
      <c r="A2402">
        <v>2742</v>
      </c>
      <c r="D2402" s="5">
        <v>3</v>
      </c>
      <c r="E2402" s="2">
        <v>4</v>
      </c>
    </row>
    <row r="2403" spans="1:5" x14ac:dyDescent="0.25">
      <c r="A2403">
        <v>2743</v>
      </c>
      <c r="D2403" s="5">
        <v>3</v>
      </c>
      <c r="E2403" s="2">
        <v>4</v>
      </c>
    </row>
    <row r="2404" spans="1:5" x14ac:dyDescent="0.25">
      <c r="A2404">
        <v>2744</v>
      </c>
      <c r="D2404" s="5">
        <v>3</v>
      </c>
      <c r="E2404" s="2">
        <v>4</v>
      </c>
    </row>
    <row r="2405" spans="1:5" x14ac:dyDescent="0.25">
      <c r="A2405">
        <v>2745</v>
      </c>
      <c r="D2405" s="5">
        <v>3</v>
      </c>
      <c r="E2405" s="2">
        <v>4</v>
      </c>
    </row>
    <row r="2406" spans="1:5" x14ac:dyDescent="0.25">
      <c r="A2406">
        <v>2746</v>
      </c>
      <c r="D2406" s="5">
        <v>3</v>
      </c>
      <c r="E2406" s="2">
        <v>4</v>
      </c>
    </row>
    <row r="2407" spans="1:5" x14ac:dyDescent="0.25">
      <c r="A2407">
        <v>2747</v>
      </c>
      <c r="D2407" s="5">
        <v>3</v>
      </c>
      <c r="E2407" s="2">
        <v>4</v>
      </c>
    </row>
    <row r="2408" spans="1:5" x14ac:dyDescent="0.25">
      <c r="A2408">
        <v>2748</v>
      </c>
    </row>
    <row r="2409" spans="1:5" x14ac:dyDescent="0.25">
      <c r="A2409">
        <v>2749</v>
      </c>
      <c r="C2409" s="4">
        <v>2</v>
      </c>
    </row>
    <row r="2410" spans="1:5" x14ac:dyDescent="0.25">
      <c r="A2410">
        <v>2750</v>
      </c>
      <c r="C2410" s="4">
        <v>2</v>
      </c>
    </row>
    <row r="2411" spans="1:5" x14ac:dyDescent="0.25">
      <c r="A2411">
        <v>2751</v>
      </c>
      <c r="C2411" s="4">
        <v>2</v>
      </c>
    </row>
    <row r="2412" spans="1:5" x14ac:dyDescent="0.25">
      <c r="A2412">
        <v>2752</v>
      </c>
      <c r="C2412" s="4">
        <v>2</v>
      </c>
    </row>
    <row r="2413" spans="1:5" x14ac:dyDescent="0.25">
      <c r="A2413">
        <v>2753</v>
      </c>
      <c r="C2413" s="4">
        <v>2</v>
      </c>
    </row>
    <row r="2414" spans="1:5" x14ac:dyDescent="0.25">
      <c r="A2414">
        <v>2754</v>
      </c>
      <c r="C2414" s="4">
        <v>2</v>
      </c>
    </row>
    <row r="2415" spans="1:5" x14ac:dyDescent="0.25">
      <c r="A2415">
        <v>2755</v>
      </c>
      <c r="C2415" s="4">
        <v>2</v>
      </c>
    </row>
    <row r="2416" spans="1:5" x14ac:dyDescent="0.25">
      <c r="A2416">
        <v>2756</v>
      </c>
      <c r="B2416" s="3">
        <v>1</v>
      </c>
      <c r="C2416" s="4">
        <v>2</v>
      </c>
    </row>
    <row r="2417" spans="1:5" x14ac:dyDescent="0.25">
      <c r="A2417">
        <v>2757</v>
      </c>
      <c r="B2417" s="3">
        <v>1</v>
      </c>
      <c r="C2417" s="4">
        <v>2</v>
      </c>
    </row>
    <row r="2418" spans="1:5" x14ac:dyDescent="0.25">
      <c r="A2418">
        <v>2758</v>
      </c>
      <c r="B2418" s="3">
        <v>1</v>
      </c>
    </row>
    <row r="2419" spans="1:5" x14ac:dyDescent="0.25">
      <c r="A2419">
        <v>2759</v>
      </c>
      <c r="B2419" s="3">
        <v>1</v>
      </c>
    </row>
    <row r="2420" spans="1:5" x14ac:dyDescent="0.25">
      <c r="A2420">
        <v>2760</v>
      </c>
      <c r="B2420" s="3">
        <v>1</v>
      </c>
    </row>
    <row r="2421" spans="1:5" x14ac:dyDescent="0.25">
      <c r="A2421">
        <v>2761</v>
      </c>
      <c r="B2421" s="3">
        <v>1</v>
      </c>
    </row>
    <row r="2422" spans="1:5" x14ac:dyDescent="0.25">
      <c r="A2422">
        <v>2762</v>
      </c>
      <c r="B2422" s="3">
        <v>1</v>
      </c>
    </row>
    <row r="2423" spans="1:5" x14ac:dyDescent="0.25">
      <c r="A2423">
        <v>2763</v>
      </c>
      <c r="B2423" s="3">
        <v>1</v>
      </c>
      <c r="E2423" s="2">
        <v>4</v>
      </c>
    </row>
    <row r="2424" spans="1:5" x14ac:dyDescent="0.25">
      <c r="A2424">
        <v>2764</v>
      </c>
      <c r="D2424" s="5">
        <v>3</v>
      </c>
      <c r="E2424" s="2">
        <v>4</v>
      </c>
    </row>
    <row r="2425" spans="1:5" x14ac:dyDescent="0.25">
      <c r="A2425">
        <v>2765</v>
      </c>
      <c r="D2425" s="5">
        <v>3</v>
      </c>
      <c r="E2425" s="2">
        <v>4</v>
      </c>
    </row>
    <row r="2426" spans="1:5" x14ac:dyDescent="0.25">
      <c r="A2426">
        <v>2766</v>
      </c>
      <c r="D2426" s="5">
        <v>3</v>
      </c>
      <c r="E2426" s="2">
        <v>4</v>
      </c>
    </row>
    <row r="2427" spans="1:5" x14ac:dyDescent="0.25">
      <c r="A2427">
        <v>2767</v>
      </c>
      <c r="D2427" s="5">
        <v>3</v>
      </c>
      <c r="E2427" s="2">
        <v>4</v>
      </c>
    </row>
    <row r="2428" spans="1:5" x14ac:dyDescent="0.25">
      <c r="A2428">
        <v>2768</v>
      </c>
      <c r="D2428" s="5">
        <v>3</v>
      </c>
      <c r="E2428" s="2">
        <v>4</v>
      </c>
    </row>
    <row r="2429" spans="1:5" x14ac:dyDescent="0.25">
      <c r="A2429">
        <v>2769</v>
      </c>
      <c r="D2429" s="5">
        <v>3</v>
      </c>
      <c r="E2429" s="2">
        <v>4</v>
      </c>
    </row>
    <row r="2430" spans="1:5" x14ac:dyDescent="0.25">
      <c r="A2430">
        <v>2770</v>
      </c>
      <c r="D2430" s="5">
        <v>3</v>
      </c>
      <c r="E2430" s="2">
        <v>4</v>
      </c>
    </row>
    <row r="2431" spans="1:5" x14ac:dyDescent="0.25">
      <c r="A2431">
        <v>2771</v>
      </c>
      <c r="D2431" s="5">
        <v>3</v>
      </c>
      <c r="E2431" s="2">
        <v>4</v>
      </c>
    </row>
    <row r="2432" spans="1:5" x14ac:dyDescent="0.25">
      <c r="A2432">
        <v>2772</v>
      </c>
      <c r="D2432" s="5">
        <v>3</v>
      </c>
    </row>
    <row r="2433" spans="1:5" x14ac:dyDescent="0.25">
      <c r="A2433">
        <v>2773</v>
      </c>
    </row>
    <row r="2434" spans="1:5" x14ac:dyDescent="0.25">
      <c r="A2434">
        <v>2774</v>
      </c>
      <c r="C2434" s="4">
        <v>2</v>
      </c>
    </row>
    <row r="2435" spans="1:5" x14ac:dyDescent="0.25">
      <c r="A2435">
        <v>2775</v>
      </c>
      <c r="C2435" s="4">
        <v>2</v>
      </c>
    </row>
    <row r="2436" spans="1:5" x14ac:dyDescent="0.25">
      <c r="A2436">
        <v>2776</v>
      </c>
      <c r="C2436" s="4">
        <v>2</v>
      </c>
    </row>
    <row r="2437" spans="1:5" x14ac:dyDescent="0.25">
      <c r="A2437">
        <v>2777</v>
      </c>
      <c r="C2437" s="4">
        <v>2</v>
      </c>
    </row>
    <row r="2438" spans="1:5" x14ac:dyDescent="0.25">
      <c r="A2438">
        <v>2778</v>
      </c>
      <c r="C2438" s="4">
        <v>2</v>
      </c>
    </row>
    <row r="2439" spans="1:5" x14ac:dyDescent="0.25">
      <c r="A2439">
        <v>2779</v>
      </c>
      <c r="C2439" s="4">
        <v>2</v>
      </c>
    </row>
    <row r="2440" spans="1:5" x14ac:dyDescent="0.25">
      <c r="A2440">
        <v>2780</v>
      </c>
      <c r="C2440" s="4">
        <v>2</v>
      </c>
    </row>
    <row r="2441" spans="1:5" x14ac:dyDescent="0.25">
      <c r="A2441">
        <v>2781</v>
      </c>
      <c r="B2441" s="3">
        <v>1</v>
      </c>
      <c r="C2441" s="4">
        <v>2</v>
      </c>
    </row>
    <row r="2442" spans="1:5" x14ac:dyDescent="0.25">
      <c r="A2442">
        <v>2782</v>
      </c>
      <c r="B2442" s="3">
        <v>1</v>
      </c>
      <c r="C2442" s="4">
        <v>2</v>
      </c>
    </row>
    <row r="2443" spans="1:5" x14ac:dyDescent="0.25">
      <c r="A2443">
        <v>2783</v>
      </c>
      <c r="B2443" s="3">
        <v>1</v>
      </c>
    </row>
    <row r="2444" spans="1:5" x14ac:dyDescent="0.25">
      <c r="A2444">
        <v>2784</v>
      </c>
      <c r="B2444" s="3">
        <v>1</v>
      </c>
    </row>
    <row r="2445" spans="1:5" x14ac:dyDescent="0.25">
      <c r="A2445">
        <v>2785</v>
      </c>
      <c r="B2445" s="3">
        <v>1</v>
      </c>
    </row>
    <row r="2446" spans="1:5" x14ac:dyDescent="0.25">
      <c r="A2446">
        <v>2786</v>
      </c>
      <c r="B2446" s="3">
        <v>1</v>
      </c>
    </row>
    <row r="2447" spans="1:5" x14ac:dyDescent="0.25">
      <c r="A2447">
        <v>2787</v>
      </c>
      <c r="B2447" s="3">
        <v>1</v>
      </c>
      <c r="E2447" s="2">
        <v>4</v>
      </c>
    </row>
    <row r="2448" spans="1:5" x14ac:dyDescent="0.25">
      <c r="A2448">
        <v>2788</v>
      </c>
      <c r="B2448" s="3">
        <v>1</v>
      </c>
      <c r="E2448" s="2">
        <v>4</v>
      </c>
    </row>
    <row r="2449" spans="1:5" x14ac:dyDescent="0.25">
      <c r="A2449">
        <v>2789</v>
      </c>
      <c r="E2449" s="2">
        <v>4</v>
      </c>
    </row>
    <row r="2450" spans="1:5" x14ac:dyDescent="0.25">
      <c r="A2450">
        <v>2790</v>
      </c>
      <c r="E2450" s="2">
        <v>4</v>
      </c>
    </row>
    <row r="2451" spans="1:5" x14ac:dyDescent="0.25">
      <c r="A2451">
        <v>2791</v>
      </c>
      <c r="D2451" s="5">
        <v>3</v>
      </c>
      <c r="E2451" s="2">
        <v>4</v>
      </c>
    </row>
    <row r="2452" spans="1:5" x14ac:dyDescent="0.25">
      <c r="A2452">
        <v>2792</v>
      </c>
      <c r="D2452" s="5">
        <v>3</v>
      </c>
      <c r="E2452" s="2">
        <v>4</v>
      </c>
    </row>
    <row r="2453" spans="1:5" x14ac:dyDescent="0.25">
      <c r="A2453">
        <v>2793</v>
      </c>
      <c r="D2453" s="5">
        <v>3</v>
      </c>
      <c r="E2453" s="2">
        <v>4</v>
      </c>
    </row>
    <row r="2454" spans="1:5" x14ac:dyDescent="0.25">
      <c r="A2454">
        <v>2794</v>
      </c>
      <c r="D2454" s="5">
        <v>3</v>
      </c>
      <c r="E2454" s="2">
        <v>4</v>
      </c>
    </row>
    <row r="2455" spans="1:5" x14ac:dyDescent="0.25">
      <c r="A2455">
        <v>2795</v>
      </c>
      <c r="D2455" s="5">
        <v>3</v>
      </c>
      <c r="E2455" s="2">
        <v>4</v>
      </c>
    </row>
    <row r="2456" spans="1:5" x14ac:dyDescent="0.25">
      <c r="A2456">
        <v>2796</v>
      </c>
      <c r="C2456" s="4">
        <v>2</v>
      </c>
      <c r="D2456" s="5">
        <v>3</v>
      </c>
      <c r="E2456" s="2">
        <v>4</v>
      </c>
    </row>
    <row r="2457" spans="1:5" x14ac:dyDescent="0.25">
      <c r="A2457">
        <v>2797</v>
      </c>
      <c r="C2457" s="4">
        <v>2</v>
      </c>
      <c r="D2457" s="5">
        <v>3</v>
      </c>
      <c r="E2457" s="2">
        <v>4</v>
      </c>
    </row>
    <row r="2458" spans="1:5" x14ac:dyDescent="0.25">
      <c r="A2458">
        <v>2798</v>
      </c>
      <c r="C2458" s="4">
        <v>2</v>
      </c>
      <c r="D2458" s="5">
        <v>3</v>
      </c>
      <c r="E2458" s="2">
        <v>4</v>
      </c>
    </row>
    <row r="2459" spans="1:5" x14ac:dyDescent="0.25">
      <c r="A2459">
        <v>2799</v>
      </c>
      <c r="C2459" s="4">
        <v>2</v>
      </c>
      <c r="D2459" s="5">
        <v>3</v>
      </c>
    </row>
    <row r="2460" spans="1:5" x14ac:dyDescent="0.25">
      <c r="A2460">
        <v>2800</v>
      </c>
      <c r="C2460" s="4">
        <v>2</v>
      </c>
      <c r="D2460" s="5">
        <v>3</v>
      </c>
    </row>
    <row r="2461" spans="1:5" x14ac:dyDescent="0.25">
      <c r="A2461">
        <v>2801</v>
      </c>
      <c r="C2461" s="4">
        <v>2</v>
      </c>
      <c r="D2461" s="5">
        <v>3</v>
      </c>
    </row>
    <row r="2462" spans="1:5" x14ac:dyDescent="0.25">
      <c r="A2462">
        <v>2802</v>
      </c>
      <c r="C2462" s="4">
        <v>2</v>
      </c>
      <c r="D2462" s="5">
        <v>3</v>
      </c>
    </row>
    <row r="2463" spans="1:5" x14ac:dyDescent="0.25">
      <c r="A2463">
        <v>2803</v>
      </c>
      <c r="C2463" s="4">
        <v>2</v>
      </c>
    </row>
    <row r="2464" spans="1:5" x14ac:dyDescent="0.25">
      <c r="A2464">
        <v>2804</v>
      </c>
      <c r="C2464" s="4">
        <v>2</v>
      </c>
    </row>
    <row r="2465" spans="1:6" x14ac:dyDescent="0.25">
      <c r="A2465">
        <v>2805</v>
      </c>
      <c r="B2465" s="3">
        <v>1</v>
      </c>
      <c r="C2465" s="4">
        <v>2</v>
      </c>
    </row>
    <row r="2466" spans="1:6" x14ac:dyDescent="0.25">
      <c r="A2466">
        <v>2806</v>
      </c>
      <c r="B2466" s="3">
        <v>1</v>
      </c>
      <c r="C2466" s="4">
        <v>2</v>
      </c>
    </row>
    <row r="2467" spans="1:6" x14ac:dyDescent="0.25">
      <c r="A2467">
        <v>2807</v>
      </c>
      <c r="B2467" s="3">
        <v>1</v>
      </c>
      <c r="C2467" s="4">
        <v>2</v>
      </c>
    </row>
    <row r="2468" spans="1:6" x14ac:dyDescent="0.25">
      <c r="A2468">
        <v>2808</v>
      </c>
      <c r="B2468" s="3">
        <v>1</v>
      </c>
      <c r="C2468" s="4">
        <v>2</v>
      </c>
    </row>
    <row r="2469" spans="1:6" x14ac:dyDescent="0.25">
      <c r="A2469">
        <v>2809</v>
      </c>
      <c r="B2469" s="3">
        <v>1</v>
      </c>
      <c r="C2469" s="4">
        <v>2</v>
      </c>
    </row>
    <row r="2470" spans="1:6" x14ac:dyDescent="0.25">
      <c r="A2470">
        <v>2810</v>
      </c>
      <c r="B2470" s="3">
        <v>1</v>
      </c>
    </row>
    <row r="2471" spans="1:6" x14ac:dyDescent="0.25">
      <c r="A2471">
        <v>2811</v>
      </c>
      <c r="B2471" s="3">
        <v>1</v>
      </c>
    </row>
    <row r="2472" spans="1:6" x14ac:dyDescent="0.25">
      <c r="A2472">
        <v>2812</v>
      </c>
      <c r="B2472" s="3">
        <v>1</v>
      </c>
      <c r="E2472" s="2">
        <v>4</v>
      </c>
    </row>
    <row r="2473" spans="1:6" x14ac:dyDescent="0.25">
      <c r="A2473">
        <v>2813</v>
      </c>
      <c r="B2473" s="3">
        <v>1</v>
      </c>
      <c r="E2473" s="2">
        <v>4</v>
      </c>
    </row>
    <row r="2474" spans="1:6" x14ac:dyDescent="0.25">
      <c r="A2474">
        <v>2814</v>
      </c>
      <c r="B2474" s="3">
        <v>1</v>
      </c>
      <c r="E2474" s="2">
        <v>4</v>
      </c>
    </row>
    <row r="2475" spans="1:6" x14ac:dyDescent="0.25">
      <c r="A2475">
        <v>2815</v>
      </c>
      <c r="B2475" s="3">
        <v>1</v>
      </c>
      <c r="E2475" s="2">
        <v>4</v>
      </c>
    </row>
    <row r="2476" spans="1:6" x14ac:dyDescent="0.25">
      <c r="A2476">
        <v>2816</v>
      </c>
      <c r="B2476" s="3">
        <v>1</v>
      </c>
      <c r="E2476" s="2">
        <v>4</v>
      </c>
    </row>
    <row r="2477" spans="1:6" x14ac:dyDescent="0.25">
      <c r="A2477">
        <v>2817</v>
      </c>
      <c r="B2477" s="3">
        <v>1</v>
      </c>
      <c r="D2477" s="5">
        <v>3</v>
      </c>
      <c r="E2477" s="2">
        <v>4</v>
      </c>
    </row>
    <row r="2478" spans="1:6" x14ac:dyDescent="0.25">
      <c r="A2478">
        <v>2818</v>
      </c>
      <c r="B2478" s="3">
        <v>1</v>
      </c>
      <c r="D2478" s="5">
        <v>3</v>
      </c>
      <c r="E2478" s="2">
        <v>4</v>
      </c>
    </row>
    <row r="2479" spans="1:6" x14ac:dyDescent="0.25">
      <c r="A2479">
        <v>2819</v>
      </c>
      <c r="D2479" s="5">
        <v>3</v>
      </c>
      <c r="E2479" s="2">
        <v>4</v>
      </c>
    </row>
    <row r="2480" spans="1:6" x14ac:dyDescent="0.25">
      <c r="A2480">
        <v>2820</v>
      </c>
      <c r="D2480" s="5">
        <v>3</v>
      </c>
      <c r="E2480" s="2">
        <v>4</v>
      </c>
      <c r="F2480" t="s">
        <v>22</v>
      </c>
    </row>
    <row r="2481" spans="1:6" x14ac:dyDescent="0.25">
      <c r="A2481">
        <v>2849</v>
      </c>
    </row>
    <row r="2482" spans="1:6" x14ac:dyDescent="0.25">
      <c r="A2482">
        <v>2850</v>
      </c>
    </row>
    <row r="2483" spans="1:6" x14ac:dyDescent="0.25">
      <c r="A2483">
        <v>2851</v>
      </c>
      <c r="F2483" t="s">
        <v>22</v>
      </c>
    </row>
    <row r="2484" spans="1:6" x14ac:dyDescent="0.25">
      <c r="A2484">
        <v>2852</v>
      </c>
      <c r="B2484" s="3">
        <v>1</v>
      </c>
      <c r="E2484" s="2">
        <v>4</v>
      </c>
    </row>
    <row r="2485" spans="1:6" x14ac:dyDescent="0.25">
      <c r="A2485">
        <v>2853</v>
      </c>
      <c r="B2485" s="3">
        <v>1</v>
      </c>
      <c r="E2485" s="2">
        <v>4</v>
      </c>
    </row>
    <row r="2486" spans="1:6" x14ac:dyDescent="0.25">
      <c r="A2486">
        <v>2854</v>
      </c>
      <c r="B2486" s="3">
        <v>1</v>
      </c>
      <c r="E2486" s="2">
        <v>4</v>
      </c>
    </row>
    <row r="2487" spans="1:6" x14ac:dyDescent="0.25">
      <c r="A2487">
        <v>2855</v>
      </c>
      <c r="B2487" s="3">
        <v>1</v>
      </c>
      <c r="E2487" s="2">
        <v>4</v>
      </c>
    </row>
    <row r="2488" spans="1:6" x14ac:dyDescent="0.25">
      <c r="A2488">
        <v>2856</v>
      </c>
      <c r="B2488" s="3">
        <v>1</v>
      </c>
      <c r="E2488" s="2">
        <v>4</v>
      </c>
    </row>
    <row r="2489" spans="1:6" x14ac:dyDescent="0.25">
      <c r="A2489">
        <v>2857</v>
      </c>
      <c r="B2489" s="3">
        <v>1</v>
      </c>
      <c r="E2489" s="2">
        <v>4</v>
      </c>
    </row>
    <row r="2490" spans="1:6" x14ac:dyDescent="0.25">
      <c r="A2490">
        <v>2858</v>
      </c>
      <c r="B2490" s="3">
        <v>1</v>
      </c>
      <c r="E2490" s="2">
        <v>4</v>
      </c>
    </row>
    <row r="2491" spans="1:6" x14ac:dyDescent="0.25">
      <c r="A2491">
        <v>2859</v>
      </c>
      <c r="B2491" s="3">
        <v>1</v>
      </c>
      <c r="E2491" s="2">
        <v>4</v>
      </c>
    </row>
    <row r="2492" spans="1:6" x14ac:dyDescent="0.25">
      <c r="A2492">
        <v>2860</v>
      </c>
      <c r="B2492" s="3">
        <v>1</v>
      </c>
      <c r="E2492" s="2">
        <v>4</v>
      </c>
    </row>
    <row r="2493" spans="1:6" x14ac:dyDescent="0.25">
      <c r="A2493">
        <v>2861</v>
      </c>
      <c r="B2493" s="3">
        <v>1</v>
      </c>
      <c r="E2493" s="2">
        <v>4</v>
      </c>
    </row>
    <row r="2494" spans="1:6" x14ac:dyDescent="0.25">
      <c r="A2494">
        <v>2862</v>
      </c>
      <c r="B2494" s="3">
        <v>1</v>
      </c>
      <c r="E2494" s="2">
        <v>4</v>
      </c>
    </row>
    <row r="2495" spans="1:6" x14ac:dyDescent="0.25">
      <c r="A2495">
        <v>2863</v>
      </c>
      <c r="B2495" s="3">
        <v>1</v>
      </c>
    </row>
    <row r="2496" spans="1:6" x14ac:dyDescent="0.25">
      <c r="A2496">
        <v>2864</v>
      </c>
      <c r="B2496" s="3">
        <v>1</v>
      </c>
    </row>
    <row r="2497" spans="1:4" x14ac:dyDescent="0.25">
      <c r="A2497">
        <v>2865</v>
      </c>
    </row>
    <row r="2498" spans="1:4" x14ac:dyDescent="0.25">
      <c r="A2498">
        <v>2866</v>
      </c>
    </row>
    <row r="2499" spans="1:4" x14ac:dyDescent="0.25">
      <c r="A2499">
        <v>2867</v>
      </c>
      <c r="D2499" s="5">
        <v>3</v>
      </c>
    </row>
    <row r="2500" spans="1:4" x14ac:dyDescent="0.25">
      <c r="A2500">
        <v>2868</v>
      </c>
      <c r="C2500" s="4">
        <v>2</v>
      </c>
      <c r="D2500" s="5">
        <v>3</v>
      </c>
    </row>
    <row r="2501" spans="1:4" x14ac:dyDescent="0.25">
      <c r="A2501">
        <v>2869</v>
      </c>
      <c r="C2501" s="4">
        <v>2</v>
      </c>
      <c r="D2501" s="5">
        <v>3</v>
      </c>
    </row>
    <row r="2502" spans="1:4" x14ac:dyDescent="0.25">
      <c r="A2502">
        <v>2870</v>
      </c>
      <c r="C2502" s="4">
        <v>2</v>
      </c>
      <c r="D2502" s="5">
        <v>3</v>
      </c>
    </row>
    <row r="2503" spans="1:4" x14ac:dyDescent="0.25">
      <c r="A2503">
        <v>2871</v>
      </c>
      <c r="C2503" s="4">
        <v>2</v>
      </c>
      <c r="D2503" s="5">
        <v>3</v>
      </c>
    </row>
    <row r="2504" spans="1:4" x14ac:dyDescent="0.25">
      <c r="A2504">
        <v>2872</v>
      </c>
      <c r="C2504" s="4">
        <v>2</v>
      </c>
      <c r="D2504" s="5">
        <v>3</v>
      </c>
    </row>
    <row r="2505" spans="1:4" x14ac:dyDescent="0.25">
      <c r="A2505">
        <v>2873</v>
      </c>
      <c r="C2505" s="4">
        <v>2</v>
      </c>
      <c r="D2505" s="5">
        <v>3</v>
      </c>
    </row>
    <row r="2506" spans="1:4" x14ac:dyDescent="0.25">
      <c r="A2506">
        <v>2874</v>
      </c>
      <c r="C2506" s="4">
        <v>2</v>
      </c>
      <c r="D2506" s="5">
        <v>3</v>
      </c>
    </row>
    <row r="2507" spans="1:4" x14ac:dyDescent="0.25">
      <c r="A2507">
        <v>2875</v>
      </c>
      <c r="C2507" s="4">
        <v>2</v>
      </c>
      <c r="D2507" s="5">
        <v>3</v>
      </c>
    </row>
    <row r="2508" spans="1:4" x14ac:dyDescent="0.25">
      <c r="A2508">
        <v>2876</v>
      </c>
      <c r="C2508" s="4">
        <v>2</v>
      </c>
      <c r="D2508" s="5">
        <v>3</v>
      </c>
    </row>
    <row r="2509" spans="1:4" x14ac:dyDescent="0.25">
      <c r="A2509">
        <v>2877</v>
      </c>
      <c r="C2509" s="4">
        <v>2</v>
      </c>
      <c r="D2509" s="5">
        <v>3</v>
      </c>
    </row>
    <row r="2510" spans="1:4" x14ac:dyDescent="0.25">
      <c r="A2510">
        <v>2878</v>
      </c>
    </row>
    <row r="2511" spans="1:4" x14ac:dyDescent="0.25">
      <c r="A2511">
        <v>2879</v>
      </c>
      <c r="B2511" s="3">
        <v>1</v>
      </c>
    </row>
    <row r="2512" spans="1:4" x14ac:dyDescent="0.25">
      <c r="A2512">
        <v>2880</v>
      </c>
      <c r="B2512" s="3">
        <v>1</v>
      </c>
    </row>
    <row r="2513" spans="1:5" x14ac:dyDescent="0.25">
      <c r="A2513">
        <v>2881</v>
      </c>
      <c r="B2513" s="3">
        <v>1</v>
      </c>
    </row>
    <row r="2514" spans="1:5" x14ac:dyDescent="0.25">
      <c r="A2514">
        <v>2882</v>
      </c>
      <c r="B2514" s="3">
        <v>1</v>
      </c>
    </row>
    <row r="2515" spans="1:5" x14ac:dyDescent="0.25">
      <c r="A2515">
        <v>2883</v>
      </c>
      <c r="B2515" s="3">
        <v>1</v>
      </c>
      <c r="E2515" s="2">
        <v>4</v>
      </c>
    </row>
    <row r="2516" spans="1:5" x14ac:dyDescent="0.25">
      <c r="A2516">
        <v>2884</v>
      </c>
      <c r="B2516" s="3">
        <v>1</v>
      </c>
      <c r="E2516" s="2">
        <v>4</v>
      </c>
    </row>
    <row r="2517" spans="1:5" x14ac:dyDescent="0.25">
      <c r="A2517">
        <v>2885</v>
      </c>
      <c r="B2517" s="3">
        <v>1</v>
      </c>
      <c r="E2517" s="2">
        <v>4</v>
      </c>
    </row>
    <row r="2518" spans="1:5" x14ac:dyDescent="0.25">
      <c r="A2518">
        <v>2886</v>
      </c>
      <c r="B2518" s="3">
        <v>1</v>
      </c>
      <c r="E2518" s="2">
        <v>4</v>
      </c>
    </row>
    <row r="2519" spans="1:5" x14ac:dyDescent="0.25">
      <c r="A2519">
        <v>2887</v>
      </c>
      <c r="B2519" s="3">
        <v>1</v>
      </c>
      <c r="E2519" s="2">
        <v>4</v>
      </c>
    </row>
    <row r="2520" spans="1:5" x14ac:dyDescent="0.25">
      <c r="A2520">
        <v>2888</v>
      </c>
      <c r="B2520" s="3">
        <v>1</v>
      </c>
      <c r="E2520" s="2">
        <v>4</v>
      </c>
    </row>
    <row r="2521" spans="1:5" x14ac:dyDescent="0.25">
      <c r="A2521">
        <v>2889</v>
      </c>
      <c r="B2521" s="3">
        <v>1</v>
      </c>
      <c r="E2521" s="2">
        <v>4</v>
      </c>
    </row>
    <row r="2522" spans="1:5" x14ac:dyDescent="0.25">
      <c r="A2522">
        <v>2890</v>
      </c>
      <c r="B2522" s="3">
        <v>1</v>
      </c>
      <c r="E2522" s="2">
        <v>4</v>
      </c>
    </row>
    <row r="2523" spans="1:5" x14ac:dyDescent="0.25">
      <c r="A2523">
        <v>2891</v>
      </c>
      <c r="E2523" s="2">
        <v>4</v>
      </c>
    </row>
    <row r="2524" spans="1:5" x14ac:dyDescent="0.25">
      <c r="A2524">
        <v>2892</v>
      </c>
      <c r="D2524" s="5">
        <v>3</v>
      </c>
      <c r="E2524" s="2">
        <v>4</v>
      </c>
    </row>
    <row r="2525" spans="1:5" x14ac:dyDescent="0.25">
      <c r="A2525">
        <v>2893</v>
      </c>
      <c r="D2525" s="5">
        <v>3</v>
      </c>
    </row>
    <row r="2526" spans="1:5" x14ac:dyDescent="0.25">
      <c r="A2526">
        <v>2894</v>
      </c>
      <c r="D2526" s="5">
        <v>3</v>
      </c>
    </row>
    <row r="2527" spans="1:5" x14ac:dyDescent="0.25">
      <c r="A2527">
        <v>2895</v>
      </c>
      <c r="C2527" s="4">
        <v>2</v>
      </c>
      <c r="D2527" s="5">
        <v>3</v>
      </c>
    </row>
    <row r="2528" spans="1:5" x14ac:dyDescent="0.25">
      <c r="A2528">
        <v>2896</v>
      </c>
      <c r="C2528" s="4">
        <v>2</v>
      </c>
      <c r="D2528" s="5">
        <v>3</v>
      </c>
    </row>
    <row r="2529" spans="1:5" x14ac:dyDescent="0.25">
      <c r="A2529">
        <v>2897</v>
      </c>
      <c r="C2529" s="4">
        <v>2</v>
      </c>
      <c r="D2529" s="5">
        <v>3</v>
      </c>
    </row>
    <row r="2530" spans="1:5" x14ac:dyDescent="0.25">
      <c r="A2530">
        <v>2898</v>
      </c>
      <c r="C2530" s="4">
        <v>2</v>
      </c>
      <c r="D2530" s="5">
        <v>3</v>
      </c>
    </row>
    <row r="2531" spans="1:5" x14ac:dyDescent="0.25">
      <c r="A2531">
        <v>2899</v>
      </c>
      <c r="C2531" s="4">
        <v>2</v>
      </c>
      <c r="D2531" s="5">
        <v>3</v>
      </c>
    </row>
    <row r="2532" spans="1:5" x14ac:dyDescent="0.25">
      <c r="A2532">
        <v>2900</v>
      </c>
      <c r="C2532" s="4">
        <v>2</v>
      </c>
      <c r="D2532" s="5">
        <v>3</v>
      </c>
    </row>
    <row r="2533" spans="1:5" x14ac:dyDescent="0.25">
      <c r="A2533">
        <v>2901</v>
      </c>
      <c r="C2533" s="4">
        <v>2</v>
      </c>
    </row>
    <row r="2534" spans="1:5" x14ac:dyDescent="0.25">
      <c r="A2534">
        <v>2902</v>
      </c>
      <c r="C2534" s="4">
        <v>2</v>
      </c>
    </row>
    <row r="2535" spans="1:5" x14ac:dyDescent="0.25">
      <c r="A2535">
        <v>2903</v>
      </c>
      <c r="C2535" s="4">
        <v>2</v>
      </c>
    </row>
    <row r="2536" spans="1:5" x14ac:dyDescent="0.25">
      <c r="A2536">
        <v>2904</v>
      </c>
      <c r="B2536" s="3">
        <v>1</v>
      </c>
      <c r="C2536" s="4">
        <v>2</v>
      </c>
    </row>
    <row r="2537" spans="1:5" x14ac:dyDescent="0.25">
      <c r="A2537">
        <v>2905</v>
      </c>
      <c r="B2537" s="3">
        <v>1</v>
      </c>
      <c r="C2537" s="4">
        <v>2</v>
      </c>
    </row>
    <row r="2538" spans="1:5" x14ac:dyDescent="0.25">
      <c r="A2538">
        <v>2906</v>
      </c>
      <c r="B2538" s="3">
        <v>1</v>
      </c>
    </row>
    <row r="2539" spans="1:5" x14ac:dyDescent="0.25">
      <c r="A2539">
        <v>2907</v>
      </c>
      <c r="B2539" s="3">
        <v>1</v>
      </c>
    </row>
    <row r="2540" spans="1:5" x14ac:dyDescent="0.25">
      <c r="A2540">
        <v>2908</v>
      </c>
      <c r="B2540" s="3">
        <v>1</v>
      </c>
    </row>
    <row r="2541" spans="1:5" x14ac:dyDescent="0.25">
      <c r="A2541">
        <v>2909</v>
      </c>
      <c r="B2541" s="3">
        <v>1</v>
      </c>
      <c r="E2541" s="2">
        <v>4</v>
      </c>
    </row>
    <row r="2542" spans="1:5" x14ac:dyDescent="0.25">
      <c r="A2542">
        <v>2910</v>
      </c>
      <c r="B2542" s="3">
        <v>1</v>
      </c>
      <c r="E2542" s="2">
        <v>4</v>
      </c>
    </row>
    <row r="2543" spans="1:5" x14ac:dyDescent="0.25">
      <c r="A2543">
        <v>2911</v>
      </c>
      <c r="B2543" s="3">
        <v>1</v>
      </c>
      <c r="E2543" s="2">
        <v>4</v>
      </c>
    </row>
    <row r="2544" spans="1:5" x14ac:dyDescent="0.25">
      <c r="A2544">
        <v>2912</v>
      </c>
      <c r="E2544" s="2">
        <v>4</v>
      </c>
    </row>
    <row r="2545" spans="1:5" x14ac:dyDescent="0.25">
      <c r="A2545">
        <v>2913</v>
      </c>
      <c r="E2545" s="2">
        <v>4</v>
      </c>
    </row>
    <row r="2546" spans="1:5" x14ac:dyDescent="0.25">
      <c r="A2546">
        <v>2914</v>
      </c>
      <c r="D2546" s="5">
        <v>3</v>
      </c>
      <c r="E2546" s="2">
        <v>4</v>
      </c>
    </row>
    <row r="2547" spans="1:5" x14ac:dyDescent="0.25">
      <c r="A2547">
        <v>2915</v>
      </c>
      <c r="D2547" s="5">
        <v>3</v>
      </c>
      <c r="E2547" s="2">
        <v>4</v>
      </c>
    </row>
    <row r="2548" spans="1:5" x14ac:dyDescent="0.25">
      <c r="A2548">
        <v>2916</v>
      </c>
      <c r="D2548" s="5">
        <v>3</v>
      </c>
      <c r="E2548" s="2">
        <v>4</v>
      </c>
    </row>
    <row r="2549" spans="1:5" x14ac:dyDescent="0.25">
      <c r="A2549">
        <v>2917</v>
      </c>
      <c r="D2549" s="5">
        <v>3</v>
      </c>
      <c r="E2549" s="2">
        <v>4</v>
      </c>
    </row>
    <row r="2550" spans="1:5" x14ac:dyDescent="0.25">
      <c r="A2550">
        <v>2918</v>
      </c>
      <c r="D2550" s="5">
        <v>3</v>
      </c>
      <c r="E2550" s="2">
        <v>4</v>
      </c>
    </row>
    <row r="2551" spans="1:5" x14ac:dyDescent="0.25">
      <c r="A2551">
        <v>2919</v>
      </c>
      <c r="C2551" s="4">
        <v>2</v>
      </c>
      <c r="D2551" s="5">
        <v>3</v>
      </c>
    </row>
    <row r="2552" spans="1:5" x14ac:dyDescent="0.25">
      <c r="A2552">
        <v>2920</v>
      </c>
      <c r="C2552" s="4">
        <v>2</v>
      </c>
      <c r="D2552" s="5">
        <v>3</v>
      </c>
    </row>
    <row r="2553" spans="1:5" x14ac:dyDescent="0.25">
      <c r="A2553">
        <v>2921</v>
      </c>
      <c r="C2553" s="4">
        <v>2</v>
      </c>
      <c r="D2553" s="5">
        <v>3</v>
      </c>
    </row>
    <row r="2554" spans="1:5" x14ac:dyDescent="0.25">
      <c r="A2554">
        <v>2922</v>
      </c>
      <c r="C2554" s="4">
        <v>2</v>
      </c>
    </row>
    <row r="2555" spans="1:5" x14ac:dyDescent="0.25">
      <c r="A2555">
        <v>2923</v>
      </c>
      <c r="C2555" s="4">
        <v>2</v>
      </c>
    </row>
    <row r="2556" spans="1:5" x14ac:dyDescent="0.25">
      <c r="A2556">
        <v>2924</v>
      </c>
      <c r="C2556" s="4">
        <v>2</v>
      </c>
    </row>
    <row r="2557" spans="1:5" x14ac:dyDescent="0.25">
      <c r="A2557">
        <v>2925</v>
      </c>
      <c r="C2557" s="4">
        <v>2</v>
      </c>
    </row>
    <row r="2558" spans="1:5" x14ac:dyDescent="0.25">
      <c r="A2558">
        <v>2926</v>
      </c>
      <c r="C2558" s="4">
        <v>2</v>
      </c>
    </row>
    <row r="2559" spans="1:5" x14ac:dyDescent="0.25">
      <c r="A2559">
        <v>2927</v>
      </c>
      <c r="B2559" s="3">
        <v>1</v>
      </c>
      <c r="C2559" s="4">
        <v>2</v>
      </c>
    </row>
    <row r="2560" spans="1:5" x14ac:dyDescent="0.25">
      <c r="A2560">
        <v>2928</v>
      </c>
      <c r="B2560" s="3">
        <v>1</v>
      </c>
      <c r="C2560" s="4">
        <v>2</v>
      </c>
    </row>
    <row r="2561" spans="1:5" x14ac:dyDescent="0.25">
      <c r="A2561">
        <v>2929</v>
      </c>
      <c r="B2561" s="3">
        <v>1</v>
      </c>
    </row>
    <row r="2562" spans="1:5" x14ac:dyDescent="0.25">
      <c r="A2562">
        <v>2930</v>
      </c>
      <c r="B2562" s="3">
        <v>1</v>
      </c>
    </row>
    <row r="2563" spans="1:5" x14ac:dyDescent="0.25">
      <c r="A2563">
        <v>2931</v>
      </c>
      <c r="B2563" s="3">
        <v>1</v>
      </c>
    </row>
    <row r="2564" spans="1:5" x14ac:dyDescent="0.25">
      <c r="A2564">
        <v>2932</v>
      </c>
      <c r="B2564" s="3">
        <v>1</v>
      </c>
    </row>
    <row r="2565" spans="1:5" x14ac:dyDescent="0.25">
      <c r="A2565">
        <v>2933</v>
      </c>
      <c r="B2565" s="3">
        <v>1</v>
      </c>
    </row>
    <row r="2566" spans="1:5" x14ac:dyDescent="0.25">
      <c r="A2566">
        <v>2934</v>
      </c>
      <c r="B2566" s="3">
        <v>1</v>
      </c>
      <c r="E2566" s="2">
        <v>4</v>
      </c>
    </row>
    <row r="2567" spans="1:5" x14ac:dyDescent="0.25">
      <c r="A2567">
        <v>2935</v>
      </c>
      <c r="D2567" s="5">
        <v>3</v>
      </c>
      <c r="E2567" s="2">
        <v>4</v>
      </c>
    </row>
    <row r="2568" spans="1:5" x14ac:dyDescent="0.25">
      <c r="A2568">
        <v>2936</v>
      </c>
      <c r="D2568" s="5">
        <v>3</v>
      </c>
      <c r="E2568" s="2">
        <v>4</v>
      </c>
    </row>
    <row r="2569" spans="1:5" x14ac:dyDescent="0.25">
      <c r="A2569">
        <v>2937</v>
      </c>
      <c r="D2569" s="5">
        <v>3</v>
      </c>
      <c r="E2569" s="2">
        <v>4</v>
      </c>
    </row>
    <row r="2570" spans="1:5" x14ac:dyDescent="0.25">
      <c r="A2570">
        <v>2938</v>
      </c>
      <c r="D2570" s="5">
        <v>3</v>
      </c>
      <c r="E2570" s="2">
        <v>4</v>
      </c>
    </row>
    <row r="2571" spans="1:5" x14ac:dyDescent="0.25">
      <c r="A2571">
        <v>2939</v>
      </c>
      <c r="D2571" s="5">
        <v>3</v>
      </c>
      <c r="E2571" s="2">
        <v>4</v>
      </c>
    </row>
    <row r="2572" spans="1:5" x14ac:dyDescent="0.25">
      <c r="A2572">
        <v>2940</v>
      </c>
      <c r="D2572" s="5">
        <v>3</v>
      </c>
      <c r="E2572" s="2">
        <v>4</v>
      </c>
    </row>
    <row r="2573" spans="1:5" x14ac:dyDescent="0.25">
      <c r="A2573">
        <v>2941</v>
      </c>
      <c r="D2573" s="5">
        <v>3</v>
      </c>
      <c r="E2573" s="2">
        <v>4</v>
      </c>
    </row>
    <row r="2574" spans="1:5" x14ac:dyDescent="0.25">
      <c r="A2574">
        <v>2942</v>
      </c>
      <c r="C2574" s="4">
        <v>2</v>
      </c>
      <c r="D2574" s="5">
        <v>3</v>
      </c>
      <c r="E2574" s="2">
        <v>4</v>
      </c>
    </row>
    <row r="2575" spans="1:5" x14ac:dyDescent="0.25">
      <c r="A2575">
        <v>2943</v>
      </c>
      <c r="C2575" s="4">
        <v>2</v>
      </c>
      <c r="D2575" s="5">
        <v>3</v>
      </c>
    </row>
    <row r="2576" spans="1:5" x14ac:dyDescent="0.25">
      <c r="A2576">
        <v>2944</v>
      </c>
      <c r="C2576" s="4">
        <v>2</v>
      </c>
    </row>
    <row r="2577" spans="1:5" x14ac:dyDescent="0.25">
      <c r="A2577">
        <v>2945</v>
      </c>
      <c r="C2577" s="4">
        <v>2</v>
      </c>
    </row>
    <row r="2578" spans="1:5" x14ac:dyDescent="0.25">
      <c r="A2578">
        <v>2946</v>
      </c>
      <c r="C2578" s="4">
        <v>2</v>
      </c>
    </row>
    <row r="2579" spans="1:5" x14ac:dyDescent="0.25">
      <c r="A2579">
        <v>2947</v>
      </c>
      <c r="C2579" s="4">
        <v>2</v>
      </c>
    </row>
    <row r="2580" spans="1:5" x14ac:dyDescent="0.25">
      <c r="A2580">
        <v>2948</v>
      </c>
      <c r="B2580" s="3">
        <v>1</v>
      </c>
      <c r="C2580" s="4">
        <v>2</v>
      </c>
    </row>
    <row r="2581" spans="1:5" x14ac:dyDescent="0.25">
      <c r="A2581">
        <v>2949</v>
      </c>
      <c r="B2581" s="3">
        <v>1</v>
      </c>
      <c r="C2581" s="4">
        <v>2</v>
      </c>
    </row>
    <row r="2582" spans="1:5" x14ac:dyDescent="0.25">
      <c r="A2582">
        <v>2950</v>
      </c>
      <c r="B2582" s="3">
        <v>1</v>
      </c>
      <c r="C2582" s="4">
        <v>2</v>
      </c>
    </row>
    <row r="2583" spans="1:5" x14ac:dyDescent="0.25">
      <c r="A2583">
        <v>2951</v>
      </c>
      <c r="B2583" s="3">
        <v>1</v>
      </c>
    </row>
    <row r="2584" spans="1:5" x14ac:dyDescent="0.25">
      <c r="A2584">
        <v>2952</v>
      </c>
      <c r="B2584" s="3">
        <v>1</v>
      </c>
    </row>
    <row r="2585" spans="1:5" x14ac:dyDescent="0.25">
      <c r="A2585">
        <v>2953</v>
      </c>
      <c r="B2585" s="3">
        <v>1</v>
      </c>
    </row>
    <row r="2586" spans="1:5" x14ac:dyDescent="0.25">
      <c r="A2586">
        <v>2954</v>
      </c>
      <c r="B2586" s="3">
        <v>1</v>
      </c>
    </row>
    <row r="2587" spans="1:5" x14ac:dyDescent="0.25">
      <c r="A2587">
        <v>2955</v>
      </c>
      <c r="B2587" s="3">
        <v>1</v>
      </c>
    </row>
    <row r="2588" spans="1:5" x14ac:dyDescent="0.25">
      <c r="A2588">
        <v>2956</v>
      </c>
      <c r="B2588" s="3">
        <v>1</v>
      </c>
      <c r="E2588" s="2">
        <v>4</v>
      </c>
    </row>
    <row r="2589" spans="1:5" x14ac:dyDescent="0.25">
      <c r="A2589">
        <v>2957</v>
      </c>
      <c r="D2589" s="5">
        <v>3</v>
      </c>
      <c r="E2589" s="2">
        <v>4</v>
      </c>
    </row>
    <row r="2590" spans="1:5" x14ac:dyDescent="0.25">
      <c r="A2590">
        <v>2958</v>
      </c>
      <c r="D2590" s="5">
        <v>3</v>
      </c>
      <c r="E2590" s="2">
        <v>4</v>
      </c>
    </row>
    <row r="2591" spans="1:5" x14ac:dyDescent="0.25">
      <c r="A2591">
        <v>2959</v>
      </c>
      <c r="D2591" s="5">
        <v>3</v>
      </c>
      <c r="E2591" s="2">
        <v>4</v>
      </c>
    </row>
    <row r="2592" spans="1:5" x14ac:dyDescent="0.25">
      <c r="A2592">
        <v>2960</v>
      </c>
      <c r="D2592" s="5">
        <v>3</v>
      </c>
      <c r="E2592" s="2">
        <v>4</v>
      </c>
    </row>
    <row r="2593" spans="1:5" x14ac:dyDescent="0.25">
      <c r="A2593">
        <v>2961</v>
      </c>
      <c r="D2593" s="5">
        <v>3</v>
      </c>
      <c r="E2593" s="2">
        <v>4</v>
      </c>
    </row>
    <row r="2594" spans="1:5" x14ac:dyDescent="0.25">
      <c r="A2594">
        <v>2962</v>
      </c>
      <c r="D2594" s="5">
        <v>3</v>
      </c>
      <c r="E2594" s="2">
        <v>4</v>
      </c>
    </row>
    <row r="2595" spans="1:5" x14ac:dyDescent="0.25">
      <c r="A2595">
        <v>2963</v>
      </c>
      <c r="D2595" s="5">
        <v>3</v>
      </c>
      <c r="E2595" s="2">
        <v>4</v>
      </c>
    </row>
    <row r="2596" spans="1:5" x14ac:dyDescent="0.25">
      <c r="A2596">
        <v>2964</v>
      </c>
      <c r="D2596" s="5">
        <v>3</v>
      </c>
      <c r="E2596" s="2">
        <v>4</v>
      </c>
    </row>
    <row r="2597" spans="1:5" x14ac:dyDescent="0.25">
      <c r="A2597">
        <v>2965</v>
      </c>
      <c r="D2597" s="5">
        <v>3</v>
      </c>
    </row>
    <row r="2598" spans="1:5" x14ac:dyDescent="0.25">
      <c r="A2598">
        <v>2966</v>
      </c>
      <c r="D2598" s="5">
        <v>3</v>
      </c>
    </row>
    <row r="2599" spans="1:5" x14ac:dyDescent="0.25">
      <c r="A2599">
        <v>2967</v>
      </c>
      <c r="C2599" s="4">
        <v>2</v>
      </c>
    </row>
    <row r="2600" spans="1:5" x14ac:dyDescent="0.25">
      <c r="A2600">
        <v>2968</v>
      </c>
      <c r="C2600" s="4">
        <v>2</v>
      </c>
    </row>
    <row r="2601" spans="1:5" x14ac:dyDescent="0.25">
      <c r="A2601">
        <v>2969</v>
      </c>
      <c r="C2601" s="4">
        <v>2</v>
      </c>
    </row>
    <row r="2602" spans="1:5" x14ac:dyDescent="0.25">
      <c r="A2602">
        <v>2970</v>
      </c>
      <c r="C2602" s="4">
        <v>2</v>
      </c>
    </row>
    <row r="2603" spans="1:5" x14ac:dyDescent="0.25">
      <c r="A2603">
        <v>2971</v>
      </c>
      <c r="C2603" s="4">
        <v>2</v>
      </c>
    </row>
    <row r="2604" spans="1:5" x14ac:dyDescent="0.25">
      <c r="A2604">
        <v>2972</v>
      </c>
      <c r="B2604" s="3">
        <v>1</v>
      </c>
      <c r="C2604" s="4">
        <v>2</v>
      </c>
    </row>
    <row r="2605" spans="1:5" x14ac:dyDescent="0.25">
      <c r="A2605">
        <v>2973</v>
      </c>
      <c r="B2605" s="3">
        <v>1</v>
      </c>
      <c r="C2605" s="4">
        <v>2</v>
      </c>
    </row>
    <row r="2606" spans="1:5" x14ac:dyDescent="0.25">
      <c r="A2606">
        <v>2974</v>
      </c>
      <c r="B2606" s="3">
        <v>1</v>
      </c>
      <c r="C2606" s="4">
        <v>2</v>
      </c>
    </row>
    <row r="2607" spans="1:5" x14ac:dyDescent="0.25">
      <c r="A2607">
        <v>2975</v>
      </c>
      <c r="B2607" s="3">
        <v>1</v>
      </c>
      <c r="C2607" s="4">
        <v>2</v>
      </c>
    </row>
    <row r="2608" spans="1:5" x14ac:dyDescent="0.25">
      <c r="A2608">
        <v>2976</v>
      </c>
      <c r="B2608" s="3">
        <v>1</v>
      </c>
    </row>
    <row r="2609" spans="1:5" x14ac:dyDescent="0.25">
      <c r="A2609">
        <v>2977</v>
      </c>
      <c r="B2609" s="3">
        <v>1</v>
      </c>
    </row>
    <row r="2610" spans="1:5" x14ac:dyDescent="0.25">
      <c r="A2610">
        <v>2978</v>
      </c>
      <c r="B2610" s="3">
        <v>1</v>
      </c>
    </row>
    <row r="2611" spans="1:5" x14ac:dyDescent="0.25">
      <c r="A2611">
        <v>2979</v>
      </c>
      <c r="B2611" s="3">
        <v>1</v>
      </c>
    </row>
    <row r="2612" spans="1:5" x14ac:dyDescent="0.25">
      <c r="A2612">
        <v>2980</v>
      </c>
      <c r="B2612" s="3">
        <v>1</v>
      </c>
      <c r="E2612" s="2">
        <v>4</v>
      </c>
    </row>
    <row r="2613" spans="1:5" x14ac:dyDescent="0.25">
      <c r="A2613">
        <v>2981</v>
      </c>
      <c r="B2613" s="3">
        <v>1</v>
      </c>
      <c r="E2613" s="2">
        <v>4</v>
      </c>
    </row>
    <row r="2614" spans="1:5" x14ac:dyDescent="0.25">
      <c r="A2614">
        <v>2982</v>
      </c>
      <c r="D2614" s="5">
        <v>3</v>
      </c>
      <c r="E2614" s="2">
        <v>4</v>
      </c>
    </row>
    <row r="2615" spans="1:5" x14ac:dyDescent="0.25">
      <c r="A2615">
        <v>2983</v>
      </c>
      <c r="D2615" s="5">
        <v>3</v>
      </c>
      <c r="E2615" s="2">
        <v>4</v>
      </c>
    </row>
    <row r="2616" spans="1:5" x14ac:dyDescent="0.25">
      <c r="A2616">
        <v>2984</v>
      </c>
      <c r="D2616" s="5">
        <v>3</v>
      </c>
      <c r="E2616" s="2">
        <v>4</v>
      </c>
    </row>
    <row r="2617" spans="1:5" x14ac:dyDescent="0.25">
      <c r="A2617">
        <v>2985</v>
      </c>
      <c r="D2617" s="5">
        <v>3</v>
      </c>
      <c r="E2617" s="2">
        <v>4</v>
      </c>
    </row>
    <row r="2618" spans="1:5" x14ac:dyDescent="0.25">
      <c r="A2618">
        <v>2986</v>
      </c>
      <c r="D2618" s="5">
        <v>3</v>
      </c>
      <c r="E2618" s="2">
        <v>4</v>
      </c>
    </row>
    <row r="2619" spans="1:5" x14ac:dyDescent="0.25">
      <c r="A2619">
        <v>2987</v>
      </c>
      <c r="D2619" s="5">
        <v>3</v>
      </c>
      <c r="E2619" s="2">
        <v>4</v>
      </c>
    </row>
    <row r="2620" spans="1:5" x14ac:dyDescent="0.25">
      <c r="A2620">
        <v>2988</v>
      </c>
      <c r="D2620" s="5">
        <v>3</v>
      </c>
      <c r="E2620" s="2">
        <v>4</v>
      </c>
    </row>
    <row r="2621" spans="1:5" x14ac:dyDescent="0.25">
      <c r="A2621">
        <v>2989</v>
      </c>
      <c r="D2621" s="5">
        <v>3</v>
      </c>
      <c r="E2621" s="2">
        <v>4</v>
      </c>
    </row>
    <row r="2622" spans="1:5" x14ac:dyDescent="0.25">
      <c r="A2622">
        <v>2990</v>
      </c>
      <c r="C2622" s="4">
        <v>2</v>
      </c>
      <c r="D2622" s="5">
        <v>3</v>
      </c>
    </row>
    <row r="2623" spans="1:5" x14ac:dyDescent="0.25">
      <c r="A2623">
        <v>2991</v>
      </c>
      <c r="C2623" s="4">
        <v>2</v>
      </c>
      <c r="D2623" s="5">
        <v>3</v>
      </c>
    </row>
    <row r="2624" spans="1:5" x14ac:dyDescent="0.25">
      <c r="A2624">
        <v>2992</v>
      </c>
      <c r="C2624" s="4">
        <v>2</v>
      </c>
    </row>
    <row r="2625" spans="1:5" x14ac:dyDescent="0.25">
      <c r="A2625">
        <v>2993</v>
      </c>
      <c r="C2625" s="4">
        <v>2</v>
      </c>
    </row>
    <row r="2626" spans="1:5" x14ac:dyDescent="0.25">
      <c r="A2626">
        <v>2994</v>
      </c>
      <c r="C2626" s="4">
        <v>2</v>
      </c>
    </row>
    <row r="2627" spans="1:5" x14ac:dyDescent="0.25">
      <c r="A2627">
        <v>2995</v>
      </c>
      <c r="C2627" s="4">
        <v>2</v>
      </c>
    </row>
    <row r="2628" spans="1:5" x14ac:dyDescent="0.25">
      <c r="A2628">
        <v>2996</v>
      </c>
      <c r="C2628" s="4">
        <v>2</v>
      </c>
    </row>
    <row r="2629" spans="1:5" x14ac:dyDescent="0.25">
      <c r="A2629">
        <v>2997</v>
      </c>
      <c r="B2629" s="3">
        <v>1</v>
      </c>
      <c r="C2629" s="4">
        <v>2</v>
      </c>
    </row>
    <row r="2630" spans="1:5" x14ac:dyDescent="0.25">
      <c r="A2630">
        <v>2998</v>
      </c>
      <c r="B2630" s="3">
        <v>1</v>
      </c>
      <c r="C2630" s="4">
        <v>2</v>
      </c>
    </row>
    <row r="2631" spans="1:5" x14ac:dyDescent="0.25">
      <c r="A2631">
        <v>2999</v>
      </c>
      <c r="B2631" s="3">
        <v>1</v>
      </c>
      <c r="C2631" s="4">
        <v>2</v>
      </c>
    </row>
    <row r="2632" spans="1:5" x14ac:dyDescent="0.25">
      <c r="A2632">
        <v>3000</v>
      </c>
      <c r="B2632" s="3">
        <v>1</v>
      </c>
    </row>
    <row r="2633" spans="1:5" x14ac:dyDescent="0.25">
      <c r="A2633">
        <v>3001</v>
      </c>
      <c r="B2633" s="3">
        <v>1</v>
      </c>
    </row>
    <row r="2634" spans="1:5" x14ac:dyDescent="0.25">
      <c r="A2634">
        <v>3002</v>
      </c>
      <c r="B2634" s="3">
        <v>1</v>
      </c>
    </row>
    <row r="2635" spans="1:5" x14ac:dyDescent="0.25">
      <c r="A2635">
        <v>3003</v>
      </c>
      <c r="B2635" s="3">
        <v>1</v>
      </c>
      <c r="E2635" s="2">
        <v>4</v>
      </c>
    </row>
    <row r="2636" spans="1:5" x14ac:dyDescent="0.25">
      <c r="A2636">
        <v>3004</v>
      </c>
      <c r="B2636" s="3">
        <v>1</v>
      </c>
      <c r="E2636" s="2">
        <v>4</v>
      </c>
    </row>
    <row r="2637" spans="1:5" x14ac:dyDescent="0.25">
      <c r="A2637">
        <v>3005</v>
      </c>
      <c r="B2637" s="3">
        <v>1</v>
      </c>
      <c r="E2637" s="2">
        <v>4</v>
      </c>
    </row>
    <row r="2638" spans="1:5" x14ac:dyDescent="0.25">
      <c r="A2638">
        <v>3006</v>
      </c>
      <c r="D2638" s="5">
        <v>3</v>
      </c>
      <c r="E2638" s="2">
        <v>4</v>
      </c>
    </row>
    <row r="2639" spans="1:5" x14ac:dyDescent="0.25">
      <c r="A2639">
        <v>3007</v>
      </c>
      <c r="D2639" s="5">
        <v>3</v>
      </c>
      <c r="E2639" s="2">
        <v>4</v>
      </c>
    </row>
    <row r="2640" spans="1:5" x14ac:dyDescent="0.25">
      <c r="A2640">
        <v>3008</v>
      </c>
      <c r="D2640" s="5">
        <v>3</v>
      </c>
      <c r="E2640" s="2">
        <v>4</v>
      </c>
    </row>
    <row r="2641" spans="1:5" x14ac:dyDescent="0.25">
      <c r="A2641">
        <v>3009</v>
      </c>
      <c r="D2641" s="5">
        <v>3</v>
      </c>
      <c r="E2641" s="2">
        <v>4</v>
      </c>
    </row>
    <row r="2642" spans="1:5" x14ac:dyDescent="0.25">
      <c r="A2642">
        <v>3010</v>
      </c>
      <c r="D2642" s="5">
        <v>3</v>
      </c>
      <c r="E2642" s="2">
        <v>4</v>
      </c>
    </row>
    <row r="2643" spans="1:5" x14ac:dyDescent="0.25">
      <c r="A2643">
        <v>3011</v>
      </c>
      <c r="D2643" s="5">
        <v>3</v>
      </c>
      <c r="E2643" s="2">
        <v>4</v>
      </c>
    </row>
    <row r="2644" spans="1:5" x14ac:dyDescent="0.25">
      <c r="A2644">
        <v>3012</v>
      </c>
      <c r="D2644" s="5">
        <v>3</v>
      </c>
      <c r="E2644" s="2">
        <v>4</v>
      </c>
    </row>
    <row r="2645" spans="1:5" x14ac:dyDescent="0.25">
      <c r="A2645">
        <v>3013</v>
      </c>
      <c r="C2645" s="4">
        <v>2</v>
      </c>
      <c r="D2645" s="5">
        <v>3</v>
      </c>
    </row>
    <row r="2646" spans="1:5" x14ac:dyDescent="0.25">
      <c r="A2646">
        <v>3014</v>
      </c>
      <c r="C2646" s="4">
        <v>2</v>
      </c>
      <c r="D2646" s="5">
        <v>3</v>
      </c>
    </row>
    <row r="2647" spans="1:5" x14ac:dyDescent="0.25">
      <c r="A2647">
        <v>3015</v>
      </c>
      <c r="C2647" s="4">
        <v>2</v>
      </c>
    </row>
    <row r="2648" spans="1:5" x14ac:dyDescent="0.25">
      <c r="A2648">
        <v>3016</v>
      </c>
      <c r="C2648" s="4">
        <v>2</v>
      </c>
    </row>
    <row r="2649" spans="1:5" x14ac:dyDescent="0.25">
      <c r="A2649">
        <v>3017</v>
      </c>
      <c r="C2649" s="4">
        <v>2</v>
      </c>
    </row>
    <row r="2650" spans="1:5" x14ac:dyDescent="0.25">
      <c r="A2650">
        <v>3018</v>
      </c>
      <c r="C2650" s="4">
        <v>2</v>
      </c>
    </row>
    <row r="2651" spans="1:5" x14ac:dyDescent="0.25">
      <c r="A2651">
        <v>3019</v>
      </c>
      <c r="C2651" s="4">
        <v>2</v>
      </c>
    </row>
    <row r="2652" spans="1:5" x14ac:dyDescent="0.25">
      <c r="A2652">
        <v>3020</v>
      </c>
      <c r="B2652" s="3">
        <v>1</v>
      </c>
      <c r="C2652" s="4">
        <v>2</v>
      </c>
    </row>
    <row r="2653" spans="1:5" x14ac:dyDescent="0.25">
      <c r="A2653">
        <v>3021</v>
      </c>
      <c r="B2653" s="3">
        <v>1</v>
      </c>
      <c r="C2653" s="4">
        <v>2</v>
      </c>
    </row>
    <row r="2654" spans="1:5" x14ac:dyDescent="0.25">
      <c r="A2654">
        <v>3022</v>
      </c>
      <c r="B2654" s="3">
        <v>1</v>
      </c>
      <c r="C2654" s="4">
        <v>2</v>
      </c>
    </row>
    <row r="2655" spans="1:5" x14ac:dyDescent="0.25">
      <c r="A2655">
        <v>3023</v>
      </c>
      <c r="B2655" s="3">
        <v>1</v>
      </c>
    </row>
    <row r="2656" spans="1:5" x14ac:dyDescent="0.25">
      <c r="A2656">
        <v>3024</v>
      </c>
      <c r="B2656" s="3">
        <v>1</v>
      </c>
    </row>
    <row r="2657" spans="1:5" x14ac:dyDescent="0.25">
      <c r="A2657">
        <v>3025</v>
      </c>
      <c r="B2657" s="3">
        <v>1</v>
      </c>
    </row>
    <row r="2658" spans="1:5" x14ac:dyDescent="0.25">
      <c r="A2658">
        <v>3026</v>
      </c>
      <c r="B2658" s="3">
        <v>1</v>
      </c>
    </row>
    <row r="2659" spans="1:5" x14ac:dyDescent="0.25">
      <c r="A2659">
        <v>3027</v>
      </c>
      <c r="B2659" s="3">
        <v>1</v>
      </c>
    </row>
    <row r="2660" spans="1:5" x14ac:dyDescent="0.25">
      <c r="A2660">
        <v>3028</v>
      </c>
      <c r="B2660" s="3">
        <v>1</v>
      </c>
      <c r="E2660" s="2">
        <v>4</v>
      </c>
    </row>
    <row r="2661" spans="1:5" x14ac:dyDescent="0.25">
      <c r="A2661">
        <v>3029</v>
      </c>
      <c r="B2661" s="3">
        <v>1</v>
      </c>
      <c r="E2661" s="2">
        <v>4</v>
      </c>
    </row>
    <row r="2662" spans="1:5" x14ac:dyDescent="0.25">
      <c r="A2662">
        <v>3030</v>
      </c>
      <c r="D2662" s="5">
        <v>3</v>
      </c>
      <c r="E2662" s="2">
        <v>4</v>
      </c>
    </row>
    <row r="2663" spans="1:5" x14ac:dyDescent="0.25">
      <c r="A2663">
        <v>3031</v>
      </c>
      <c r="D2663" s="5">
        <v>3</v>
      </c>
      <c r="E2663" s="2">
        <v>4</v>
      </c>
    </row>
    <row r="2664" spans="1:5" x14ac:dyDescent="0.25">
      <c r="A2664">
        <v>3032</v>
      </c>
      <c r="D2664" s="5">
        <v>3</v>
      </c>
      <c r="E2664" s="2">
        <v>4</v>
      </c>
    </row>
    <row r="2665" spans="1:5" x14ac:dyDescent="0.25">
      <c r="A2665">
        <v>3033</v>
      </c>
      <c r="D2665" s="5">
        <v>3</v>
      </c>
      <c r="E2665" s="2">
        <v>4</v>
      </c>
    </row>
    <row r="2666" spans="1:5" x14ac:dyDescent="0.25">
      <c r="A2666">
        <v>3034</v>
      </c>
      <c r="D2666" s="5">
        <v>3</v>
      </c>
      <c r="E2666" s="2">
        <v>4</v>
      </c>
    </row>
    <row r="2667" spans="1:5" x14ac:dyDescent="0.25">
      <c r="A2667">
        <v>3035</v>
      </c>
      <c r="D2667" s="5">
        <v>3</v>
      </c>
      <c r="E2667" s="2">
        <v>4</v>
      </c>
    </row>
    <row r="2668" spans="1:5" x14ac:dyDescent="0.25">
      <c r="A2668">
        <v>3036</v>
      </c>
      <c r="C2668" s="4">
        <v>2</v>
      </c>
      <c r="D2668" s="5">
        <v>3</v>
      </c>
      <c r="E2668" s="2">
        <v>4</v>
      </c>
    </row>
    <row r="2669" spans="1:5" x14ac:dyDescent="0.25">
      <c r="A2669">
        <v>3037</v>
      </c>
      <c r="C2669" s="4">
        <v>2</v>
      </c>
      <c r="D2669" s="5">
        <v>3</v>
      </c>
      <c r="E2669" s="2">
        <v>4</v>
      </c>
    </row>
    <row r="2670" spans="1:5" x14ac:dyDescent="0.25">
      <c r="A2670">
        <v>3038</v>
      </c>
      <c r="C2670" s="4">
        <v>2</v>
      </c>
      <c r="D2670" s="5">
        <v>3</v>
      </c>
    </row>
    <row r="2671" spans="1:5" x14ac:dyDescent="0.25">
      <c r="A2671">
        <v>3039</v>
      </c>
      <c r="C2671" s="4">
        <v>2</v>
      </c>
      <c r="D2671" s="5">
        <v>3</v>
      </c>
    </row>
    <row r="2672" spans="1:5" x14ac:dyDescent="0.25">
      <c r="A2672">
        <v>3040</v>
      </c>
      <c r="C2672" s="4">
        <v>2</v>
      </c>
      <c r="D2672" s="5">
        <v>3</v>
      </c>
    </row>
    <row r="2673" spans="1:5" x14ac:dyDescent="0.25">
      <c r="A2673">
        <v>3041</v>
      </c>
      <c r="C2673" s="4">
        <v>2</v>
      </c>
    </row>
    <row r="2674" spans="1:5" x14ac:dyDescent="0.25">
      <c r="A2674">
        <v>3042</v>
      </c>
      <c r="C2674" s="4">
        <v>2</v>
      </c>
    </row>
    <row r="2675" spans="1:5" x14ac:dyDescent="0.25">
      <c r="A2675">
        <v>3043</v>
      </c>
      <c r="B2675" s="3">
        <v>1</v>
      </c>
      <c r="C2675" s="4">
        <v>2</v>
      </c>
    </row>
    <row r="2676" spans="1:5" x14ac:dyDescent="0.25">
      <c r="A2676">
        <v>3044</v>
      </c>
      <c r="B2676" s="3">
        <v>1</v>
      </c>
      <c r="C2676" s="4">
        <v>2</v>
      </c>
    </row>
    <row r="2677" spans="1:5" x14ac:dyDescent="0.25">
      <c r="A2677">
        <v>3045</v>
      </c>
      <c r="B2677" s="3">
        <v>1</v>
      </c>
      <c r="C2677" s="4">
        <v>2</v>
      </c>
    </row>
    <row r="2678" spans="1:5" x14ac:dyDescent="0.25">
      <c r="A2678">
        <v>3046</v>
      </c>
      <c r="B2678" s="3">
        <v>1</v>
      </c>
    </row>
    <row r="2679" spans="1:5" x14ac:dyDescent="0.25">
      <c r="A2679">
        <v>3047</v>
      </c>
      <c r="B2679" s="3">
        <v>1</v>
      </c>
    </row>
    <row r="2680" spans="1:5" x14ac:dyDescent="0.25">
      <c r="A2680">
        <v>3048</v>
      </c>
      <c r="B2680" s="3">
        <v>1</v>
      </c>
    </row>
    <row r="2681" spans="1:5" x14ac:dyDescent="0.25">
      <c r="A2681">
        <v>3049</v>
      </c>
      <c r="B2681" s="3">
        <v>1</v>
      </c>
    </row>
    <row r="2682" spans="1:5" x14ac:dyDescent="0.25">
      <c r="A2682">
        <v>3050</v>
      </c>
      <c r="B2682" s="3">
        <v>1</v>
      </c>
    </row>
    <row r="2683" spans="1:5" x14ac:dyDescent="0.25">
      <c r="A2683">
        <v>3051</v>
      </c>
      <c r="B2683" s="3">
        <v>1</v>
      </c>
    </row>
    <row r="2684" spans="1:5" x14ac:dyDescent="0.25">
      <c r="A2684">
        <v>3052</v>
      </c>
      <c r="B2684" s="3">
        <v>1</v>
      </c>
      <c r="E2684" s="2">
        <v>4</v>
      </c>
    </row>
    <row r="2685" spans="1:5" x14ac:dyDescent="0.25">
      <c r="A2685">
        <v>3053</v>
      </c>
      <c r="B2685" s="3">
        <v>1</v>
      </c>
      <c r="E2685" s="2">
        <v>4</v>
      </c>
    </row>
    <row r="2686" spans="1:5" x14ac:dyDescent="0.25">
      <c r="A2686">
        <v>3054</v>
      </c>
      <c r="B2686" s="3">
        <v>1</v>
      </c>
      <c r="E2686" s="2">
        <v>4</v>
      </c>
    </row>
    <row r="2687" spans="1:5" x14ac:dyDescent="0.25">
      <c r="A2687">
        <v>3055</v>
      </c>
      <c r="D2687" s="5">
        <v>3</v>
      </c>
      <c r="E2687" s="2">
        <v>4</v>
      </c>
    </row>
    <row r="2688" spans="1:5" x14ac:dyDescent="0.25">
      <c r="A2688">
        <v>3056</v>
      </c>
      <c r="D2688" s="5">
        <v>3</v>
      </c>
      <c r="E2688" s="2">
        <v>4</v>
      </c>
    </row>
    <row r="2689" spans="1:6" x14ac:dyDescent="0.25">
      <c r="A2689">
        <v>3057</v>
      </c>
      <c r="D2689" s="5">
        <v>3</v>
      </c>
      <c r="E2689" s="2">
        <v>4</v>
      </c>
    </row>
    <row r="2690" spans="1:6" x14ac:dyDescent="0.25">
      <c r="A2690">
        <v>3058</v>
      </c>
      <c r="C2690" s="4">
        <v>2</v>
      </c>
      <c r="D2690" s="5">
        <v>3</v>
      </c>
      <c r="E2690" s="2">
        <v>4</v>
      </c>
    </row>
    <row r="2691" spans="1:6" x14ac:dyDescent="0.25">
      <c r="A2691">
        <v>3059</v>
      </c>
      <c r="C2691" s="4">
        <v>2</v>
      </c>
      <c r="D2691" s="5">
        <v>3</v>
      </c>
      <c r="E2691" s="2">
        <v>4</v>
      </c>
    </row>
    <row r="2692" spans="1:6" x14ac:dyDescent="0.25">
      <c r="A2692">
        <v>3060</v>
      </c>
      <c r="C2692" s="4">
        <v>2</v>
      </c>
      <c r="D2692" s="5">
        <v>3</v>
      </c>
      <c r="E2692" s="2">
        <v>4</v>
      </c>
    </row>
    <row r="2693" spans="1:6" x14ac:dyDescent="0.25">
      <c r="A2693">
        <v>3061</v>
      </c>
      <c r="C2693" s="4">
        <v>2</v>
      </c>
      <c r="D2693" s="5">
        <v>3</v>
      </c>
      <c r="E2693" s="2">
        <v>4</v>
      </c>
      <c r="F2693" t="s">
        <v>22</v>
      </c>
    </row>
    <row r="2694" spans="1:6" x14ac:dyDescent="0.25">
      <c r="A2694">
        <v>3092</v>
      </c>
    </row>
    <row r="2695" spans="1:6" x14ac:dyDescent="0.25">
      <c r="A2695">
        <v>3093</v>
      </c>
    </row>
    <row r="2696" spans="1:6" x14ac:dyDescent="0.25">
      <c r="A2696">
        <v>3094</v>
      </c>
      <c r="F2696" t="s">
        <v>22</v>
      </c>
    </row>
    <row r="2697" spans="1:6" x14ac:dyDescent="0.25">
      <c r="A2697">
        <v>3095</v>
      </c>
      <c r="B2697" s="3">
        <v>1</v>
      </c>
    </row>
    <row r="2698" spans="1:6" x14ac:dyDescent="0.25">
      <c r="A2698">
        <v>3096</v>
      </c>
      <c r="B2698" s="3">
        <v>1</v>
      </c>
    </row>
    <row r="2699" spans="1:6" x14ac:dyDescent="0.25">
      <c r="A2699">
        <v>3097</v>
      </c>
      <c r="B2699" s="3">
        <v>1</v>
      </c>
    </row>
    <row r="2700" spans="1:6" x14ac:dyDescent="0.25">
      <c r="A2700">
        <v>3098</v>
      </c>
      <c r="B2700" s="3">
        <v>1</v>
      </c>
      <c r="E2700" s="2">
        <v>4</v>
      </c>
    </row>
    <row r="2701" spans="1:6" x14ac:dyDescent="0.25">
      <c r="A2701">
        <v>3099</v>
      </c>
      <c r="B2701" s="3">
        <v>1</v>
      </c>
      <c r="E2701" s="2">
        <v>4</v>
      </c>
    </row>
    <row r="2702" spans="1:6" x14ac:dyDescent="0.25">
      <c r="A2702">
        <v>3100</v>
      </c>
      <c r="B2702" s="3">
        <v>1</v>
      </c>
      <c r="E2702" s="2">
        <v>4</v>
      </c>
    </row>
    <row r="2703" spans="1:6" x14ac:dyDescent="0.25">
      <c r="A2703">
        <v>3101</v>
      </c>
      <c r="B2703" s="3">
        <v>1</v>
      </c>
      <c r="E2703" s="2">
        <v>4</v>
      </c>
    </row>
    <row r="2704" spans="1:6" x14ac:dyDescent="0.25">
      <c r="A2704">
        <v>3102</v>
      </c>
      <c r="B2704" s="3">
        <v>1</v>
      </c>
      <c r="E2704" s="2">
        <v>4</v>
      </c>
    </row>
    <row r="2705" spans="1:5" x14ac:dyDescent="0.25">
      <c r="A2705">
        <v>3103</v>
      </c>
      <c r="B2705" s="3">
        <v>1</v>
      </c>
      <c r="E2705" s="2">
        <v>4</v>
      </c>
    </row>
    <row r="2706" spans="1:5" x14ac:dyDescent="0.25">
      <c r="A2706">
        <v>3104</v>
      </c>
      <c r="B2706" s="3">
        <v>1</v>
      </c>
      <c r="E2706" s="2">
        <v>4</v>
      </c>
    </row>
    <row r="2707" spans="1:5" x14ac:dyDescent="0.25">
      <c r="A2707">
        <v>3105</v>
      </c>
      <c r="B2707" s="3">
        <v>1</v>
      </c>
      <c r="E2707" s="2">
        <v>4</v>
      </c>
    </row>
    <row r="2708" spans="1:5" x14ac:dyDescent="0.25">
      <c r="A2708">
        <v>3106</v>
      </c>
      <c r="B2708" s="3">
        <v>1</v>
      </c>
      <c r="E2708" s="2">
        <v>4</v>
      </c>
    </row>
    <row r="2709" spans="1:5" x14ac:dyDescent="0.25">
      <c r="A2709">
        <v>3107</v>
      </c>
      <c r="B2709" s="3">
        <v>1</v>
      </c>
      <c r="E2709" s="2">
        <v>4</v>
      </c>
    </row>
    <row r="2710" spans="1:5" x14ac:dyDescent="0.25">
      <c r="A2710">
        <v>3108</v>
      </c>
      <c r="B2710" s="3">
        <v>1</v>
      </c>
      <c r="E2710" s="2">
        <v>4</v>
      </c>
    </row>
    <row r="2711" spans="1:5" x14ac:dyDescent="0.25">
      <c r="A2711">
        <v>3109</v>
      </c>
      <c r="D2711" s="5">
        <v>3</v>
      </c>
      <c r="E2711" s="2">
        <v>4</v>
      </c>
    </row>
    <row r="2712" spans="1:5" x14ac:dyDescent="0.25">
      <c r="A2712">
        <v>3110</v>
      </c>
      <c r="D2712" s="5">
        <v>3</v>
      </c>
      <c r="E2712" s="2">
        <v>4</v>
      </c>
    </row>
    <row r="2713" spans="1:5" x14ac:dyDescent="0.25">
      <c r="A2713">
        <v>3111</v>
      </c>
      <c r="D2713" s="5">
        <v>3</v>
      </c>
      <c r="E2713" s="2">
        <v>4</v>
      </c>
    </row>
    <row r="2714" spans="1:5" x14ac:dyDescent="0.25">
      <c r="A2714">
        <v>3112</v>
      </c>
      <c r="D2714" s="5">
        <v>3</v>
      </c>
    </row>
    <row r="2715" spans="1:5" x14ac:dyDescent="0.25">
      <c r="A2715">
        <v>3113</v>
      </c>
      <c r="C2715" s="4">
        <v>2</v>
      </c>
      <c r="D2715" s="5">
        <v>3</v>
      </c>
    </row>
    <row r="2716" spans="1:5" x14ac:dyDescent="0.25">
      <c r="A2716">
        <v>3114</v>
      </c>
      <c r="C2716" s="4">
        <v>2</v>
      </c>
      <c r="D2716" s="5">
        <v>3</v>
      </c>
    </row>
    <row r="2717" spans="1:5" x14ac:dyDescent="0.25">
      <c r="A2717">
        <v>3115</v>
      </c>
      <c r="C2717" s="4">
        <v>2</v>
      </c>
      <c r="D2717" s="5">
        <v>3</v>
      </c>
    </row>
    <row r="2718" spans="1:5" x14ac:dyDescent="0.25">
      <c r="A2718">
        <v>3116</v>
      </c>
      <c r="C2718" s="4">
        <v>2</v>
      </c>
      <c r="D2718" s="5">
        <v>3</v>
      </c>
    </row>
    <row r="2719" spans="1:5" x14ac:dyDescent="0.25">
      <c r="A2719">
        <v>3117</v>
      </c>
      <c r="C2719" s="4">
        <v>2</v>
      </c>
      <c r="D2719" s="5">
        <v>3</v>
      </c>
    </row>
    <row r="2720" spans="1:5" x14ac:dyDescent="0.25">
      <c r="A2720">
        <v>3118</v>
      </c>
      <c r="C2720" s="4">
        <v>2</v>
      </c>
      <c r="D2720" s="5">
        <v>3</v>
      </c>
    </row>
    <row r="2721" spans="1:5" x14ac:dyDescent="0.25">
      <c r="A2721">
        <v>3119</v>
      </c>
      <c r="C2721" s="4">
        <v>2</v>
      </c>
      <c r="D2721" s="5">
        <v>3</v>
      </c>
    </row>
    <row r="2722" spans="1:5" x14ac:dyDescent="0.25">
      <c r="A2722">
        <v>3120</v>
      </c>
      <c r="C2722" s="4">
        <v>2</v>
      </c>
      <c r="D2722" s="5">
        <v>3</v>
      </c>
    </row>
    <row r="2723" spans="1:5" x14ac:dyDescent="0.25">
      <c r="A2723">
        <v>3121</v>
      </c>
      <c r="C2723" s="4">
        <v>2</v>
      </c>
    </row>
    <row r="2724" spans="1:5" x14ac:dyDescent="0.25">
      <c r="A2724">
        <v>3122</v>
      </c>
      <c r="C2724" s="4">
        <v>2</v>
      </c>
    </row>
    <row r="2725" spans="1:5" x14ac:dyDescent="0.25">
      <c r="A2725">
        <v>3123</v>
      </c>
      <c r="C2725" s="4">
        <v>2</v>
      </c>
    </row>
    <row r="2726" spans="1:5" x14ac:dyDescent="0.25">
      <c r="A2726">
        <v>3124</v>
      </c>
      <c r="B2726" s="3">
        <v>1</v>
      </c>
      <c r="C2726" s="4">
        <v>2</v>
      </c>
    </row>
    <row r="2727" spans="1:5" x14ac:dyDescent="0.25">
      <c r="A2727">
        <v>3125</v>
      </c>
      <c r="B2727" s="3">
        <v>1</v>
      </c>
      <c r="C2727" s="4">
        <v>2</v>
      </c>
    </row>
    <row r="2728" spans="1:5" x14ac:dyDescent="0.25">
      <c r="A2728">
        <v>3126</v>
      </c>
      <c r="B2728" s="3">
        <v>1</v>
      </c>
    </row>
    <row r="2729" spans="1:5" x14ac:dyDescent="0.25">
      <c r="A2729">
        <v>3127</v>
      </c>
      <c r="B2729" s="3">
        <v>1</v>
      </c>
    </row>
    <row r="2730" spans="1:5" x14ac:dyDescent="0.25">
      <c r="A2730">
        <v>3128</v>
      </c>
      <c r="B2730" s="3">
        <v>1</v>
      </c>
      <c r="E2730" s="2">
        <v>4</v>
      </c>
    </row>
    <row r="2731" spans="1:5" x14ac:dyDescent="0.25">
      <c r="A2731">
        <v>3129</v>
      </c>
      <c r="B2731" s="3">
        <v>1</v>
      </c>
      <c r="E2731" s="2">
        <v>4</v>
      </c>
    </row>
    <row r="2732" spans="1:5" x14ac:dyDescent="0.25">
      <c r="A2732">
        <v>3130</v>
      </c>
      <c r="B2732" s="3">
        <v>1</v>
      </c>
      <c r="E2732" s="2">
        <v>4</v>
      </c>
    </row>
    <row r="2733" spans="1:5" x14ac:dyDescent="0.25">
      <c r="A2733">
        <v>3131</v>
      </c>
      <c r="B2733" s="3">
        <v>1</v>
      </c>
      <c r="E2733" s="2">
        <v>4</v>
      </c>
    </row>
    <row r="2734" spans="1:5" x14ac:dyDescent="0.25">
      <c r="A2734">
        <v>3132</v>
      </c>
      <c r="B2734" s="3">
        <v>1</v>
      </c>
      <c r="E2734" s="2">
        <v>4</v>
      </c>
    </row>
    <row r="2735" spans="1:5" x14ac:dyDescent="0.25">
      <c r="A2735">
        <v>3133</v>
      </c>
      <c r="B2735" s="3">
        <v>1</v>
      </c>
      <c r="E2735" s="2">
        <v>4</v>
      </c>
    </row>
    <row r="2736" spans="1:5" x14ac:dyDescent="0.25">
      <c r="A2736">
        <v>3134</v>
      </c>
      <c r="D2736" s="5">
        <v>3</v>
      </c>
      <c r="E2736" s="2">
        <v>4</v>
      </c>
    </row>
    <row r="2737" spans="1:5" x14ac:dyDescent="0.25">
      <c r="A2737">
        <v>3135</v>
      </c>
      <c r="D2737" s="5">
        <v>3</v>
      </c>
      <c r="E2737" s="2">
        <v>4</v>
      </c>
    </row>
    <row r="2738" spans="1:5" x14ac:dyDescent="0.25">
      <c r="A2738">
        <v>3136</v>
      </c>
      <c r="D2738" s="5">
        <v>3</v>
      </c>
      <c r="E2738" s="2">
        <v>4</v>
      </c>
    </row>
    <row r="2739" spans="1:5" x14ac:dyDescent="0.25">
      <c r="A2739">
        <v>3137</v>
      </c>
      <c r="D2739" s="5">
        <v>3</v>
      </c>
      <c r="E2739" s="2">
        <v>4</v>
      </c>
    </row>
    <row r="2740" spans="1:5" x14ac:dyDescent="0.25">
      <c r="A2740">
        <v>3138</v>
      </c>
      <c r="D2740" s="5">
        <v>3</v>
      </c>
      <c r="E2740" s="2">
        <v>4</v>
      </c>
    </row>
    <row r="2741" spans="1:5" x14ac:dyDescent="0.25">
      <c r="A2741">
        <v>3139</v>
      </c>
      <c r="D2741" s="5">
        <v>3</v>
      </c>
    </row>
    <row r="2742" spans="1:5" x14ac:dyDescent="0.25">
      <c r="A2742">
        <v>3140</v>
      </c>
      <c r="C2742" s="4">
        <v>2</v>
      </c>
      <c r="D2742" s="5">
        <v>3</v>
      </c>
    </row>
    <row r="2743" spans="1:5" x14ac:dyDescent="0.25">
      <c r="A2743">
        <v>3141</v>
      </c>
      <c r="C2743" s="4">
        <v>2</v>
      </c>
      <c r="D2743" s="5">
        <v>3</v>
      </c>
    </row>
    <row r="2744" spans="1:5" x14ac:dyDescent="0.25">
      <c r="A2744">
        <v>3142</v>
      </c>
      <c r="C2744" s="4">
        <v>2</v>
      </c>
      <c r="D2744" s="5">
        <v>3</v>
      </c>
    </row>
    <row r="2745" spans="1:5" x14ac:dyDescent="0.25">
      <c r="A2745">
        <v>3143</v>
      </c>
      <c r="C2745" s="4">
        <v>2</v>
      </c>
    </row>
    <row r="2746" spans="1:5" x14ac:dyDescent="0.25">
      <c r="A2746">
        <v>3144</v>
      </c>
      <c r="C2746" s="4">
        <v>2</v>
      </c>
    </row>
    <row r="2747" spans="1:5" x14ac:dyDescent="0.25">
      <c r="A2747">
        <v>3145</v>
      </c>
      <c r="C2747" s="4">
        <v>2</v>
      </c>
    </row>
    <row r="2748" spans="1:5" x14ac:dyDescent="0.25">
      <c r="A2748">
        <v>3146</v>
      </c>
      <c r="C2748" s="4">
        <v>2</v>
      </c>
    </row>
    <row r="2749" spans="1:5" x14ac:dyDescent="0.25">
      <c r="A2749">
        <v>3147</v>
      </c>
      <c r="B2749" s="3">
        <v>1</v>
      </c>
      <c r="C2749" s="4">
        <v>2</v>
      </c>
    </row>
    <row r="2750" spans="1:5" x14ac:dyDescent="0.25">
      <c r="A2750">
        <v>3148</v>
      </c>
      <c r="B2750" s="3">
        <v>1</v>
      </c>
      <c r="C2750" s="4">
        <v>2</v>
      </c>
    </row>
    <row r="2751" spans="1:5" x14ac:dyDescent="0.25">
      <c r="A2751">
        <v>3149</v>
      </c>
      <c r="B2751" s="3">
        <v>1</v>
      </c>
      <c r="C2751" s="4">
        <v>2</v>
      </c>
    </row>
    <row r="2752" spans="1:5" x14ac:dyDescent="0.25">
      <c r="A2752">
        <v>3150</v>
      </c>
      <c r="B2752" s="3">
        <v>1</v>
      </c>
    </row>
    <row r="2753" spans="1:5" x14ac:dyDescent="0.25">
      <c r="A2753">
        <v>3151</v>
      </c>
      <c r="B2753" s="3">
        <v>1</v>
      </c>
    </row>
    <row r="2754" spans="1:5" x14ac:dyDescent="0.25">
      <c r="A2754">
        <v>3152</v>
      </c>
      <c r="B2754" s="3">
        <v>1</v>
      </c>
    </row>
    <row r="2755" spans="1:5" x14ac:dyDescent="0.25">
      <c r="A2755">
        <v>3153</v>
      </c>
      <c r="B2755" s="3">
        <v>1</v>
      </c>
    </row>
    <row r="2756" spans="1:5" x14ac:dyDescent="0.25">
      <c r="A2756">
        <v>3154</v>
      </c>
      <c r="B2756" s="3">
        <v>1</v>
      </c>
      <c r="E2756" s="2">
        <v>4</v>
      </c>
    </row>
    <row r="2757" spans="1:5" x14ac:dyDescent="0.25">
      <c r="A2757">
        <v>3155</v>
      </c>
      <c r="B2757" s="3">
        <v>1</v>
      </c>
      <c r="E2757" s="2">
        <v>4</v>
      </c>
    </row>
    <row r="2758" spans="1:5" x14ac:dyDescent="0.25">
      <c r="A2758">
        <v>3156</v>
      </c>
      <c r="E2758" s="2">
        <v>4</v>
      </c>
    </row>
    <row r="2759" spans="1:5" x14ac:dyDescent="0.25">
      <c r="A2759">
        <v>3157</v>
      </c>
      <c r="D2759" s="5">
        <v>3</v>
      </c>
      <c r="E2759" s="2">
        <v>4</v>
      </c>
    </row>
    <row r="2760" spans="1:5" x14ac:dyDescent="0.25">
      <c r="A2760">
        <v>3158</v>
      </c>
      <c r="D2760" s="5">
        <v>3</v>
      </c>
      <c r="E2760" s="2">
        <v>4</v>
      </c>
    </row>
    <row r="2761" spans="1:5" x14ac:dyDescent="0.25">
      <c r="A2761">
        <v>3159</v>
      </c>
      <c r="D2761" s="5">
        <v>3</v>
      </c>
      <c r="E2761" s="2">
        <v>4</v>
      </c>
    </row>
    <row r="2762" spans="1:5" x14ac:dyDescent="0.25">
      <c r="A2762">
        <v>3160</v>
      </c>
      <c r="D2762" s="5">
        <v>3</v>
      </c>
      <c r="E2762" s="2">
        <v>4</v>
      </c>
    </row>
    <row r="2763" spans="1:5" x14ac:dyDescent="0.25">
      <c r="A2763">
        <v>3161</v>
      </c>
      <c r="D2763" s="5">
        <v>3</v>
      </c>
      <c r="E2763" s="2">
        <v>4</v>
      </c>
    </row>
    <row r="2764" spans="1:5" x14ac:dyDescent="0.25">
      <c r="A2764">
        <v>3162</v>
      </c>
      <c r="D2764" s="5">
        <v>3</v>
      </c>
      <c r="E2764" s="2">
        <v>4</v>
      </c>
    </row>
    <row r="2765" spans="1:5" x14ac:dyDescent="0.25">
      <c r="A2765">
        <v>3163</v>
      </c>
      <c r="D2765" s="5">
        <v>3</v>
      </c>
      <c r="E2765" s="2">
        <v>4</v>
      </c>
    </row>
    <row r="2766" spans="1:5" x14ac:dyDescent="0.25">
      <c r="A2766">
        <v>3164</v>
      </c>
      <c r="C2766" s="4">
        <v>2</v>
      </c>
      <c r="D2766" s="5">
        <v>3</v>
      </c>
    </row>
    <row r="2767" spans="1:5" x14ac:dyDescent="0.25">
      <c r="A2767">
        <v>3165</v>
      </c>
      <c r="C2767" s="4">
        <v>2</v>
      </c>
      <c r="D2767" s="5">
        <v>3</v>
      </c>
    </row>
    <row r="2768" spans="1:5" x14ac:dyDescent="0.25">
      <c r="A2768">
        <v>3166</v>
      </c>
      <c r="C2768" s="4">
        <v>2</v>
      </c>
      <c r="D2768" s="5">
        <v>3</v>
      </c>
    </row>
    <row r="2769" spans="1:5" x14ac:dyDescent="0.25">
      <c r="A2769">
        <v>3167</v>
      </c>
      <c r="C2769" s="4">
        <v>2</v>
      </c>
      <c r="D2769" s="5">
        <v>3</v>
      </c>
    </row>
    <row r="2770" spans="1:5" x14ac:dyDescent="0.25">
      <c r="A2770">
        <v>3168</v>
      </c>
      <c r="C2770" s="4">
        <v>2</v>
      </c>
    </row>
    <row r="2771" spans="1:5" x14ac:dyDescent="0.25">
      <c r="A2771">
        <v>3169</v>
      </c>
      <c r="C2771" s="4">
        <v>2</v>
      </c>
    </row>
    <row r="2772" spans="1:5" x14ac:dyDescent="0.25">
      <c r="A2772">
        <v>3170</v>
      </c>
      <c r="C2772" s="4">
        <v>2</v>
      </c>
    </row>
    <row r="2773" spans="1:5" x14ac:dyDescent="0.25">
      <c r="A2773">
        <v>3171</v>
      </c>
      <c r="B2773" s="3">
        <v>1</v>
      </c>
      <c r="C2773" s="4">
        <v>2</v>
      </c>
    </row>
    <row r="2774" spans="1:5" x14ac:dyDescent="0.25">
      <c r="A2774">
        <v>3172</v>
      </c>
      <c r="B2774" s="3">
        <v>1</v>
      </c>
      <c r="C2774" s="4">
        <v>2</v>
      </c>
    </row>
    <row r="2775" spans="1:5" x14ac:dyDescent="0.25">
      <c r="A2775">
        <v>3173</v>
      </c>
      <c r="B2775" s="3">
        <v>1</v>
      </c>
      <c r="C2775" s="4">
        <v>2</v>
      </c>
    </row>
    <row r="2776" spans="1:5" x14ac:dyDescent="0.25">
      <c r="A2776">
        <v>3174</v>
      </c>
      <c r="B2776" s="3">
        <v>1</v>
      </c>
    </row>
    <row r="2777" spans="1:5" x14ac:dyDescent="0.25">
      <c r="A2777">
        <v>3175</v>
      </c>
      <c r="B2777" s="3">
        <v>1</v>
      </c>
    </row>
    <row r="2778" spans="1:5" x14ac:dyDescent="0.25">
      <c r="A2778">
        <v>3176</v>
      </c>
      <c r="B2778" s="3">
        <v>1</v>
      </c>
    </row>
    <row r="2779" spans="1:5" x14ac:dyDescent="0.25">
      <c r="A2779">
        <v>3177</v>
      </c>
      <c r="B2779" s="3">
        <v>1</v>
      </c>
    </row>
    <row r="2780" spans="1:5" x14ac:dyDescent="0.25">
      <c r="A2780">
        <v>3178</v>
      </c>
      <c r="B2780" s="3">
        <v>1</v>
      </c>
      <c r="E2780" s="2">
        <v>4</v>
      </c>
    </row>
    <row r="2781" spans="1:5" x14ac:dyDescent="0.25">
      <c r="A2781">
        <v>3179</v>
      </c>
      <c r="B2781" s="3">
        <v>1</v>
      </c>
      <c r="E2781" s="2">
        <v>4</v>
      </c>
    </row>
    <row r="2782" spans="1:5" x14ac:dyDescent="0.25">
      <c r="A2782">
        <v>3180</v>
      </c>
      <c r="D2782" s="5">
        <v>3</v>
      </c>
      <c r="E2782" s="2">
        <v>4</v>
      </c>
    </row>
    <row r="2783" spans="1:5" x14ac:dyDescent="0.25">
      <c r="A2783">
        <v>3181</v>
      </c>
      <c r="D2783" s="5">
        <v>3</v>
      </c>
      <c r="E2783" s="2">
        <v>4</v>
      </c>
    </row>
    <row r="2784" spans="1:5" x14ac:dyDescent="0.25">
      <c r="A2784">
        <v>3182</v>
      </c>
      <c r="D2784" s="5">
        <v>3</v>
      </c>
      <c r="E2784" s="2">
        <v>4</v>
      </c>
    </row>
    <row r="2785" spans="1:5" x14ac:dyDescent="0.25">
      <c r="A2785">
        <v>3183</v>
      </c>
      <c r="D2785" s="5">
        <v>3</v>
      </c>
      <c r="E2785" s="2">
        <v>4</v>
      </c>
    </row>
    <row r="2786" spans="1:5" x14ac:dyDescent="0.25">
      <c r="A2786">
        <v>3184</v>
      </c>
      <c r="D2786" s="5">
        <v>3</v>
      </c>
      <c r="E2786" s="2">
        <v>4</v>
      </c>
    </row>
    <row r="2787" spans="1:5" x14ac:dyDescent="0.25">
      <c r="A2787">
        <v>3185</v>
      </c>
      <c r="D2787" s="5">
        <v>3</v>
      </c>
      <c r="E2787" s="2">
        <v>4</v>
      </c>
    </row>
    <row r="2788" spans="1:5" x14ac:dyDescent="0.25">
      <c r="A2788">
        <v>3186</v>
      </c>
      <c r="D2788" s="5">
        <v>3</v>
      </c>
      <c r="E2788" s="2">
        <v>4</v>
      </c>
    </row>
    <row r="2789" spans="1:5" x14ac:dyDescent="0.25">
      <c r="A2789">
        <v>3187</v>
      </c>
      <c r="D2789" s="5">
        <v>3</v>
      </c>
      <c r="E2789" s="2">
        <v>4</v>
      </c>
    </row>
    <row r="2790" spans="1:5" x14ac:dyDescent="0.25">
      <c r="A2790">
        <v>3188</v>
      </c>
      <c r="D2790" s="5">
        <v>3</v>
      </c>
    </row>
    <row r="2791" spans="1:5" x14ac:dyDescent="0.25">
      <c r="A2791">
        <v>3189</v>
      </c>
      <c r="D2791" s="5">
        <v>3</v>
      </c>
    </row>
    <row r="2792" spans="1:5" x14ac:dyDescent="0.25">
      <c r="A2792">
        <v>3190</v>
      </c>
    </row>
    <row r="2793" spans="1:5" x14ac:dyDescent="0.25">
      <c r="A2793">
        <v>3191</v>
      </c>
      <c r="C2793" s="4">
        <v>2</v>
      </c>
    </row>
    <row r="2794" spans="1:5" x14ac:dyDescent="0.25">
      <c r="A2794">
        <v>3192</v>
      </c>
      <c r="C2794" s="4">
        <v>2</v>
      </c>
    </row>
    <row r="2795" spans="1:5" x14ac:dyDescent="0.25">
      <c r="A2795">
        <v>3193</v>
      </c>
      <c r="C2795" s="4">
        <v>2</v>
      </c>
    </row>
    <row r="2796" spans="1:5" x14ac:dyDescent="0.25">
      <c r="A2796">
        <v>3194</v>
      </c>
      <c r="C2796" s="4">
        <v>2</v>
      </c>
    </row>
    <row r="2797" spans="1:5" x14ac:dyDescent="0.25">
      <c r="A2797">
        <v>3195</v>
      </c>
      <c r="C2797" s="4">
        <v>2</v>
      </c>
    </row>
    <row r="2798" spans="1:5" x14ac:dyDescent="0.25">
      <c r="A2798">
        <v>3196</v>
      </c>
      <c r="C2798" s="4">
        <v>2</v>
      </c>
    </row>
    <row r="2799" spans="1:5" x14ac:dyDescent="0.25">
      <c r="A2799">
        <v>3197</v>
      </c>
      <c r="B2799" s="3">
        <v>1</v>
      </c>
      <c r="C2799" s="4">
        <v>2</v>
      </c>
    </row>
    <row r="2800" spans="1:5" x14ac:dyDescent="0.25">
      <c r="A2800">
        <v>3198</v>
      </c>
      <c r="B2800" s="3">
        <v>1</v>
      </c>
      <c r="C2800" s="4">
        <v>2</v>
      </c>
    </row>
    <row r="2801" spans="1:5" x14ac:dyDescent="0.25">
      <c r="A2801">
        <v>3199</v>
      </c>
      <c r="B2801" s="3">
        <v>1</v>
      </c>
      <c r="C2801" s="4">
        <v>2</v>
      </c>
    </row>
    <row r="2802" spans="1:5" x14ac:dyDescent="0.25">
      <c r="A2802">
        <v>3200</v>
      </c>
      <c r="B2802" s="3">
        <v>1</v>
      </c>
    </row>
    <row r="2803" spans="1:5" x14ac:dyDescent="0.25">
      <c r="A2803">
        <v>3201</v>
      </c>
      <c r="B2803" s="3">
        <v>1</v>
      </c>
    </row>
    <row r="2804" spans="1:5" x14ac:dyDescent="0.25">
      <c r="A2804">
        <v>3202</v>
      </c>
      <c r="B2804" s="3">
        <v>1</v>
      </c>
    </row>
    <row r="2805" spans="1:5" x14ac:dyDescent="0.25">
      <c r="A2805">
        <v>3203</v>
      </c>
      <c r="B2805" s="3">
        <v>1</v>
      </c>
    </row>
    <row r="2806" spans="1:5" x14ac:dyDescent="0.25">
      <c r="A2806">
        <v>3204</v>
      </c>
      <c r="B2806" s="3">
        <v>1</v>
      </c>
      <c r="E2806" s="2">
        <v>4</v>
      </c>
    </row>
    <row r="2807" spans="1:5" x14ac:dyDescent="0.25">
      <c r="A2807">
        <v>3205</v>
      </c>
      <c r="E2807" s="2">
        <v>4</v>
      </c>
    </row>
    <row r="2808" spans="1:5" x14ac:dyDescent="0.25">
      <c r="A2808">
        <v>3206</v>
      </c>
      <c r="D2808" s="5">
        <v>3</v>
      </c>
      <c r="E2808" s="2">
        <v>4</v>
      </c>
    </row>
    <row r="2809" spans="1:5" x14ac:dyDescent="0.25">
      <c r="A2809">
        <v>3207</v>
      </c>
      <c r="D2809" s="5">
        <v>3</v>
      </c>
      <c r="E2809" s="2">
        <v>4</v>
      </c>
    </row>
    <row r="2810" spans="1:5" x14ac:dyDescent="0.25">
      <c r="A2810">
        <v>3208</v>
      </c>
      <c r="D2810" s="5">
        <v>3</v>
      </c>
      <c r="E2810" s="2">
        <v>4</v>
      </c>
    </row>
    <row r="2811" spans="1:5" x14ac:dyDescent="0.25">
      <c r="A2811">
        <v>3209</v>
      </c>
      <c r="D2811" s="5">
        <v>3</v>
      </c>
      <c r="E2811" s="2">
        <v>4</v>
      </c>
    </row>
    <row r="2812" spans="1:5" x14ac:dyDescent="0.25">
      <c r="A2812">
        <v>3210</v>
      </c>
      <c r="D2812" s="5">
        <v>3</v>
      </c>
      <c r="E2812" s="2">
        <v>4</v>
      </c>
    </row>
    <row r="2813" spans="1:5" x14ac:dyDescent="0.25">
      <c r="A2813">
        <v>3211</v>
      </c>
      <c r="D2813" s="5">
        <v>3</v>
      </c>
      <c r="E2813" s="2">
        <v>4</v>
      </c>
    </row>
    <row r="2814" spans="1:5" x14ac:dyDescent="0.25">
      <c r="A2814">
        <v>3212</v>
      </c>
      <c r="D2814" s="5">
        <v>3</v>
      </c>
      <c r="E2814" s="2">
        <v>4</v>
      </c>
    </row>
    <row r="2815" spans="1:5" x14ac:dyDescent="0.25">
      <c r="A2815">
        <v>3213</v>
      </c>
    </row>
    <row r="2816" spans="1:5" x14ac:dyDescent="0.25">
      <c r="A2816">
        <v>3214</v>
      </c>
    </row>
    <row r="2817" spans="1:5" x14ac:dyDescent="0.25">
      <c r="A2817">
        <v>3215</v>
      </c>
    </row>
    <row r="2818" spans="1:5" x14ac:dyDescent="0.25">
      <c r="A2818">
        <v>3216</v>
      </c>
      <c r="C2818" s="4">
        <v>2</v>
      </c>
    </row>
    <row r="2819" spans="1:5" x14ac:dyDescent="0.25">
      <c r="A2819">
        <v>3217</v>
      </c>
      <c r="C2819" s="4">
        <v>2</v>
      </c>
    </row>
    <row r="2820" spans="1:5" x14ac:dyDescent="0.25">
      <c r="A2820">
        <v>3218</v>
      </c>
      <c r="C2820" s="4">
        <v>2</v>
      </c>
    </row>
    <row r="2821" spans="1:5" x14ac:dyDescent="0.25">
      <c r="A2821">
        <v>3219</v>
      </c>
      <c r="C2821" s="4">
        <v>2</v>
      </c>
    </row>
    <row r="2822" spans="1:5" x14ac:dyDescent="0.25">
      <c r="A2822">
        <v>3220</v>
      </c>
      <c r="B2822" s="3">
        <v>1</v>
      </c>
      <c r="C2822" s="4">
        <v>2</v>
      </c>
    </row>
    <row r="2823" spans="1:5" x14ac:dyDescent="0.25">
      <c r="A2823">
        <v>3221</v>
      </c>
      <c r="B2823" s="3">
        <v>1</v>
      </c>
      <c r="C2823" s="4">
        <v>2</v>
      </c>
    </row>
    <row r="2824" spans="1:5" x14ac:dyDescent="0.25">
      <c r="A2824">
        <v>3222</v>
      </c>
      <c r="B2824" s="3">
        <v>1</v>
      </c>
      <c r="C2824" s="4">
        <v>2</v>
      </c>
    </row>
    <row r="2825" spans="1:5" x14ac:dyDescent="0.25">
      <c r="A2825">
        <v>3223</v>
      </c>
      <c r="B2825" s="3">
        <v>1</v>
      </c>
      <c r="C2825" s="4">
        <v>2</v>
      </c>
    </row>
    <row r="2826" spans="1:5" x14ac:dyDescent="0.25">
      <c r="A2826">
        <v>3224</v>
      </c>
      <c r="B2826" s="3">
        <v>1</v>
      </c>
      <c r="C2826" s="4">
        <v>2</v>
      </c>
    </row>
    <row r="2827" spans="1:5" x14ac:dyDescent="0.25">
      <c r="A2827">
        <v>3225</v>
      </c>
      <c r="B2827" s="3">
        <v>1</v>
      </c>
    </row>
    <row r="2828" spans="1:5" x14ac:dyDescent="0.25">
      <c r="A2828">
        <v>3226</v>
      </c>
      <c r="B2828" s="3">
        <v>1</v>
      </c>
    </row>
    <row r="2829" spans="1:5" x14ac:dyDescent="0.25">
      <c r="A2829">
        <v>3227</v>
      </c>
      <c r="B2829" s="3">
        <v>1</v>
      </c>
      <c r="E2829" s="2">
        <v>4</v>
      </c>
    </row>
    <row r="2830" spans="1:5" x14ac:dyDescent="0.25">
      <c r="A2830">
        <v>3228</v>
      </c>
      <c r="D2830" s="5">
        <v>3</v>
      </c>
      <c r="E2830" s="2">
        <v>4</v>
      </c>
    </row>
    <row r="2831" spans="1:5" x14ac:dyDescent="0.25">
      <c r="A2831">
        <v>3229</v>
      </c>
      <c r="D2831" s="5">
        <v>3</v>
      </c>
      <c r="E2831" s="2">
        <v>4</v>
      </c>
    </row>
    <row r="2832" spans="1:5" x14ac:dyDescent="0.25">
      <c r="A2832">
        <v>3230</v>
      </c>
      <c r="D2832" s="5">
        <v>3</v>
      </c>
      <c r="E2832" s="2">
        <v>4</v>
      </c>
    </row>
    <row r="2833" spans="1:5" x14ac:dyDescent="0.25">
      <c r="A2833">
        <v>3231</v>
      </c>
      <c r="D2833" s="5">
        <v>3</v>
      </c>
      <c r="E2833" s="2">
        <v>4</v>
      </c>
    </row>
    <row r="2834" spans="1:5" x14ac:dyDescent="0.25">
      <c r="A2834">
        <v>3232</v>
      </c>
      <c r="D2834" s="5">
        <v>3</v>
      </c>
      <c r="E2834" s="2">
        <v>4</v>
      </c>
    </row>
    <row r="2835" spans="1:5" x14ac:dyDescent="0.25">
      <c r="A2835">
        <v>3233</v>
      </c>
      <c r="D2835" s="5">
        <v>3</v>
      </c>
      <c r="E2835" s="2">
        <v>4</v>
      </c>
    </row>
    <row r="2836" spans="1:5" x14ac:dyDescent="0.25">
      <c r="A2836">
        <v>3234</v>
      </c>
      <c r="D2836" s="5">
        <v>3</v>
      </c>
      <c r="E2836" s="2">
        <v>4</v>
      </c>
    </row>
    <row r="2837" spans="1:5" x14ac:dyDescent="0.25">
      <c r="A2837">
        <v>3235</v>
      </c>
      <c r="D2837" s="5">
        <v>3</v>
      </c>
      <c r="E2837" s="2">
        <v>4</v>
      </c>
    </row>
    <row r="2838" spans="1:5" x14ac:dyDescent="0.25">
      <c r="A2838">
        <v>3236</v>
      </c>
    </row>
    <row r="2839" spans="1:5" x14ac:dyDescent="0.25">
      <c r="A2839">
        <v>3237</v>
      </c>
    </row>
    <row r="2840" spans="1:5" x14ac:dyDescent="0.25">
      <c r="A2840">
        <v>3238</v>
      </c>
    </row>
    <row r="2841" spans="1:5" x14ac:dyDescent="0.25">
      <c r="A2841">
        <v>3239</v>
      </c>
      <c r="C2841" s="4">
        <v>2</v>
      </c>
    </row>
    <row r="2842" spans="1:5" x14ac:dyDescent="0.25">
      <c r="A2842">
        <v>3240</v>
      </c>
      <c r="C2842" s="4">
        <v>2</v>
      </c>
    </row>
    <row r="2843" spans="1:5" x14ac:dyDescent="0.25">
      <c r="A2843">
        <v>3241</v>
      </c>
      <c r="C2843" s="4">
        <v>2</v>
      </c>
    </row>
    <row r="2844" spans="1:5" x14ac:dyDescent="0.25">
      <c r="A2844">
        <v>3242</v>
      </c>
      <c r="C2844" s="4">
        <v>2</v>
      </c>
    </row>
    <row r="2845" spans="1:5" x14ac:dyDescent="0.25">
      <c r="A2845">
        <v>3243</v>
      </c>
      <c r="B2845" s="3">
        <v>1</v>
      </c>
      <c r="C2845" s="4">
        <v>2</v>
      </c>
    </row>
    <row r="2846" spans="1:5" x14ac:dyDescent="0.25">
      <c r="A2846">
        <v>3244</v>
      </c>
      <c r="B2846" s="3">
        <v>1</v>
      </c>
      <c r="C2846" s="4">
        <v>2</v>
      </c>
    </row>
    <row r="2847" spans="1:5" x14ac:dyDescent="0.25">
      <c r="A2847">
        <v>3245</v>
      </c>
      <c r="B2847" s="3">
        <v>1</v>
      </c>
      <c r="C2847" s="4">
        <v>2</v>
      </c>
    </row>
    <row r="2848" spans="1:5" x14ac:dyDescent="0.25">
      <c r="A2848">
        <v>3246</v>
      </c>
      <c r="B2848" s="3">
        <v>1</v>
      </c>
    </row>
    <row r="2849" spans="1:5" x14ac:dyDescent="0.25">
      <c r="A2849">
        <v>3247</v>
      </c>
      <c r="B2849" s="3">
        <v>1</v>
      </c>
    </row>
    <row r="2850" spans="1:5" x14ac:dyDescent="0.25">
      <c r="A2850">
        <v>3248</v>
      </c>
      <c r="B2850" s="3">
        <v>1</v>
      </c>
    </row>
    <row r="2851" spans="1:5" x14ac:dyDescent="0.25">
      <c r="A2851">
        <v>3249</v>
      </c>
      <c r="B2851" s="3">
        <v>1</v>
      </c>
    </row>
    <row r="2852" spans="1:5" x14ac:dyDescent="0.25">
      <c r="A2852">
        <v>3250</v>
      </c>
      <c r="E2852" s="2">
        <v>4</v>
      </c>
    </row>
    <row r="2853" spans="1:5" x14ac:dyDescent="0.25">
      <c r="A2853">
        <v>3251</v>
      </c>
      <c r="D2853" s="5">
        <v>3</v>
      </c>
      <c r="E2853" s="2">
        <v>4</v>
      </c>
    </row>
    <row r="2854" spans="1:5" x14ac:dyDescent="0.25">
      <c r="A2854">
        <v>3252</v>
      </c>
      <c r="D2854" s="5">
        <v>3</v>
      </c>
      <c r="E2854" s="2">
        <v>4</v>
      </c>
    </row>
    <row r="2855" spans="1:5" x14ac:dyDescent="0.25">
      <c r="A2855">
        <v>3253</v>
      </c>
      <c r="D2855" s="5">
        <v>3</v>
      </c>
      <c r="E2855" s="2">
        <v>4</v>
      </c>
    </row>
    <row r="2856" spans="1:5" x14ac:dyDescent="0.25">
      <c r="A2856">
        <v>3254</v>
      </c>
      <c r="D2856" s="5">
        <v>3</v>
      </c>
      <c r="E2856" s="2">
        <v>4</v>
      </c>
    </row>
    <row r="2857" spans="1:5" x14ac:dyDescent="0.25">
      <c r="A2857">
        <v>3255</v>
      </c>
      <c r="D2857" s="5">
        <v>3</v>
      </c>
      <c r="E2857" s="2">
        <v>4</v>
      </c>
    </row>
    <row r="2858" spans="1:5" x14ac:dyDescent="0.25">
      <c r="A2858">
        <v>3256</v>
      </c>
      <c r="D2858" s="5">
        <v>3</v>
      </c>
      <c r="E2858" s="2">
        <v>4</v>
      </c>
    </row>
    <row r="2859" spans="1:5" x14ac:dyDescent="0.25">
      <c r="A2859">
        <v>3257</v>
      </c>
      <c r="D2859" s="5">
        <v>3</v>
      </c>
      <c r="E2859" s="2">
        <v>4</v>
      </c>
    </row>
    <row r="2860" spans="1:5" x14ac:dyDescent="0.25">
      <c r="A2860">
        <v>3258</v>
      </c>
      <c r="D2860" s="5">
        <v>3</v>
      </c>
      <c r="E2860" s="2">
        <v>4</v>
      </c>
    </row>
    <row r="2861" spans="1:5" x14ac:dyDescent="0.25">
      <c r="A2861">
        <v>3259</v>
      </c>
    </row>
    <row r="2862" spans="1:5" x14ac:dyDescent="0.25">
      <c r="A2862">
        <v>3260</v>
      </c>
      <c r="C2862" s="4">
        <v>2</v>
      </c>
    </row>
    <row r="2863" spans="1:5" x14ac:dyDescent="0.25">
      <c r="A2863">
        <v>3261</v>
      </c>
      <c r="C2863" s="4">
        <v>2</v>
      </c>
    </row>
    <row r="2864" spans="1:5" x14ac:dyDescent="0.25">
      <c r="A2864">
        <v>3262</v>
      </c>
      <c r="C2864" s="4">
        <v>2</v>
      </c>
    </row>
    <row r="2865" spans="1:5" x14ac:dyDescent="0.25">
      <c r="A2865">
        <v>3263</v>
      </c>
      <c r="C2865" s="4">
        <v>2</v>
      </c>
    </row>
    <row r="2866" spans="1:5" x14ac:dyDescent="0.25">
      <c r="A2866">
        <v>3264</v>
      </c>
      <c r="C2866" s="4">
        <v>2</v>
      </c>
    </row>
    <row r="2867" spans="1:5" x14ac:dyDescent="0.25">
      <c r="A2867">
        <v>3265</v>
      </c>
      <c r="B2867" s="3">
        <v>1</v>
      </c>
      <c r="C2867" s="4">
        <v>2</v>
      </c>
    </row>
    <row r="2868" spans="1:5" x14ac:dyDescent="0.25">
      <c r="A2868">
        <v>3266</v>
      </c>
      <c r="B2868" s="3">
        <v>1</v>
      </c>
      <c r="C2868" s="4">
        <v>2</v>
      </c>
    </row>
    <row r="2869" spans="1:5" x14ac:dyDescent="0.25">
      <c r="A2869">
        <v>3267</v>
      </c>
      <c r="B2869" s="3">
        <v>1</v>
      </c>
      <c r="C2869" s="4">
        <v>2</v>
      </c>
    </row>
    <row r="2870" spans="1:5" x14ac:dyDescent="0.25">
      <c r="A2870">
        <v>3268</v>
      </c>
      <c r="B2870" s="3">
        <v>1</v>
      </c>
      <c r="C2870" s="4">
        <v>2</v>
      </c>
    </row>
    <row r="2871" spans="1:5" x14ac:dyDescent="0.25">
      <c r="A2871">
        <v>3269</v>
      </c>
      <c r="B2871" s="3">
        <v>1</v>
      </c>
    </row>
    <row r="2872" spans="1:5" x14ac:dyDescent="0.25">
      <c r="A2872">
        <v>3270</v>
      </c>
      <c r="B2872" s="3">
        <v>1</v>
      </c>
    </row>
    <row r="2873" spans="1:5" x14ac:dyDescent="0.25">
      <c r="A2873">
        <v>3271</v>
      </c>
      <c r="B2873" s="3">
        <v>1</v>
      </c>
    </row>
    <row r="2874" spans="1:5" x14ac:dyDescent="0.25">
      <c r="A2874">
        <v>3272</v>
      </c>
      <c r="B2874" s="3">
        <v>1</v>
      </c>
    </row>
    <row r="2875" spans="1:5" x14ac:dyDescent="0.25">
      <c r="A2875">
        <v>3273</v>
      </c>
      <c r="E2875" s="2">
        <v>4</v>
      </c>
    </row>
    <row r="2876" spans="1:5" x14ac:dyDescent="0.25">
      <c r="A2876">
        <v>3274</v>
      </c>
      <c r="E2876" s="2">
        <v>4</v>
      </c>
    </row>
    <row r="2877" spans="1:5" x14ac:dyDescent="0.25">
      <c r="A2877">
        <v>3275</v>
      </c>
      <c r="D2877" s="5">
        <v>3</v>
      </c>
      <c r="E2877" s="2">
        <v>4</v>
      </c>
    </row>
    <row r="2878" spans="1:5" x14ac:dyDescent="0.25">
      <c r="A2878">
        <v>3276</v>
      </c>
      <c r="D2878" s="5">
        <v>3</v>
      </c>
      <c r="E2878" s="2">
        <v>4</v>
      </c>
    </row>
    <row r="2879" spans="1:5" x14ac:dyDescent="0.25">
      <c r="A2879">
        <v>3277</v>
      </c>
      <c r="D2879" s="5">
        <v>3</v>
      </c>
      <c r="E2879" s="2">
        <v>4</v>
      </c>
    </row>
    <row r="2880" spans="1:5" x14ac:dyDescent="0.25">
      <c r="A2880">
        <v>3278</v>
      </c>
      <c r="D2880" s="5">
        <v>3</v>
      </c>
      <c r="E2880" s="2">
        <v>4</v>
      </c>
    </row>
    <row r="2881" spans="1:5" x14ac:dyDescent="0.25">
      <c r="A2881">
        <v>3279</v>
      </c>
      <c r="D2881" s="5">
        <v>3</v>
      </c>
      <c r="E2881" s="2">
        <v>4</v>
      </c>
    </row>
    <row r="2882" spans="1:5" x14ac:dyDescent="0.25">
      <c r="A2882">
        <v>3280</v>
      </c>
      <c r="D2882" s="5">
        <v>3</v>
      </c>
      <c r="E2882" s="2">
        <v>4</v>
      </c>
    </row>
    <row r="2883" spans="1:5" x14ac:dyDescent="0.25">
      <c r="A2883">
        <v>3281</v>
      </c>
      <c r="D2883" s="5">
        <v>3</v>
      </c>
      <c r="E2883" s="2">
        <v>4</v>
      </c>
    </row>
    <row r="2884" spans="1:5" x14ac:dyDescent="0.25">
      <c r="A2884">
        <v>3282</v>
      </c>
      <c r="C2884" s="4">
        <v>2</v>
      </c>
      <c r="D2884" s="5">
        <v>3</v>
      </c>
      <c r="E2884" s="2">
        <v>4</v>
      </c>
    </row>
    <row r="2885" spans="1:5" x14ac:dyDescent="0.25">
      <c r="A2885">
        <v>3283</v>
      </c>
      <c r="C2885" s="4">
        <v>2</v>
      </c>
      <c r="D2885" s="5">
        <v>3</v>
      </c>
    </row>
    <row r="2886" spans="1:5" x14ac:dyDescent="0.25">
      <c r="A2886">
        <v>3284</v>
      </c>
      <c r="C2886" s="4">
        <v>2</v>
      </c>
    </row>
    <row r="2887" spans="1:5" x14ac:dyDescent="0.25">
      <c r="A2887">
        <v>3285</v>
      </c>
      <c r="C2887" s="4">
        <v>2</v>
      </c>
    </row>
    <row r="2888" spans="1:5" x14ac:dyDescent="0.25">
      <c r="A2888">
        <v>3286</v>
      </c>
      <c r="C2888" s="4">
        <v>2</v>
      </c>
    </row>
    <row r="2889" spans="1:5" x14ac:dyDescent="0.25">
      <c r="A2889">
        <v>3287</v>
      </c>
      <c r="C2889" s="4">
        <v>2</v>
      </c>
    </row>
    <row r="2890" spans="1:5" x14ac:dyDescent="0.25">
      <c r="A2890">
        <v>3288</v>
      </c>
      <c r="C2890" s="4">
        <v>2</v>
      </c>
    </row>
    <row r="2891" spans="1:5" x14ac:dyDescent="0.25">
      <c r="A2891">
        <v>3289</v>
      </c>
      <c r="B2891" s="3">
        <v>1</v>
      </c>
      <c r="C2891" s="4">
        <v>2</v>
      </c>
    </row>
    <row r="2892" spans="1:5" x14ac:dyDescent="0.25">
      <c r="A2892">
        <v>3290</v>
      </c>
      <c r="B2892" s="3">
        <v>1</v>
      </c>
      <c r="C2892" s="4">
        <v>2</v>
      </c>
    </row>
    <row r="2893" spans="1:5" x14ac:dyDescent="0.25">
      <c r="A2893">
        <v>3291</v>
      </c>
      <c r="B2893" s="3">
        <v>1</v>
      </c>
      <c r="C2893" s="4">
        <v>2</v>
      </c>
    </row>
    <row r="2894" spans="1:5" x14ac:dyDescent="0.25">
      <c r="A2894">
        <v>3292</v>
      </c>
      <c r="B2894" s="3">
        <v>1</v>
      </c>
    </row>
    <row r="2895" spans="1:5" x14ac:dyDescent="0.25">
      <c r="A2895">
        <v>3293</v>
      </c>
      <c r="B2895" s="3">
        <v>1</v>
      </c>
    </row>
    <row r="2896" spans="1:5" x14ac:dyDescent="0.25">
      <c r="A2896">
        <v>3294</v>
      </c>
      <c r="B2896" s="3">
        <v>1</v>
      </c>
    </row>
    <row r="2897" spans="1:6" x14ac:dyDescent="0.25">
      <c r="A2897">
        <v>3295</v>
      </c>
      <c r="B2897" s="3">
        <v>1</v>
      </c>
    </row>
    <row r="2898" spans="1:6" x14ac:dyDescent="0.25">
      <c r="A2898">
        <v>3296</v>
      </c>
      <c r="B2898" s="3">
        <v>1</v>
      </c>
      <c r="E2898" s="2">
        <v>4</v>
      </c>
    </row>
    <row r="2899" spans="1:6" x14ac:dyDescent="0.25">
      <c r="A2899">
        <v>3297</v>
      </c>
      <c r="B2899" s="3">
        <v>1</v>
      </c>
      <c r="E2899" s="2">
        <v>4</v>
      </c>
    </row>
    <row r="2900" spans="1:6" x14ac:dyDescent="0.25">
      <c r="A2900">
        <v>3298</v>
      </c>
      <c r="E2900" s="2">
        <v>4</v>
      </c>
    </row>
    <row r="2901" spans="1:6" x14ac:dyDescent="0.25">
      <c r="A2901">
        <v>3299</v>
      </c>
      <c r="E2901" s="2">
        <v>4</v>
      </c>
    </row>
    <row r="2902" spans="1:6" x14ac:dyDescent="0.25">
      <c r="A2902">
        <v>3300</v>
      </c>
      <c r="D2902" s="5">
        <v>3</v>
      </c>
      <c r="E2902" s="2">
        <v>4</v>
      </c>
    </row>
    <row r="2903" spans="1:6" x14ac:dyDescent="0.25">
      <c r="A2903">
        <v>3301</v>
      </c>
      <c r="D2903" s="5">
        <v>3</v>
      </c>
      <c r="E2903" s="2">
        <v>4</v>
      </c>
    </row>
    <row r="2904" spans="1:6" x14ac:dyDescent="0.25">
      <c r="A2904">
        <v>3302</v>
      </c>
      <c r="D2904" s="5">
        <v>3</v>
      </c>
      <c r="E2904" s="2">
        <v>4</v>
      </c>
    </row>
    <row r="2905" spans="1:6" x14ac:dyDescent="0.25">
      <c r="A2905">
        <v>3303</v>
      </c>
      <c r="D2905" s="5">
        <v>3</v>
      </c>
      <c r="E2905" s="2">
        <v>4</v>
      </c>
    </row>
    <row r="2906" spans="1:6" x14ac:dyDescent="0.25">
      <c r="A2906">
        <v>3304</v>
      </c>
      <c r="C2906" s="4">
        <v>2</v>
      </c>
      <c r="D2906" s="5">
        <v>3</v>
      </c>
      <c r="E2906" s="2">
        <v>4</v>
      </c>
    </row>
    <row r="2907" spans="1:6" x14ac:dyDescent="0.25">
      <c r="A2907">
        <v>3305</v>
      </c>
      <c r="C2907" s="4">
        <v>2</v>
      </c>
      <c r="D2907" s="5">
        <v>3</v>
      </c>
      <c r="E2907" s="2">
        <v>4</v>
      </c>
    </row>
    <row r="2908" spans="1:6" x14ac:dyDescent="0.25">
      <c r="A2908">
        <v>3306</v>
      </c>
      <c r="C2908" s="4">
        <v>2</v>
      </c>
      <c r="D2908" s="5">
        <v>3</v>
      </c>
      <c r="E2908" s="2">
        <v>4</v>
      </c>
    </row>
    <row r="2909" spans="1:6" x14ac:dyDescent="0.25">
      <c r="A2909">
        <v>3307</v>
      </c>
      <c r="C2909" s="4">
        <v>2</v>
      </c>
      <c r="D2909" s="5">
        <v>3</v>
      </c>
      <c r="E2909" s="2">
        <v>4</v>
      </c>
    </row>
    <row r="2910" spans="1:6" x14ac:dyDescent="0.25">
      <c r="A2910">
        <v>3308</v>
      </c>
      <c r="C2910" s="4">
        <v>2</v>
      </c>
      <c r="D2910" s="5">
        <v>3</v>
      </c>
      <c r="F2910" t="s">
        <v>22</v>
      </c>
    </row>
    <row r="2911" spans="1:6" x14ac:dyDescent="0.25">
      <c r="A2911">
        <v>3339</v>
      </c>
    </row>
    <row r="2912" spans="1:6" x14ac:dyDescent="0.25">
      <c r="A2912">
        <v>3340</v>
      </c>
    </row>
    <row r="2913" spans="1:6" x14ac:dyDescent="0.25">
      <c r="A2913">
        <v>3341</v>
      </c>
      <c r="F2913" t="s">
        <v>22</v>
      </c>
    </row>
    <row r="2914" spans="1:6" x14ac:dyDescent="0.25">
      <c r="A2914">
        <v>3342</v>
      </c>
      <c r="B2914" s="3">
        <v>1</v>
      </c>
    </row>
    <row r="2915" spans="1:6" x14ac:dyDescent="0.25">
      <c r="A2915">
        <v>3343</v>
      </c>
      <c r="B2915" s="3">
        <v>1</v>
      </c>
    </row>
    <row r="2916" spans="1:6" x14ac:dyDescent="0.25">
      <c r="A2916">
        <v>3344</v>
      </c>
      <c r="B2916" s="3">
        <v>1</v>
      </c>
    </row>
    <row r="2917" spans="1:6" x14ac:dyDescent="0.25">
      <c r="A2917">
        <v>3345</v>
      </c>
      <c r="B2917" s="3">
        <v>1</v>
      </c>
    </row>
    <row r="2918" spans="1:6" x14ac:dyDescent="0.25">
      <c r="A2918">
        <v>3346</v>
      </c>
      <c r="B2918" s="3">
        <v>1</v>
      </c>
    </row>
    <row r="2919" spans="1:6" x14ac:dyDescent="0.25">
      <c r="A2919">
        <v>3347</v>
      </c>
      <c r="B2919" s="3">
        <v>1</v>
      </c>
    </row>
    <row r="2920" spans="1:6" x14ac:dyDescent="0.25">
      <c r="A2920">
        <v>3348</v>
      </c>
      <c r="B2920" s="3">
        <v>1</v>
      </c>
      <c r="C2920" s="4">
        <v>2</v>
      </c>
    </row>
    <row r="2921" spans="1:6" x14ac:dyDescent="0.25">
      <c r="A2921">
        <v>3349</v>
      </c>
      <c r="B2921" s="3">
        <v>1</v>
      </c>
      <c r="C2921" s="4">
        <v>2</v>
      </c>
    </row>
    <row r="2922" spans="1:6" x14ac:dyDescent="0.25">
      <c r="A2922">
        <v>3350</v>
      </c>
      <c r="B2922" s="3">
        <v>1</v>
      </c>
      <c r="C2922" s="4">
        <v>2</v>
      </c>
    </row>
    <row r="2923" spans="1:6" x14ac:dyDescent="0.25">
      <c r="A2923">
        <v>3351</v>
      </c>
      <c r="B2923" s="3">
        <v>1</v>
      </c>
      <c r="C2923" s="4">
        <v>2</v>
      </c>
    </row>
    <row r="2924" spans="1:6" x14ac:dyDescent="0.25">
      <c r="A2924">
        <v>3352</v>
      </c>
      <c r="C2924" s="4">
        <v>2</v>
      </c>
    </row>
    <row r="2925" spans="1:6" x14ac:dyDescent="0.25">
      <c r="A2925">
        <v>3353</v>
      </c>
      <c r="C2925" s="4">
        <v>2</v>
      </c>
    </row>
    <row r="2926" spans="1:6" x14ac:dyDescent="0.25">
      <c r="A2926">
        <v>3354</v>
      </c>
      <c r="C2926" s="4">
        <v>2</v>
      </c>
      <c r="D2926" s="5">
        <v>3</v>
      </c>
    </row>
    <row r="2927" spans="1:6" x14ac:dyDescent="0.25">
      <c r="A2927">
        <v>3355</v>
      </c>
      <c r="C2927" s="4">
        <v>2</v>
      </c>
      <c r="D2927" s="5">
        <v>3</v>
      </c>
      <c r="E2927" s="2">
        <v>4</v>
      </c>
    </row>
    <row r="2928" spans="1:6" x14ac:dyDescent="0.25">
      <c r="A2928">
        <v>3356</v>
      </c>
      <c r="D2928" s="5">
        <v>3</v>
      </c>
      <c r="E2928" s="2">
        <v>4</v>
      </c>
    </row>
    <row r="2929" spans="1:5" x14ac:dyDescent="0.25">
      <c r="A2929">
        <v>3357</v>
      </c>
      <c r="D2929" s="5">
        <v>3</v>
      </c>
      <c r="E2929" s="2">
        <v>4</v>
      </c>
    </row>
    <row r="2930" spans="1:5" x14ac:dyDescent="0.25">
      <c r="A2930">
        <v>3358</v>
      </c>
      <c r="D2930" s="5">
        <v>3</v>
      </c>
      <c r="E2930" s="2">
        <v>4</v>
      </c>
    </row>
    <row r="2931" spans="1:5" x14ac:dyDescent="0.25">
      <c r="A2931">
        <v>3359</v>
      </c>
      <c r="D2931" s="5">
        <v>3</v>
      </c>
      <c r="E2931" s="2">
        <v>4</v>
      </c>
    </row>
    <row r="2932" spans="1:5" x14ac:dyDescent="0.25">
      <c r="A2932">
        <v>3360</v>
      </c>
      <c r="D2932" s="5">
        <v>3</v>
      </c>
      <c r="E2932" s="2">
        <v>4</v>
      </c>
    </row>
    <row r="2933" spans="1:5" x14ac:dyDescent="0.25">
      <c r="A2933">
        <v>3361</v>
      </c>
      <c r="D2933" s="5">
        <v>3</v>
      </c>
      <c r="E2933" s="2">
        <v>4</v>
      </c>
    </row>
    <row r="2934" spans="1:5" x14ac:dyDescent="0.25">
      <c r="A2934">
        <v>3362</v>
      </c>
      <c r="D2934" s="5">
        <v>3</v>
      </c>
      <c r="E2934" s="2">
        <v>4</v>
      </c>
    </row>
    <row r="2935" spans="1:5" x14ac:dyDescent="0.25">
      <c r="A2935">
        <v>3363</v>
      </c>
      <c r="E2935" s="2">
        <v>4</v>
      </c>
    </row>
    <row r="2936" spans="1:5" x14ac:dyDescent="0.25">
      <c r="A2936">
        <v>3364</v>
      </c>
      <c r="E2936" s="2">
        <v>4</v>
      </c>
    </row>
    <row r="2937" spans="1:5" x14ac:dyDescent="0.25">
      <c r="A2937">
        <v>3365</v>
      </c>
    </row>
    <row r="2938" spans="1:5" x14ac:dyDescent="0.25">
      <c r="A2938">
        <v>3366</v>
      </c>
    </row>
    <row r="2939" spans="1:5" x14ac:dyDescent="0.25">
      <c r="A2939">
        <v>3367</v>
      </c>
    </row>
    <row r="2940" spans="1:5" x14ac:dyDescent="0.25">
      <c r="A2940">
        <v>3368</v>
      </c>
      <c r="B2940" s="3">
        <v>1</v>
      </c>
    </row>
    <row r="2941" spans="1:5" x14ac:dyDescent="0.25">
      <c r="A2941">
        <v>3369</v>
      </c>
      <c r="B2941" s="3">
        <v>1</v>
      </c>
    </row>
    <row r="2942" spans="1:5" x14ac:dyDescent="0.25">
      <c r="A2942">
        <v>3370</v>
      </c>
      <c r="B2942" s="3">
        <v>1</v>
      </c>
    </row>
    <row r="2943" spans="1:5" x14ac:dyDescent="0.25">
      <c r="A2943">
        <v>3371</v>
      </c>
      <c r="B2943" s="3">
        <v>1</v>
      </c>
      <c r="C2943" s="4">
        <v>2</v>
      </c>
    </row>
    <row r="2944" spans="1:5" x14ac:dyDescent="0.25">
      <c r="A2944">
        <v>3372</v>
      </c>
      <c r="B2944" s="3">
        <v>1</v>
      </c>
      <c r="C2944" s="4">
        <v>2</v>
      </c>
    </row>
    <row r="2945" spans="1:5" x14ac:dyDescent="0.25">
      <c r="A2945">
        <v>3373</v>
      </c>
      <c r="B2945" s="3">
        <v>1</v>
      </c>
      <c r="C2945" s="4">
        <v>2</v>
      </c>
    </row>
    <row r="2946" spans="1:5" x14ac:dyDescent="0.25">
      <c r="A2946">
        <v>3374</v>
      </c>
      <c r="B2946" s="3">
        <v>1</v>
      </c>
      <c r="C2946" s="4">
        <v>2</v>
      </c>
    </row>
    <row r="2947" spans="1:5" x14ac:dyDescent="0.25">
      <c r="A2947">
        <v>3375</v>
      </c>
      <c r="B2947" s="3">
        <v>1</v>
      </c>
      <c r="C2947" s="4">
        <v>2</v>
      </c>
    </row>
    <row r="2948" spans="1:5" x14ac:dyDescent="0.25">
      <c r="A2948">
        <v>3376</v>
      </c>
      <c r="C2948" s="4">
        <v>2</v>
      </c>
    </row>
    <row r="2949" spans="1:5" x14ac:dyDescent="0.25">
      <c r="A2949">
        <v>3377</v>
      </c>
      <c r="C2949" s="4">
        <v>2</v>
      </c>
      <c r="D2949" s="5">
        <v>3</v>
      </c>
    </row>
    <row r="2950" spans="1:5" x14ac:dyDescent="0.25">
      <c r="A2950">
        <v>3378</v>
      </c>
      <c r="C2950" s="4">
        <v>2</v>
      </c>
      <c r="D2950" s="5">
        <v>3</v>
      </c>
      <c r="E2950" s="2">
        <v>4</v>
      </c>
    </row>
    <row r="2951" spans="1:5" x14ac:dyDescent="0.25">
      <c r="A2951">
        <v>3379</v>
      </c>
      <c r="D2951" s="5">
        <v>3</v>
      </c>
      <c r="E2951" s="2">
        <v>4</v>
      </c>
    </row>
    <row r="2952" spans="1:5" x14ac:dyDescent="0.25">
      <c r="A2952">
        <v>3380</v>
      </c>
      <c r="D2952" s="5">
        <v>3</v>
      </c>
      <c r="E2952" s="2">
        <v>4</v>
      </c>
    </row>
    <row r="2953" spans="1:5" x14ac:dyDescent="0.25">
      <c r="A2953">
        <v>3381</v>
      </c>
      <c r="D2953" s="5">
        <v>3</v>
      </c>
      <c r="E2953" s="2">
        <v>4</v>
      </c>
    </row>
    <row r="2954" spans="1:5" x14ac:dyDescent="0.25">
      <c r="A2954">
        <v>3382</v>
      </c>
      <c r="D2954" s="5">
        <v>3</v>
      </c>
      <c r="E2954" s="2">
        <v>4</v>
      </c>
    </row>
    <row r="2955" spans="1:5" x14ac:dyDescent="0.25">
      <c r="A2955">
        <v>3383</v>
      </c>
      <c r="D2955" s="5">
        <v>3</v>
      </c>
      <c r="E2955" s="2">
        <v>4</v>
      </c>
    </row>
    <row r="2956" spans="1:5" x14ac:dyDescent="0.25">
      <c r="A2956">
        <v>3384</v>
      </c>
      <c r="D2956" s="5">
        <v>3</v>
      </c>
      <c r="E2956" s="2">
        <v>4</v>
      </c>
    </row>
    <row r="2957" spans="1:5" x14ac:dyDescent="0.25">
      <c r="A2957">
        <v>3385</v>
      </c>
      <c r="D2957" s="5">
        <v>3</v>
      </c>
      <c r="E2957" s="2">
        <v>4</v>
      </c>
    </row>
    <row r="2958" spans="1:5" x14ac:dyDescent="0.25">
      <c r="A2958">
        <v>3386</v>
      </c>
      <c r="E2958" s="2">
        <v>4</v>
      </c>
    </row>
    <row r="2959" spans="1:5" x14ac:dyDescent="0.25">
      <c r="A2959">
        <v>3387</v>
      </c>
    </row>
    <row r="2960" spans="1:5" x14ac:dyDescent="0.25">
      <c r="A2960">
        <v>3388</v>
      </c>
    </row>
    <row r="2961" spans="1:5" x14ac:dyDescent="0.25">
      <c r="A2961">
        <v>3389</v>
      </c>
    </row>
    <row r="2962" spans="1:5" x14ac:dyDescent="0.25">
      <c r="A2962">
        <v>3390</v>
      </c>
      <c r="B2962" s="3">
        <v>1</v>
      </c>
    </row>
    <row r="2963" spans="1:5" x14ac:dyDescent="0.25">
      <c r="A2963">
        <v>3391</v>
      </c>
      <c r="B2963" s="3">
        <v>1</v>
      </c>
    </row>
    <row r="2964" spans="1:5" x14ac:dyDescent="0.25">
      <c r="A2964">
        <v>3392</v>
      </c>
      <c r="B2964" s="3">
        <v>1</v>
      </c>
    </row>
    <row r="2965" spans="1:5" x14ac:dyDescent="0.25">
      <c r="A2965">
        <v>3393</v>
      </c>
      <c r="B2965" s="3">
        <v>1</v>
      </c>
    </row>
    <row r="2966" spans="1:5" x14ac:dyDescent="0.25">
      <c r="A2966">
        <v>3394</v>
      </c>
      <c r="B2966" s="3">
        <v>1</v>
      </c>
      <c r="C2966" s="4">
        <v>2</v>
      </c>
    </row>
    <row r="2967" spans="1:5" x14ac:dyDescent="0.25">
      <c r="A2967">
        <v>3395</v>
      </c>
      <c r="B2967" s="3">
        <v>1</v>
      </c>
      <c r="C2967" s="4">
        <v>2</v>
      </c>
    </row>
    <row r="2968" spans="1:5" x14ac:dyDescent="0.25">
      <c r="A2968">
        <v>3396</v>
      </c>
      <c r="B2968" s="3">
        <v>1</v>
      </c>
      <c r="C2968" s="4">
        <v>2</v>
      </c>
    </row>
    <row r="2969" spans="1:5" x14ac:dyDescent="0.25">
      <c r="A2969">
        <v>3397</v>
      </c>
      <c r="B2969" s="3">
        <v>1</v>
      </c>
      <c r="C2969" s="4">
        <v>2</v>
      </c>
    </row>
    <row r="2970" spans="1:5" x14ac:dyDescent="0.25">
      <c r="A2970">
        <v>3398</v>
      </c>
      <c r="C2970" s="4">
        <v>2</v>
      </c>
    </row>
    <row r="2971" spans="1:5" x14ac:dyDescent="0.25">
      <c r="A2971">
        <v>3399</v>
      </c>
      <c r="C2971" s="4">
        <v>2</v>
      </c>
    </row>
    <row r="2972" spans="1:5" x14ac:dyDescent="0.25">
      <c r="A2972">
        <v>3400</v>
      </c>
      <c r="C2972" s="4">
        <v>2</v>
      </c>
      <c r="D2972" s="5">
        <v>3</v>
      </c>
    </row>
    <row r="2973" spans="1:5" x14ac:dyDescent="0.25">
      <c r="A2973">
        <v>3401</v>
      </c>
      <c r="D2973" s="5">
        <v>3</v>
      </c>
      <c r="E2973" s="2">
        <v>4</v>
      </c>
    </row>
    <row r="2974" spans="1:5" x14ac:dyDescent="0.25">
      <c r="A2974">
        <v>3402</v>
      </c>
      <c r="D2974" s="5">
        <v>3</v>
      </c>
      <c r="E2974" s="2">
        <v>4</v>
      </c>
    </row>
    <row r="2975" spans="1:5" x14ac:dyDescent="0.25">
      <c r="A2975">
        <v>3403</v>
      </c>
      <c r="D2975" s="5">
        <v>3</v>
      </c>
      <c r="E2975" s="2">
        <v>4</v>
      </c>
    </row>
    <row r="2976" spans="1:5" x14ac:dyDescent="0.25">
      <c r="A2976">
        <v>3404</v>
      </c>
      <c r="D2976" s="5">
        <v>3</v>
      </c>
      <c r="E2976" s="2">
        <v>4</v>
      </c>
    </row>
    <row r="2977" spans="1:5" x14ac:dyDescent="0.25">
      <c r="A2977">
        <v>3405</v>
      </c>
      <c r="D2977" s="5">
        <v>3</v>
      </c>
      <c r="E2977" s="2">
        <v>4</v>
      </c>
    </row>
    <row r="2978" spans="1:5" x14ac:dyDescent="0.25">
      <c r="A2978">
        <v>3406</v>
      </c>
      <c r="D2978" s="5">
        <v>3</v>
      </c>
      <c r="E2978" s="2">
        <v>4</v>
      </c>
    </row>
    <row r="2979" spans="1:5" x14ac:dyDescent="0.25">
      <c r="A2979">
        <v>3407</v>
      </c>
      <c r="D2979" s="5">
        <v>3</v>
      </c>
      <c r="E2979" s="2">
        <v>4</v>
      </c>
    </row>
    <row r="2980" spans="1:5" x14ac:dyDescent="0.25">
      <c r="A2980">
        <v>3408</v>
      </c>
      <c r="D2980" s="5">
        <v>3</v>
      </c>
      <c r="E2980" s="2">
        <v>4</v>
      </c>
    </row>
    <row r="2981" spans="1:5" x14ac:dyDescent="0.25">
      <c r="A2981">
        <v>3409</v>
      </c>
    </row>
    <row r="2982" spans="1:5" x14ac:dyDescent="0.25">
      <c r="A2982">
        <v>3410</v>
      </c>
    </row>
    <row r="2983" spans="1:5" x14ac:dyDescent="0.25">
      <c r="A2983">
        <v>3411</v>
      </c>
      <c r="B2983" s="3">
        <v>1</v>
      </c>
    </row>
    <row r="2984" spans="1:5" x14ac:dyDescent="0.25">
      <c r="A2984">
        <v>3412</v>
      </c>
      <c r="B2984" s="3">
        <v>1</v>
      </c>
    </row>
    <row r="2985" spans="1:5" x14ac:dyDescent="0.25">
      <c r="A2985">
        <v>3413</v>
      </c>
      <c r="B2985" s="3">
        <v>1</v>
      </c>
    </row>
    <row r="2986" spans="1:5" x14ac:dyDescent="0.25">
      <c r="A2986">
        <v>3414</v>
      </c>
      <c r="B2986" s="3">
        <v>1</v>
      </c>
    </row>
    <row r="2987" spans="1:5" x14ac:dyDescent="0.25">
      <c r="A2987">
        <v>3415</v>
      </c>
      <c r="B2987" s="3">
        <v>1</v>
      </c>
    </row>
    <row r="2988" spans="1:5" x14ac:dyDescent="0.25">
      <c r="A2988">
        <v>3416</v>
      </c>
      <c r="B2988" s="3">
        <v>1</v>
      </c>
      <c r="C2988" s="4">
        <v>2</v>
      </c>
    </row>
    <row r="2989" spans="1:5" x14ac:dyDescent="0.25">
      <c r="A2989">
        <v>3417</v>
      </c>
      <c r="B2989" s="3">
        <v>1</v>
      </c>
      <c r="C2989" s="4">
        <v>2</v>
      </c>
    </row>
    <row r="2990" spans="1:5" x14ac:dyDescent="0.25">
      <c r="A2990">
        <v>3418</v>
      </c>
      <c r="B2990" s="3">
        <v>1</v>
      </c>
      <c r="C2990" s="4">
        <v>2</v>
      </c>
    </row>
    <row r="2991" spans="1:5" x14ac:dyDescent="0.25">
      <c r="A2991">
        <v>3419</v>
      </c>
      <c r="C2991" s="4">
        <v>2</v>
      </c>
    </row>
    <row r="2992" spans="1:5" x14ac:dyDescent="0.25">
      <c r="A2992">
        <v>3420</v>
      </c>
      <c r="C2992" s="4">
        <v>2</v>
      </c>
    </row>
    <row r="2993" spans="1:5" x14ac:dyDescent="0.25">
      <c r="A2993">
        <v>3421</v>
      </c>
      <c r="C2993" s="4">
        <v>2</v>
      </c>
    </row>
    <row r="2994" spans="1:5" x14ac:dyDescent="0.25">
      <c r="A2994">
        <v>3422</v>
      </c>
      <c r="C2994" s="4">
        <v>2</v>
      </c>
      <c r="D2994" s="5">
        <v>3</v>
      </c>
    </row>
    <row r="2995" spans="1:5" x14ac:dyDescent="0.25">
      <c r="A2995">
        <v>3423</v>
      </c>
      <c r="D2995" s="5">
        <v>3</v>
      </c>
    </row>
    <row r="2996" spans="1:5" x14ac:dyDescent="0.25">
      <c r="A2996">
        <v>3424</v>
      </c>
      <c r="D2996" s="5">
        <v>3</v>
      </c>
      <c r="E2996" s="2">
        <v>4</v>
      </c>
    </row>
    <row r="2997" spans="1:5" x14ac:dyDescent="0.25">
      <c r="A2997">
        <v>3425</v>
      </c>
      <c r="D2997" s="5">
        <v>3</v>
      </c>
      <c r="E2997" s="2">
        <v>4</v>
      </c>
    </row>
    <row r="2998" spans="1:5" x14ac:dyDescent="0.25">
      <c r="A2998">
        <v>3426</v>
      </c>
      <c r="D2998" s="5">
        <v>3</v>
      </c>
      <c r="E2998" s="2">
        <v>4</v>
      </c>
    </row>
    <row r="2999" spans="1:5" x14ac:dyDescent="0.25">
      <c r="A2999">
        <v>3427</v>
      </c>
      <c r="D2999" s="5">
        <v>3</v>
      </c>
      <c r="E2999" s="2">
        <v>4</v>
      </c>
    </row>
    <row r="3000" spans="1:5" x14ac:dyDescent="0.25">
      <c r="A3000">
        <v>3428</v>
      </c>
      <c r="D3000" s="5">
        <v>3</v>
      </c>
      <c r="E3000" s="2">
        <v>4</v>
      </c>
    </row>
    <row r="3001" spans="1:5" x14ac:dyDescent="0.25">
      <c r="A3001">
        <v>3429</v>
      </c>
      <c r="D3001" s="5">
        <v>3</v>
      </c>
      <c r="E3001" s="2">
        <v>4</v>
      </c>
    </row>
    <row r="3002" spans="1:5" x14ac:dyDescent="0.25">
      <c r="A3002">
        <v>3430</v>
      </c>
      <c r="B3002" s="3">
        <v>1</v>
      </c>
      <c r="E3002" s="2">
        <v>4</v>
      </c>
    </row>
    <row r="3003" spans="1:5" x14ac:dyDescent="0.25">
      <c r="A3003">
        <v>3431</v>
      </c>
      <c r="B3003" s="3">
        <v>1</v>
      </c>
      <c r="E3003" s="2">
        <v>4</v>
      </c>
    </row>
    <row r="3004" spans="1:5" x14ac:dyDescent="0.25">
      <c r="A3004">
        <v>3432</v>
      </c>
      <c r="B3004" s="3">
        <v>1</v>
      </c>
    </row>
    <row r="3005" spans="1:5" x14ac:dyDescent="0.25">
      <c r="A3005">
        <v>3433</v>
      </c>
      <c r="B3005" s="3">
        <v>1</v>
      </c>
    </row>
    <row r="3006" spans="1:5" x14ac:dyDescent="0.25">
      <c r="A3006">
        <v>3434</v>
      </c>
      <c r="B3006" s="3">
        <v>1</v>
      </c>
    </row>
    <row r="3007" spans="1:5" x14ac:dyDescent="0.25">
      <c r="A3007">
        <v>3435</v>
      </c>
      <c r="B3007" s="3">
        <v>1</v>
      </c>
    </row>
    <row r="3008" spans="1:5" x14ac:dyDescent="0.25">
      <c r="A3008">
        <v>3436</v>
      </c>
      <c r="B3008" s="3">
        <v>1</v>
      </c>
    </row>
    <row r="3009" spans="1:5" x14ac:dyDescent="0.25">
      <c r="A3009">
        <v>3437</v>
      </c>
      <c r="B3009" s="3">
        <v>1</v>
      </c>
      <c r="C3009" s="4">
        <v>2</v>
      </c>
    </row>
    <row r="3010" spans="1:5" x14ac:dyDescent="0.25">
      <c r="A3010">
        <v>3438</v>
      </c>
      <c r="B3010" s="3">
        <v>1</v>
      </c>
      <c r="C3010" s="4">
        <v>2</v>
      </c>
    </row>
    <row r="3011" spans="1:5" x14ac:dyDescent="0.25">
      <c r="A3011">
        <v>3439</v>
      </c>
      <c r="B3011" s="3">
        <v>1</v>
      </c>
      <c r="C3011" s="4">
        <v>2</v>
      </c>
    </row>
    <row r="3012" spans="1:5" x14ac:dyDescent="0.25">
      <c r="A3012">
        <v>3440</v>
      </c>
      <c r="C3012" s="4">
        <v>2</v>
      </c>
    </row>
    <row r="3013" spans="1:5" x14ac:dyDescent="0.25">
      <c r="A3013">
        <v>3441</v>
      </c>
      <c r="C3013" s="4">
        <v>2</v>
      </c>
    </row>
    <row r="3014" spans="1:5" x14ac:dyDescent="0.25">
      <c r="A3014">
        <v>3442</v>
      </c>
      <c r="C3014" s="4">
        <v>2</v>
      </c>
    </row>
    <row r="3015" spans="1:5" x14ac:dyDescent="0.25">
      <c r="A3015">
        <v>3443</v>
      </c>
      <c r="C3015" s="4">
        <v>2</v>
      </c>
      <c r="D3015" s="5">
        <v>3</v>
      </c>
    </row>
    <row r="3016" spans="1:5" x14ac:dyDescent="0.25">
      <c r="A3016">
        <v>3444</v>
      </c>
      <c r="C3016" s="4">
        <v>2</v>
      </c>
      <c r="D3016" s="5">
        <v>3</v>
      </c>
      <c r="E3016" s="2">
        <v>4</v>
      </c>
    </row>
    <row r="3017" spans="1:5" x14ac:dyDescent="0.25">
      <c r="A3017">
        <v>3445</v>
      </c>
      <c r="D3017" s="5">
        <v>3</v>
      </c>
      <c r="E3017" s="2">
        <v>4</v>
      </c>
    </row>
    <row r="3018" spans="1:5" x14ac:dyDescent="0.25">
      <c r="A3018">
        <v>3446</v>
      </c>
      <c r="D3018" s="5">
        <v>3</v>
      </c>
      <c r="E3018" s="2">
        <v>4</v>
      </c>
    </row>
    <row r="3019" spans="1:5" x14ac:dyDescent="0.25">
      <c r="A3019">
        <v>3447</v>
      </c>
      <c r="D3019" s="5">
        <v>3</v>
      </c>
      <c r="E3019" s="2">
        <v>4</v>
      </c>
    </row>
    <row r="3020" spans="1:5" x14ac:dyDescent="0.25">
      <c r="A3020">
        <v>3448</v>
      </c>
      <c r="D3020" s="5">
        <v>3</v>
      </c>
      <c r="E3020" s="2">
        <v>4</v>
      </c>
    </row>
    <row r="3021" spans="1:5" x14ac:dyDescent="0.25">
      <c r="A3021">
        <v>3449</v>
      </c>
      <c r="D3021" s="5">
        <v>3</v>
      </c>
      <c r="E3021" s="2">
        <v>4</v>
      </c>
    </row>
    <row r="3022" spans="1:5" x14ac:dyDescent="0.25">
      <c r="A3022">
        <v>3450</v>
      </c>
      <c r="D3022" s="5">
        <v>3</v>
      </c>
      <c r="E3022" s="2">
        <v>4</v>
      </c>
    </row>
    <row r="3023" spans="1:5" x14ac:dyDescent="0.25">
      <c r="A3023">
        <v>3451</v>
      </c>
      <c r="D3023" s="5">
        <v>3</v>
      </c>
      <c r="E3023" s="2">
        <v>4</v>
      </c>
    </row>
    <row r="3024" spans="1:5" x14ac:dyDescent="0.25">
      <c r="A3024">
        <v>3452</v>
      </c>
      <c r="E3024" s="2">
        <v>4</v>
      </c>
    </row>
    <row r="3025" spans="1:5" x14ac:dyDescent="0.25">
      <c r="A3025">
        <v>3453</v>
      </c>
      <c r="E3025" s="2">
        <v>4</v>
      </c>
    </row>
    <row r="3026" spans="1:5" x14ac:dyDescent="0.25">
      <c r="A3026">
        <v>3454</v>
      </c>
    </row>
    <row r="3027" spans="1:5" x14ac:dyDescent="0.25">
      <c r="A3027">
        <v>3455</v>
      </c>
      <c r="B3027" s="3">
        <v>1</v>
      </c>
    </row>
    <row r="3028" spans="1:5" x14ac:dyDescent="0.25">
      <c r="A3028">
        <v>3456</v>
      </c>
      <c r="B3028" s="3">
        <v>1</v>
      </c>
    </row>
    <row r="3029" spans="1:5" x14ac:dyDescent="0.25">
      <c r="A3029">
        <v>3457</v>
      </c>
      <c r="B3029" s="3">
        <v>1</v>
      </c>
    </row>
    <row r="3030" spans="1:5" x14ac:dyDescent="0.25">
      <c r="A3030">
        <v>3458</v>
      </c>
      <c r="B3030" s="3">
        <v>1</v>
      </c>
    </row>
    <row r="3031" spans="1:5" x14ac:dyDescent="0.25">
      <c r="A3031">
        <v>3459</v>
      </c>
      <c r="B3031" s="3">
        <v>1</v>
      </c>
    </row>
    <row r="3032" spans="1:5" x14ac:dyDescent="0.25">
      <c r="A3032">
        <v>3460</v>
      </c>
      <c r="B3032" s="3">
        <v>1</v>
      </c>
    </row>
    <row r="3033" spans="1:5" x14ac:dyDescent="0.25">
      <c r="A3033">
        <v>3461</v>
      </c>
      <c r="B3033" s="3">
        <v>1</v>
      </c>
      <c r="C3033" s="4">
        <v>2</v>
      </c>
    </row>
    <row r="3034" spans="1:5" x14ac:dyDescent="0.25">
      <c r="A3034">
        <v>3462</v>
      </c>
      <c r="B3034" s="3">
        <v>1</v>
      </c>
      <c r="C3034" s="4">
        <v>2</v>
      </c>
    </row>
    <row r="3035" spans="1:5" x14ac:dyDescent="0.25">
      <c r="A3035">
        <v>3463</v>
      </c>
      <c r="B3035" s="3">
        <v>1</v>
      </c>
      <c r="C3035" s="4">
        <v>2</v>
      </c>
    </row>
    <row r="3036" spans="1:5" x14ac:dyDescent="0.25">
      <c r="A3036">
        <v>3464</v>
      </c>
      <c r="C3036" s="4">
        <v>2</v>
      </c>
    </row>
    <row r="3037" spans="1:5" x14ac:dyDescent="0.25">
      <c r="A3037">
        <v>3465</v>
      </c>
      <c r="C3037" s="4">
        <v>2</v>
      </c>
    </row>
    <row r="3038" spans="1:5" x14ac:dyDescent="0.25">
      <c r="A3038">
        <v>3466</v>
      </c>
      <c r="C3038" s="4">
        <v>2</v>
      </c>
    </row>
    <row r="3039" spans="1:5" x14ac:dyDescent="0.25">
      <c r="A3039">
        <v>3467</v>
      </c>
      <c r="C3039" s="4">
        <v>2</v>
      </c>
      <c r="D3039" s="5">
        <v>3</v>
      </c>
    </row>
    <row r="3040" spans="1:5" x14ac:dyDescent="0.25">
      <c r="A3040">
        <v>3468</v>
      </c>
      <c r="C3040" s="4">
        <v>2</v>
      </c>
      <c r="D3040" s="5">
        <v>3</v>
      </c>
    </row>
    <row r="3041" spans="1:5" x14ac:dyDescent="0.25">
      <c r="A3041">
        <v>3469</v>
      </c>
      <c r="D3041" s="5">
        <v>3</v>
      </c>
      <c r="E3041" s="2">
        <v>4</v>
      </c>
    </row>
    <row r="3042" spans="1:5" x14ac:dyDescent="0.25">
      <c r="A3042">
        <v>3470</v>
      </c>
      <c r="D3042" s="5">
        <v>3</v>
      </c>
      <c r="E3042" s="2">
        <v>4</v>
      </c>
    </row>
    <row r="3043" spans="1:5" x14ac:dyDescent="0.25">
      <c r="A3043">
        <v>3471</v>
      </c>
      <c r="D3043" s="5">
        <v>3</v>
      </c>
      <c r="E3043" s="2">
        <v>4</v>
      </c>
    </row>
    <row r="3044" spans="1:5" x14ac:dyDescent="0.25">
      <c r="A3044">
        <v>3472</v>
      </c>
      <c r="D3044" s="5">
        <v>3</v>
      </c>
      <c r="E3044" s="2">
        <v>4</v>
      </c>
    </row>
    <row r="3045" spans="1:5" x14ac:dyDescent="0.25">
      <c r="A3045">
        <v>3473</v>
      </c>
      <c r="D3045" s="5">
        <v>3</v>
      </c>
      <c r="E3045" s="2">
        <v>4</v>
      </c>
    </row>
    <row r="3046" spans="1:5" x14ac:dyDescent="0.25">
      <c r="A3046">
        <v>3474</v>
      </c>
      <c r="D3046" s="5">
        <v>3</v>
      </c>
      <c r="E3046" s="2">
        <v>4</v>
      </c>
    </row>
    <row r="3047" spans="1:5" x14ac:dyDescent="0.25">
      <c r="A3047">
        <v>3475</v>
      </c>
      <c r="D3047" s="5">
        <v>3</v>
      </c>
      <c r="E3047" s="2">
        <v>4</v>
      </c>
    </row>
    <row r="3048" spans="1:5" x14ac:dyDescent="0.25">
      <c r="A3048">
        <v>3476</v>
      </c>
      <c r="D3048" s="5">
        <v>3</v>
      </c>
      <c r="E3048" s="2">
        <v>4</v>
      </c>
    </row>
    <row r="3049" spans="1:5" x14ac:dyDescent="0.25">
      <c r="A3049">
        <v>3477</v>
      </c>
      <c r="E3049" s="2">
        <v>4</v>
      </c>
    </row>
    <row r="3050" spans="1:5" x14ac:dyDescent="0.25">
      <c r="A3050">
        <v>3478</v>
      </c>
      <c r="B3050" s="3">
        <v>1</v>
      </c>
    </row>
    <row r="3051" spans="1:5" x14ac:dyDescent="0.25">
      <c r="A3051">
        <v>3479</v>
      </c>
      <c r="B3051" s="3">
        <v>1</v>
      </c>
    </row>
    <row r="3052" spans="1:5" x14ac:dyDescent="0.25">
      <c r="A3052">
        <v>3480</v>
      </c>
      <c r="B3052" s="3">
        <v>1</v>
      </c>
    </row>
    <row r="3053" spans="1:5" x14ac:dyDescent="0.25">
      <c r="A3053">
        <v>3481</v>
      </c>
      <c r="B3053" s="3">
        <v>1</v>
      </c>
    </row>
    <row r="3054" spans="1:5" x14ac:dyDescent="0.25">
      <c r="A3054">
        <v>3482</v>
      </c>
      <c r="B3054" s="3">
        <v>1</v>
      </c>
    </row>
    <row r="3055" spans="1:5" x14ac:dyDescent="0.25">
      <c r="A3055">
        <v>3483</v>
      </c>
      <c r="B3055" s="3">
        <v>1</v>
      </c>
    </row>
    <row r="3056" spans="1:5" x14ac:dyDescent="0.25">
      <c r="A3056">
        <v>3484</v>
      </c>
      <c r="B3056" s="3">
        <v>1</v>
      </c>
      <c r="C3056" s="4">
        <v>2</v>
      </c>
    </row>
    <row r="3057" spans="1:5" x14ac:dyDescent="0.25">
      <c r="A3057">
        <v>3485</v>
      </c>
      <c r="B3057" s="3">
        <v>1</v>
      </c>
      <c r="C3057" s="4">
        <v>2</v>
      </c>
    </row>
    <row r="3058" spans="1:5" x14ac:dyDescent="0.25">
      <c r="A3058">
        <v>3486</v>
      </c>
      <c r="B3058" s="3">
        <v>1</v>
      </c>
      <c r="C3058" s="4">
        <v>2</v>
      </c>
    </row>
    <row r="3059" spans="1:5" x14ac:dyDescent="0.25">
      <c r="A3059">
        <v>3487</v>
      </c>
      <c r="C3059" s="4">
        <v>2</v>
      </c>
    </row>
    <row r="3060" spans="1:5" x14ac:dyDescent="0.25">
      <c r="A3060">
        <v>3488</v>
      </c>
      <c r="C3060" s="4">
        <v>2</v>
      </c>
    </row>
    <row r="3061" spans="1:5" x14ac:dyDescent="0.25">
      <c r="A3061">
        <v>3489</v>
      </c>
      <c r="C3061" s="4">
        <v>2</v>
      </c>
    </row>
    <row r="3062" spans="1:5" x14ac:dyDescent="0.25">
      <c r="A3062">
        <v>3490</v>
      </c>
      <c r="C3062" s="4">
        <v>2</v>
      </c>
    </row>
    <row r="3063" spans="1:5" x14ac:dyDescent="0.25">
      <c r="A3063">
        <v>3491</v>
      </c>
      <c r="C3063" s="4">
        <v>2</v>
      </c>
      <c r="D3063" s="5">
        <v>3</v>
      </c>
    </row>
    <row r="3064" spans="1:5" x14ac:dyDescent="0.25">
      <c r="A3064">
        <v>3492</v>
      </c>
      <c r="C3064" s="4">
        <v>2</v>
      </c>
      <c r="D3064" s="5">
        <v>3</v>
      </c>
    </row>
    <row r="3065" spans="1:5" x14ac:dyDescent="0.25">
      <c r="A3065">
        <v>3493</v>
      </c>
      <c r="D3065" s="5">
        <v>3</v>
      </c>
      <c r="E3065" s="2">
        <v>4</v>
      </c>
    </row>
    <row r="3066" spans="1:5" x14ac:dyDescent="0.25">
      <c r="A3066">
        <v>3494</v>
      </c>
      <c r="D3066" s="5">
        <v>3</v>
      </c>
      <c r="E3066" s="2">
        <v>4</v>
      </c>
    </row>
    <row r="3067" spans="1:5" x14ac:dyDescent="0.25">
      <c r="A3067">
        <v>3495</v>
      </c>
      <c r="D3067" s="5">
        <v>3</v>
      </c>
      <c r="E3067" s="2">
        <v>4</v>
      </c>
    </row>
    <row r="3068" spans="1:5" x14ac:dyDescent="0.25">
      <c r="A3068">
        <v>3496</v>
      </c>
      <c r="D3068" s="5">
        <v>3</v>
      </c>
      <c r="E3068" s="2">
        <v>4</v>
      </c>
    </row>
    <row r="3069" spans="1:5" x14ac:dyDescent="0.25">
      <c r="A3069">
        <v>3497</v>
      </c>
      <c r="D3069" s="5">
        <v>3</v>
      </c>
      <c r="E3069" s="2">
        <v>4</v>
      </c>
    </row>
    <row r="3070" spans="1:5" x14ac:dyDescent="0.25">
      <c r="A3070">
        <v>3498</v>
      </c>
      <c r="B3070" s="3">
        <v>1</v>
      </c>
      <c r="D3070" s="5">
        <v>3</v>
      </c>
      <c r="E3070" s="2">
        <v>4</v>
      </c>
    </row>
    <row r="3071" spans="1:5" x14ac:dyDescent="0.25">
      <c r="A3071">
        <v>3499</v>
      </c>
      <c r="B3071" s="3">
        <v>1</v>
      </c>
      <c r="D3071" s="5">
        <v>3</v>
      </c>
      <c r="E3071" s="2">
        <v>4</v>
      </c>
    </row>
    <row r="3072" spans="1:5" x14ac:dyDescent="0.25">
      <c r="A3072">
        <v>3500</v>
      </c>
      <c r="B3072" s="3">
        <v>1</v>
      </c>
      <c r="D3072" s="5">
        <v>3</v>
      </c>
      <c r="E3072" s="2">
        <v>4</v>
      </c>
    </row>
    <row r="3073" spans="1:5" x14ac:dyDescent="0.25">
      <c r="A3073">
        <v>3501</v>
      </c>
      <c r="B3073" s="3">
        <v>1</v>
      </c>
      <c r="E3073" s="2">
        <v>4</v>
      </c>
    </row>
    <row r="3074" spans="1:5" x14ac:dyDescent="0.25">
      <c r="A3074">
        <v>3502</v>
      </c>
      <c r="B3074" s="3">
        <v>1</v>
      </c>
      <c r="E3074" s="2">
        <v>4</v>
      </c>
    </row>
    <row r="3075" spans="1:5" x14ac:dyDescent="0.25">
      <c r="A3075">
        <v>3503</v>
      </c>
      <c r="B3075" s="3">
        <v>1</v>
      </c>
      <c r="E3075" s="2">
        <v>4</v>
      </c>
    </row>
    <row r="3076" spans="1:5" x14ac:dyDescent="0.25">
      <c r="A3076">
        <v>3504</v>
      </c>
      <c r="B3076" s="3">
        <v>1</v>
      </c>
      <c r="E3076" s="2">
        <v>4</v>
      </c>
    </row>
    <row r="3077" spans="1:5" x14ac:dyDescent="0.25">
      <c r="A3077">
        <v>3505</v>
      </c>
      <c r="B3077" s="3">
        <v>1</v>
      </c>
    </row>
    <row r="3078" spans="1:5" x14ac:dyDescent="0.25">
      <c r="A3078">
        <v>3506</v>
      </c>
      <c r="B3078" s="3">
        <v>1</v>
      </c>
    </row>
    <row r="3079" spans="1:5" x14ac:dyDescent="0.25">
      <c r="A3079">
        <v>3507</v>
      </c>
      <c r="B3079" s="3">
        <v>1</v>
      </c>
      <c r="C3079" s="4">
        <v>2</v>
      </c>
    </row>
    <row r="3080" spans="1:5" x14ac:dyDescent="0.25">
      <c r="A3080">
        <v>3508</v>
      </c>
      <c r="B3080" s="3">
        <v>1</v>
      </c>
      <c r="C3080" s="4">
        <v>2</v>
      </c>
    </row>
    <row r="3081" spans="1:5" x14ac:dyDescent="0.25">
      <c r="A3081">
        <v>3509</v>
      </c>
      <c r="B3081" s="3">
        <v>1</v>
      </c>
      <c r="C3081" s="4">
        <v>2</v>
      </c>
    </row>
    <row r="3082" spans="1:5" x14ac:dyDescent="0.25">
      <c r="A3082">
        <v>3510</v>
      </c>
      <c r="B3082" s="3">
        <v>1</v>
      </c>
      <c r="C3082" s="4">
        <v>2</v>
      </c>
    </row>
    <row r="3083" spans="1:5" x14ac:dyDescent="0.25">
      <c r="A3083">
        <v>3511</v>
      </c>
      <c r="B3083" s="3">
        <v>1</v>
      </c>
      <c r="C3083" s="4">
        <v>2</v>
      </c>
    </row>
    <row r="3084" spans="1:5" x14ac:dyDescent="0.25">
      <c r="A3084">
        <v>3512</v>
      </c>
      <c r="C3084" s="4">
        <v>2</v>
      </c>
    </row>
    <row r="3085" spans="1:5" x14ac:dyDescent="0.25">
      <c r="A3085">
        <v>3513</v>
      </c>
      <c r="C3085" s="4">
        <v>2</v>
      </c>
    </row>
    <row r="3086" spans="1:5" x14ac:dyDescent="0.25">
      <c r="A3086">
        <v>3514</v>
      </c>
      <c r="C3086" s="4">
        <v>2</v>
      </c>
    </row>
    <row r="3087" spans="1:5" x14ac:dyDescent="0.25">
      <c r="A3087">
        <v>3515</v>
      </c>
      <c r="C3087" s="4">
        <v>2</v>
      </c>
      <c r="D3087" s="5">
        <v>3</v>
      </c>
    </row>
    <row r="3088" spans="1:5" x14ac:dyDescent="0.25">
      <c r="A3088">
        <v>3516</v>
      </c>
      <c r="C3088" s="4">
        <v>2</v>
      </c>
      <c r="D3088" s="5">
        <v>3</v>
      </c>
    </row>
    <row r="3089" spans="1:6" x14ac:dyDescent="0.25">
      <c r="A3089">
        <v>3517</v>
      </c>
      <c r="C3089" s="4">
        <v>2</v>
      </c>
      <c r="D3089" s="5">
        <v>3</v>
      </c>
    </row>
    <row r="3090" spans="1:6" x14ac:dyDescent="0.25">
      <c r="A3090">
        <v>3518</v>
      </c>
      <c r="C3090" s="4">
        <v>2</v>
      </c>
      <c r="D3090" s="5">
        <v>3</v>
      </c>
      <c r="E3090" s="2">
        <v>4</v>
      </c>
    </row>
    <row r="3091" spans="1:6" x14ac:dyDescent="0.25">
      <c r="A3091">
        <v>3519</v>
      </c>
      <c r="C3091" s="4">
        <v>2</v>
      </c>
      <c r="D3091" s="5">
        <v>3</v>
      </c>
      <c r="E3091" s="2">
        <v>4</v>
      </c>
    </row>
    <row r="3092" spans="1:6" x14ac:dyDescent="0.25">
      <c r="A3092">
        <v>3520</v>
      </c>
      <c r="D3092" s="5">
        <v>3</v>
      </c>
      <c r="E3092" s="2">
        <v>4</v>
      </c>
    </row>
    <row r="3093" spans="1:6" x14ac:dyDescent="0.25">
      <c r="A3093">
        <v>3521</v>
      </c>
      <c r="D3093" s="5">
        <v>3</v>
      </c>
      <c r="E3093" s="2">
        <v>4</v>
      </c>
    </row>
    <row r="3094" spans="1:6" x14ac:dyDescent="0.25">
      <c r="A3094">
        <v>3522</v>
      </c>
      <c r="D3094" s="5">
        <v>3</v>
      </c>
      <c r="E3094" s="2">
        <v>4</v>
      </c>
    </row>
    <row r="3095" spans="1:6" x14ac:dyDescent="0.25">
      <c r="A3095">
        <v>3523</v>
      </c>
      <c r="D3095" s="5">
        <v>3</v>
      </c>
      <c r="E3095" s="2">
        <v>4</v>
      </c>
    </row>
    <row r="3096" spans="1:6" x14ac:dyDescent="0.25">
      <c r="A3096">
        <v>3524</v>
      </c>
      <c r="D3096" s="5">
        <v>3</v>
      </c>
      <c r="E3096" s="2">
        <v>4</v>
      </c>
    </row>
    <row r="3097" spans="1:6" x14ac:dyDescent="0.25">
      <c r="A3097">
        <v>3525</v>
      </c>
      <c r="B3097" s="3">
        <v>1</v>
      </c>
      <c r="D3097" s="5">
        <v>3</v>
      </c>
      <c r="E3097" s="2">
        <v>4</v>
      </c>
    </row>
    <row r="3098" spans="1:6" x14ac:dyDescent="0.25">
      <c r="A3098">
        <v>3526</v>
      </c>
      <c r="B3098" s="3">
        <v>1</v>
      </c>
      <c r="D3098" s="5">
        <v>3</v>
      </c>
      <c r="E3098" s="2">
        <v>4</v>
      </c>
    </row>
    <row r="3099" spans="1:6" x14ac:dyDescent="0.25">
      <c r="A3099">
        <v>3527</v>
      </c>
      <c r="B3099" s="3">
        <v>1</v>
      </c>
      <c r="D3099" s="5">
        <v>3</v>
      </c>
      <c r="E3099" s="2">
        <v>4</v>
      </c>
    </row>
    <row r="3100" spans="1:6" x14ac:dyDescent="0.25">
      <c r="A3100">
        <v>3528</v>
      </c>
      <c r="B3100" s="3">
        <v>1</v>
      </c>
      <c r="E3100" s="2">
        <v>4</v>
      </c>
      <c r="F3100" t="s">
        <v>22</v>
      </c>
    </row>
    <row r="3101" spans="1:6" x14ac:dyDescent="0.25">
      <c r="A3101">
        <v>3559</v>
      </c>
    </row>
    <row r="3102" spans="1:6" x14ac:dyDescent="0.25">
      <c r="A3102">
        <v>3560</v>
      </c>
    </row>
    <row r="3103" spans="1:6" x14ac:dyDescent="0.25">
      <c r="A3103">
        <v>3561</v>
      </c>
      <c r="F3103" t="s">
        <v>22</v>
      </c>
    </row>
    <row r="3104" spans="1:6" x14ac:dyDescent="0.25">
      <c r="A3104">
        <v>3562</v>
      </c>
      <c r="C3104" s="4">
        <v>2</v>
      </c>
    </row>
    <row r="3105" spans="1:5" x14ac:dyDescent="0.25">
      <c r="A3105">
        <v>3563</v>
      </c>
      <c r="C3105" s="4">
        <v>2</v>
      </c>
    </row>
    <row r="3106" spans="1:5" x14ac:dyDescent="0.25">
      <c r="A3106">
        <v>3564</v>
      </c>
      <c r="C3106" s="4">
        <v>2</v>
      </c>
    </row>
    <row r="3107" spans="1:5" x14ac:dyDescent="0.25">
      <c r="A3107">
        <v>3565</v>
      </c>
      <c r="C3107" s="4">
        <v>2</v>
      </c>
      <c r="D3107" s="5">
        <v>3</v>
      </c>
    </row>
    <row r="3108" spans="1:5" x14ac:dyDescent="0.25">
      <c r="A3108">
        <v>3566</v>
      </c>
      <c r="C3108" s="4">
        <v>2</v>
      </c>
      <c r="D3108" s="5">
        <v>3</v>
      </c>
    </row>
    <row r="3109" spans="1:5" x14ac:dyDescent="0.25">
      <c r="A3109">
        <v>3567</v>
      </c>
      <c r="C3109" s="4">
        <v>2</v>
      </c>
      <c r="D3109" s="5">
        <v>3</v>
      </c>
    </row>
    <row r="3110" spans="1:5" x14ac:dyDescent="0.25">
      <c r="A3110">
        <v>3568</v>
      </c>
      <c r="C3110" s="4">
        <v>2</v>
      </c>
      <c r="D3110" s="5">
        <v>3</v>
      </c>
    </row>
    <row r="3111" spans="1:5" x14ac:dyDescent="0.25">
      <c r="A3111">
        <v>3569</v>
      </c>
      <c r="C3111" s="4">
        <v>2</v>
      </c>
      <c r="D3111" s="5">
        <v>3</v>
      </c>
    </row>
    <row r="3112" spans="1:5" x14ac:dyDescent="0.25">
      <c r="A3112">
        <v>3570</v>
      </c>
      <c r="C3112" s="4">
        <v>2</v>
      </c>
      <c r="D3112" s="5">
        <v>3</v>
      </c>
    </row>
    <row r="3113" spans="1:5" x14ac:dyDescent="0.25">
      <c r="A3113">
        <v>3571</v>
      </c>
      <c r="D3113" s="5">
        <v>3</v>
      </c>
      <c r="E3113" s="2">
        <v>4</v>
      </c>
    </row>
    <row r="3114" spans="1:5" x14ac:dyDescent="0.25">
      <c r="A3114">
        <v>3572</v>
      </c>
      <c r="D3114" s="5">
        <v>3</v>
      </c>
      <c r="E3114" s="2">
        <v>4</v>
      </c>
    </row>
    <row r="3115" spans="1:5" x14ac:dyDescent="0.25">
      <c r="A3115">
        <v>3573</v>
      </c>
      <c r="D3115" s="5">
        <v>3</v>
      </c>
      <c r="E3115" s="2">
        <v>4</v>
      </c>
    </row>
    <row r="3116" spans="1:5" x14ac:dyDescent="0.25">
      <c r="A3116">
        <v>3574</v>
      </c>
      <c r="D3116" s="5">
        <v>3</v>
      </c>
      <c r="E3116" s="2">
        <v>4</v>
      </c>
    </row>
    <row r="3117" spans="1:5" x14ac:dyDescent="0.25">
      <c r="A3117">
        <v>3575</v>
      </c>
      <c r="D3117" s="5">
        <v>3</v>
      </c>
      <c r="E3117" s="2">
        <v>4</v>
      </c>
    </row>
    <row r="3118" spans="1:5" x14ac:dyDescent="0.25">
      <c r="A3118">
        <v>3576</v>
      </c>
      <c r="E3118" s="2">
        <v>4</v>
      </c>
    </row>
    <row r="3119" spans="1:5" x14ac:dyDescent="0.25">
      <c r="A3119">
        <v>3577</v>
      </c>
      <c r="B3119" s="3">
        <v>1</v>
      </c>
      <c r="E3119" s="2">
        <v>4</v>
      </c>
    </row>
    <row r="3120" spans="1:5" x14ac:dyDescent="0.25">
      <c r="A3120">
        <v>3578</v>
      </c>
      <c r="B3120" s="3">
        <v>1</v>
      </c>
      <c r="E3120" s="2">
        <v>4</v>
      </c>
    </row>
    <row r="3121" spans="1:5" x14ac:dyDescent="0.25">
      <c r="A3121">
        <v>3579</v>
      </c>
      <c r="B3121" s="3">
        <v>1</v>
      </c>
      <c r="E3121" s="2">
        <v>4</v>
      </c>
    </row>
    <row r="3122" spans="1:5" x14ac:dyDescent="0.25">
      <c r="A3122">
        <v>3580</v>
      </c>
      <c r="B3122" s="3">
        <v>1</v>
      </c>
    </row>
    <row r="3123" spans="1:5" x14ac:dyDescent="0.25">
      <c r="A3123">
        <v>3581</v>
      </c>
      <c r="B3123" s="3">
        <v>1</v>
      </c>
    </row>
    <row r="3124" spans="1:5" x14ac:dyDescent="0.25">
      <c r="A3124">
        <v>3582</v>
      </c>
      <c r="B3124" s="3">
        <v>1</v>
      </c>
    </row>
    <row r="3125" spans="1:5" x14ac:dyDescent="0.25">
      <c r="A3125">
        <v>3583</v>
      </c>
      <c r="B3125" s="3">
        <v>1</v>
      </c>
    </row>
    <row r="3126" spans="1:5" x14ac:dyDescent="0.25">
      <c r="A3126">
        <v>3584</v>
      </c>
      <c r="B3126" s="3">
        <v>1</v>
      </c>
    </row>
    <row r="3127" spans="1:5" x14ac:dyDescent="0.25">
      <c r="A3127">
        <v>3585</v>
      </c>
      <c r="B3127" s="3">
        <v>1</v>
      </c>
      <c r="C3127" s="4">
        <v>2</v>
      </c>
    </row>
    <row r="3128" spans="1:5" x14ac:dyDescent="0.25">
      <c r="A3128">
        <v>3586</v>
      </c>
      <c r="B3128" s="3">
        <v>1</v>
      </c>
      <c r="C3128" s="4">
        <v>2</v>
      </c>
    </row>
    <row r="3129" spans="1:5" x14ac:dyDescent="0.25">
      <c r="A3129">
        <v>3587</v>
      </c>
      <c r="C3129" s="4">
        <v>2</v>
      </c>
    </row>
    <row r="3130" spans="1:5" x14ac:dyDescent="0.25">
      <c r="A3130">
        <v>3588</v>
      </c>
      <c r="C3130" s="4">
        <v>2</v>
      </c>
    </row>
    <row r="3131" spans="1:5" x14ac:dyDescent="0.25">
      <c r="A3131">
        <v>3589</v>
      </c>
      <c r="C3131" s="4">
        <v>2</v>
      </c>
      <c r="D3131" s="5">
        <v>3</v>
      </c>
    </row>
    <row r="3132" spans="1:5" x14ac:dyDescent="0.25">
      <c r="A3132">
        <v>3590</v>
      </c>
      <c r="C3132" s="4">
        <v>2</v>
      </c>
      <c r="D3132" s="5">
        <v>3</v>
      </c>
    </row>
    <row r="3133" spans="1:5" x14ac:dyDescent="0.25">
      <c r="A3133">
        <v>3591</v>
      </c>
      <c r="C3133" s="4">
        <v>2</v>
      </c>
      <c r="D3133" s="5">
        <v>3</v>
      </c>
    </row>
    <row r="3134" spans="1:5" x14ac:dyDescent="0.25">
      <c r="A3134">
        <v>3592</v>
      </c>
      <c r="D3134" s="5">
        <v>3</v>
      </c>
      <c r="E3134" s="2">
        <v>4</v>
      </c>
    </row>
    <row r="3135" spans="1:5" x14ac:dyDescent="0.25">
      <c r="A3135">
        <v>3593</v>
      </c>
      <c r="D3135" s="5">
        <v>3</v>
      </c>
      <c r="E3135" s="2">
        <v>4</v>
      </c>
    </row>
    <row r="3136" spans="1:5" x14ac:dyDescent="0.25">
      <c r="A3136">
        <v>3594</v>
      </c>
      <c r="D3136" s="5">
        <v>3</v>
      </c>
      <c r="E3136" s="2">
        <v>4</v>
      </c>
    </row>
    <row r="3137" spans="1:5" x14ac:dyDescent="0.25">
      <c r="A3137">
        <v>3595</v>
      </c>
      <c r="D3137" s="5">
        <v>3</v>
      </c>
      <c r="E3137" s="2">
        <v>4</v>
      </c>
    </row>
    <row r="3138" spans="1:5" x14ac:dyDescent="0.25">
      <c r="A3138">
        <v>3596</v>
      </c>
      <c r="D3138" s="5">
        <v>3</v>
      </c>
      <c r="E3138" s="2">
        <v>4</v>
      </c>
    </row>
    <row r="3139" spans="1:5" x14ac:dyDescent="0.25">
      <c r="A3139">
        <v>3597</v>
      </c>
      <c r="D3139" s="5">
        <v>3</v>
      </c>
      <c r="E3139" s="2">
        <v>4</v>
      </c>
    </row>
    <row r="3140" spans="1:5" x14ac:dyDescent="0.25">
      <c r="A3140">
        <v>3598</v>
      </c>
      <c r="E3140" s="2">
        <v>4</v>
      </c>
    </row>
    <row r="3141" spans="1:5" x14ac:dyDescent="0.25">
      <c r="A3141">
        <v>3599</v>
      </c>
      <c r="E3141" s="2">
        <v>4</v>
      </c>
    </row>
    <row r="3142" spans="1:5" x14ac:dyDescent="0.25">
      <c r="A3142">
        <v>3600</v>
      </c>
    </row>
    <row r="3143" spans="1:5" x14ac:dyDescent="0.25">
      <c r="A3143">
        <v>3601</v>
      </c>
    </row>
    <row r="3144" spans="1:5" x14ac:dyDescent="0.25">
      <c r="A3144">
        <v>3602</v>
      </c>
      <c r="B3144" s="3">
        <v>1</v>
      </c>
    </row>
    <row r="3145" spans="1:5" x14ac:dyDescent="0.25">
      <c r="A3145">
        <v>3603</v>
      </c>
      <c r="B3145" s="3">
        <v>1</v>
      </c>
    </row>
    <row r="3146" spans="1:5" x14ac:dyDescent="0.25">
      <c r="A3146">
        <v>3604</v>
      </c>
      <c r="B3146" s="3">
        <v>1</v>
      </c>
    </row>
    <row r="3147" spans="1:5" x14ac:dyDescent="0.25">
      <c r="A3147">
        <v>3605</v>
      </c>
      <c r="B3147" s="3">
        <v>1</v>
      </c>
    </row>
    <row r="3148" spans="1:5" x14ac:dyDescent="0.25">
      <c r="A3148">
        <v>3606</v>
      </c>
      <c r="B3148" s="3">
        <v>1</v>
      </c>
    </row>
    <row r="3149" spans="1:5" x14ac:dyDescent="0.25">
      <c r="A3149">
        <v>3607</v>
      </c>
      <c r="B3149" s="3">
        <v>1</v>
      </c>
      <c r="C3149" s="4">
        <v>2</v>
      </c>
    </row>
    <row r="3150" spans="1:5" x14ac:dyDescent="0.25">
      <c r="A3150">
        <v>3608</v>
      </c>
      <c r="B3150" s="3">
        <v>1</v>
      </c>
      <c r="C3150" s="4">
        <v>2</v>
      </c>
    </row>
    <row r="3151" spans="1:5" x14ac:dyDescent="0.25">
      <c r="A3151">
        <v>3609</v>
      </c>
      <c r="B3151" s="3">
        <v>1</v>
      </c>
      <c r="C3151" s="4">
        <v>2</v>
      </c>
    </row>
    <row r="3152" spans="1:5" x14ac:dyDescent="0.25">
      <c r="A3152">
        <v>3610</v>
      </c>
      <c r="C3152" s="4">
        <v>2</v>
      </c>
    </row>
    <row r="3153" spans="1:5" x14ac:dyDescent="0.25">
      <c r="A3153">
        <v>3611</v>
      </c>
      <c r="C3153" s="4">
        <v>2</v>
      </c>
    </row>
    <row r="3154" spans="1:5" x14ac:dyDescent="0.25">
      <c r="A3154">
        <v>3612</v>
      </c>
      <c r="C3154" s="4">
        <v>2</v>
      </c>
      <c r="D3154" s="5">
        <v>3</v>
      </c>
    </row>
    <row r="3155" spans="1:5" x14ac:dyDescent="0.25">
      <c r="A3155">
        <v>3613</v>
      </c>
      <c r="D3155" s="5">
        <v>3</v>
      </c>
      <c r="E3155" s="2">
        <v>4</v>
      </c>
    </row>
    <row r="3156" spans="1:5" x14ac:dyDescent="0.25">
      <c r="A3156">
        <v>3614</v>
      </c>
      <c r="D3156" s="5">
        <v>3</v>
      </c>
      <c r="E3156" s="2">
        <v>4</v>
      </c>
    </row>
    <row r="3157" spans="1:5" x14ac:dyDescent="0.25">
      <c r="A3157">
        <v>3615</v>
      </c>
      <c r="D3157" s="5">
        <v>3</v>
      </c>
      <c r="E3157" s="2">
        <v>4</v>
      </c>
    </row>
    <row r="3158" spans="1:5" x14ac:dyDescent="0.25">
      <c r="A3158">
        <v>3616</v>
      </c>
      <c r="D3158" s="5">
        <v>3</v>
      </c>
      <c r="E3158" s="2">
        <v>4</v>
      </c>
    </row>
    <row r="3159" spans="1:5" x14ac:dyDescent="0.25">
      <c r="A3159">
        <v>3617</v>
      </c>
      <c r="D3159" s="5">
        <v>3</v>
      </c>
      <c r="E3159" s="2">
        <v>4</v>
      </c>
    </row>
    <row r="3160" spans="1:5" x14ac:dyDescent="0.25">
      <c r="A3160">
        <v>3618</v>
      </c>
      <c r="D3160" s="5">
        <v>3</v>
      </c>
      <c r="E3160" s="2">
        <v>4</v>
      </c>
    </row>
    <row r="3161" spans="1:5" x14ac:dyDescent="0.25">
      <c r="A3161">
        <v>3619</v>
      </c>
      <c r="D3161" s="5">
        <v>3</v>
      </c>
      <c r="E3161" s="2">
        <v>4</v>
      </c>
    </row>
    <row r="3162" spans="1:5" x14ac:dyDescent="0.25">
      <c r="A3162">
        <v>3620</v>
      </c>
      <c r="D3162" s="5">
        <v>3</v>
      </c>
      <c r="E3162" s="2">
        <v>4</v>
      </c>
    </row>
    <row r="3163" spans="1:5" x14ac:dyDescent="0.25">
      <c r="A3163">
        <v>3621</v>
      </c>
      <c r="D3163" s="5">
        <v>3</v>
      </c>
      <c r="E3163" s="2">
        <v>4</v>
      </c>
    </row>
    <row r="3164" spans="1:5" x14ac:dyDescent="0.25">
      <c r="A3164">
        <v>3622</v>
      </c>
    </row>
    <row r="3165" spans="1:5" x14ac:dyDescent="0.25">
      <c r="A3165">
        <v>3623</v>
      </c>
    </row>
    <row r="3166" spans="1:5" x14ac:dyDescent="0.25">
      <c r="A3166">
        <v>3624</v>
      </c>
    </row>
    <row r="3167" spans="1:5" x14ac:dyDescent="0.25">
      <c r="A3167">
        <v>3625</v>
      </c>
      <c r="B3167" s="3">
        <v>1</v>
      </c>
    </row>
    <row r="3168" spans="1:5" x14ac:dyDescent="0.25">
      <c r="A3168">
        <v>3626</v>
      </c>
      <c r="B3168" s="3">
        <v>1</v>
      </c>
    </row>
    <row r="3169" spans="1:5" x14ac:dyDescent="0.25">
      <c r="A3169">
        <v>3627</v>
      </c>
      <c r="B3169" s="3">
        <v>1</v>
      </c>
    </row>
    <row r="3170" spans="1:5" x14ac:dyDescent="0.25">
      <c r="A3170">
        <v>3628</v>
      </c>
      <c r="B3170" s="3">
        <v>1</v>
      </c>
      <c r="C3170" s="4">
        <v>2</v>
      </c>
    </row>
    <row r="3171" spans="1:5" x14ac:dyDescent="0.25">
      <c r="A3171">
        <v>3629</v>
      </c>
      <c r="B3171" s="3">
        <v>1</v>
      </c>
      <c r="C3171" s="4">
        <v>2</v>
      </c>
    </row>
    <row r="3172" spans="1:5" x14ac:dyDescent="0.25">
      <c r="A3172">
        <v>3630</v>
      </c>
      <c r="B3172" s="3">
        <v>1</v>
      </c>
      <c r="C3172" s="4">
        <v>2</v>
      </c>
    </row>
    <row r="3173" spans="1:5" x14ac:dyDescent="0.25">
      <c r="A3173">
        <v>3631</v>
      </c>
      <c r="B3173" s="3">
        <v>1</v>
      </c>
      <c r="C3173" s="4">
        <v>2</v>
      </c>
    </row>
    <row r="3174" spans="1:5" x14ac:dyDescent="0.25">
      <c r="A3174">
        <v>3632</v>
      </c>
      <c r="C3174" s="4">
        <v>2</v>
      </c>
    </row>
    <row r="3175" spans="1:5" x14ac:dyDescent="0.25">
      <c r="A3175">
        <v>3633</v>
      </c>
      <c r="C3175" s="4">
        <v>2</v>
      </c>
    </row>
    <row r="3176" spans="1:5" x14ac:dyDescent="0.25">
      <c r="A3176">
        <v>3634</v>
      </c>
      <c r="C3176" s="4">
        <v>2</v>
      </c>
      <c r="D3176" s="5">
        <v>3</v>
      </c>
      <c r="E3176" s="2">
        <v>4</v>
      </c>
    </row>
    <row r="3177" spans="1:5" x14ac:dyDescent="0.25">
      <c r="A3177">
        <v>3635</v>
      </c>
      <c r="D3177" s="5">
        <v>3</v>
      </c>
      <c r="E3177" s="2">
        <v>4</v>
      </c>
    </row>
    <row r="3178" spans="1:5" x14ac:dyDescent="0.25">
      <c r="A3178">
        <v>3636</v>
      </c>
      <c r="D3178" s="5">
        <v>3</v>
      </c>
      <c r="E3178" s="2">
        <v>4</v>
      </c>
    </row>
    <row r="3179" spans="1:5" x14ac:dyDescent="0.25">
      <c r="A3179">
        <v>3637</v>
      </c>
      <c r="D3179" s="5">
        <v>3</v>
      </c>
      <c r="E3179" s="2">
        <v>4</v>
      </c>
    </row>
    <row r="3180" spans="1:5" x14ac:dyDescent="0.25">
      <c r="A3180">
        <v>3638</v>
      </c>
      <c r="D3180" s="5">
        <v>3</v>
      </c>
      <c r="E3180" s="2">
        <v>4</v>
      </c>
    </row>
    <row r="3181" spans="1:5" x14ac:dyDescent="0.25">
      <c r="A3181">
        <v>3639</v>
      </c>
      <c r="D3181" s="5">
        <v>3</v>
      </c>
      <c r="E3181" s="2">
        <v>4</v>
      </c>
    </row>
    <row r="3182" spans="1:5" x14ac:dyDescent="0.25">
      <c r="A3182">
        <v>3640</v>
      </c>
      <c r="D3182" s="5">
        <v>3</v>
      </c>
      <c r="E3182" s="2">
        <v>4</v>
      </c>
    </row>
    <row r="3183" spans="1:5" x14ac:dyDescent="0.25">
      <c r="A3183">
        <v>3641</v>
      </c>
      <c r="D3183" s="5">
        <v>3</v>
      </c>
      <c r="E3183" s="2">
        <v>4</v>
      </c>
    </row>
    <row r="3184" spans="1:5" x14ac:dyDescent="0.25">
      <c r="A3184">
        <v>3642</v>
      </c>
    </row>
    <row r="3185" spans="1:5" x14ac:dyDescent="0.25">
      <c r="A3185">
        <v>3643</v>
      </c>
      <c r="B3185" s="3">
        <v>1</v>
      </c>
    </row>
    <row r="3186" spans="1:5" x14ac:dyDescent="0.25">
      <c r="A3186">
        <v>3644</v>
      </c>
      <c r="B3186" s="3">
        <v>1</v>
      </c>
    </row>
    <row r="3187" spans="1:5" x14ac:dyDescent="0.25">
      <c r="A3187">
        <v>3645</v>
      </c>
      <c r="B3187" s="3">
        <v>1</v>
      </c>
    </row>
    <row r="3188" spans="1:5" x14ac:dyDescent="0.25">
      <c r="A3188">
        <v>3646</v>
      </c>
      <c r="B3188" s="3">
        <v>1</v>
      </c>
    </row>
    <row r="3189" spans="1:5" x14ac:dyDescent="0.25">
      <c r="A3189">
        <v>3647</v>
      </c>
      <c r="B3189" s="3">
        <v>1</v>
      </c>
    </row>
    <row r="3190" spans="1:5" x14ac:dyDescent="0.25">
      <c r="A3190">
        <v>3648</v>
      </c>
      <c r="B3190" s="3">
        <v>1</v>
      </c>
      <c r="C3190" s="4">
        <v>2</v>
      </c>
    </row>
    <row r="3191" spans="1:5" x14ac:dyDescent="0.25">
      <c r="A3191">
        <v>3649</v>
      </c>
      <c r="B3191" s="3">
        <v>1</v>
      </c>
      <c r="C3191" s="4">
        <v>2</v>
      </c>
    </row>
    <row r="3192" spans="1:5" x14ac:dyDescent="0.25">
      <c r="A3192">
        <v>3650</v>
      </c>
      <c r="B3192" s="3">
        <v>1</v>
      </c>
      <c r="C3192" s="4">
        <v>2</v>
      </c>
    </row>
    <row r="3193" spans="1:5" x14ac:dyDescent="0.25">
      <c r="A3193">
        <v>3651</v>
      </c>
      <c r="C3193" s="4">
        <v>2</v>
      </c>
    </row>
    <row r="3194" spans="1:5" x14ac:dyDescent="0.25">
      <c r="A3194">
        <v>3652</v>
      </c>
      <c r="C3194" s="4">
        <v>2</v>
      </c>
    </row>
    <row r="3195" spans="1:5" x14ac:dyDescent="0.25">
      <c r="A3195">
        <v>3653</v>
      </c>
      <c r="C3195" s="4">
        <v>2</v>
      </c>
    </row>
    <row r="3196" spans="1:5" x14ac:dyDescent="0.25">
      <c r="A3196">
        <v>3654</v>
      </c>
      <c r="D3196" s="5">
        <v>3</v>
      </c>
      <c r="E3196" s="2">
        <v>4</v>
      </c>
    </row>
    <row r="3197" spans="1:5" x14ac:dyDescent="0.25">
      <c r="A3197">
        <v>3655</v>
      </c>
      <c r="D3197" s="5">
        <v>3</v>
      </c>
      <c r="E3197" s="2">
        <v>4</v>
      </c>
    </row>
    <row r="3198" spans="1:5" x14ac:dyDescent="0.25">
      <c r="A3198">
        <v>3656</v>
      </c>
      <c r="D3198" s="5">
        <v>3</v>
      </c>
      <c r="E3198" s="2">
        <v>4</v>
      </c>
    </row>
    <row r="3199" spans="1:5" x14ac:dyDescent="0.25">
      <c r="A3199">
        <v>3657</v>
      </c>
      <c r="D3199" s="5">
        <v>3</v>
      </c>
      <c r="E3199" s="2">
        <v>4</v>
      </c>
    </row>
    <row r="3200" spans="1:5" x14ac:dyDescent="0.25">
      <c r="A3200">
        <v>3658</v>
      </c>
      <c r="D3200" s="5">
        <v>3</v>
      </c>
      <c r="E3200" s="2">
        <v>4</v>
      </c>
    </row>
    <row r="3201" spans="1:5" x14ac:dyDescent="0.25">
      <c r="A3201">
        <v>3659</v>
      </c>
      <c r="D3201" s="5">
        <v>3</v>
      </c>
      <c r="E3201" s="2">
        <v>4</v>
      </c>
    </row>
    <row r="3202" spans="1:5" x14ac:dyDescent="0.25">
      <c r="A3202">
        <v>3660</v>
      </c>
      <c r="D3202" s="5">
        <v>3</v>
      </c>
      <c r="E3202" s="2">
        <v>4</v>
      </c>
    </row>
    <row r="3203" spans="1:5" x14ac:dyDescent="0.25">
      <c r="A3203">
        <v>3661</v>
      </c>
      <c r="D3203" s="5">
        <v>3</v>
      </c>
      <c r="E3203" s="2">
        <v>4</v>
      </c>
    </row>
    <row r="3204" spans="1:5" x14ac:dyDescent="0.25">
      <c r="A3204">
        <v>3662</v>
      </c>
      <c r="D3204" s="5">
        <v>3</v>
      </c>
      <c r="E3204" s="2">
        <v>4</v>
      </c>
    </row>
    <row r="3205" spans="1:5" x14ac:dyDescent="0.25">
      <c r="A3205">
        <v>3663</v>
      </c>
    </row>
    <row r="3206" spans="1:5" x14ac:dyDescent="0.25">
      <c r="A3206">
        <v>3664</v>
      </c>
    </row>
    <row r="3207" spans="1:5" x14ac:dyDescent="0.25">
      <c r="A3207">
        <v>3665</v>
      </c>
    </row>
    <row r="3208" spans="1:5" x14ac:dyDescent="0.25">
      <c r="A3208">
        <v>3666</v>
      </c>
    </row>
    <row r="3209" spans="1:5" x14ac:dyDescent="0.25">
      <c r="A3209">
        <v>3667</v>
      </c>
      <c r="B3209" s="3">
        <v>1</v>
      </c>
    </row>
    <row r="3210" spans="1:5" x14ac:dyDescent="0.25">
      <c r="A3210">
        <v>3668</v>
      </c>
      <c r="B3210" s="3">
        <v>1</v>
      </c>
    </row>
    <row r="3211" spans="1:5" x14ac:dyDescent="0.25">
      <c r="A3211">
        <v>3669</v>
      </c>
      <c r="B3211" s="3">
        <v>1</v>
      </c>
    </row>
    <row r="3212" spans="1:5" x14ac:dyDescent="0.25">
      <c r="A3212">
        <v>3670</v>
      </c>
      <c r="B3212" s="3">
        <v>1</v>
      </c>
    </row>
    <row r="3213" spans="1:5" x14ac:dyDescent="0.25">
      <c r="A3213">
        <v>3671</v>
      </c>
      <c r="B3213" s="3">
        <v>1</v>
      </c>
      <c r="C3213" s="4">
        <v>2</v>
      </c>
    </row>
    <row r="3214" spans="1:5" x14ac:dyDescent="0.25">
      <c r="A3214">
        <v>3672</v>
      </c>
      <c r="B3214" s="3">
        <v>1</v>
      </c>
      <c r="C3214" s="4">
        <v>2</v>
      </c>
    </row>
    <row r="3215" spans="1:5" x14ac:dyDescent="0.25">
      <c r="A3215">
        <v>3673</v>
      </c>
      <c r="B3215" s="3">
        <v>1</v>
      </c>
      <c r="C3215" s="4">
        <v>2</v>
      </c>
    </row>
    <row r="3216" spans="1:5" x14ac:dyDescent="0.25">
      <c r="A3216">
        <v>3674</v>
      </c>
      <c r="C3216" s="4">
        <v>2</v>
      </c>
    </row>
    <row r="3217" spans="1:5" x14ac:dyDescent="0.25">
      <c r="A3217">
        <v>3675</v>
      </c>
      <c r="C3217" s="4">
        <v>2</v>
      </c>
    </row>
    <row r="3218" spans="1:5" x14ac:dyDescent="0.25">
      <c r="A3218">
        <v>3676</v>
      </c>
      <c r="C3218" s="4">
        <v>2</v>
      </c>
    </row>
    <row r="3219" spans="1:5" x14ac:dyDescent="0.25">
      <c r="A3219">
        <v>3677</v>
      </c>
      <c r="D3219" s="5">
        <v>3</v>
      </c>
      <c r="E3219" s="2">
        <v>4</v>
      </c>
    </row>
    <row r="3220" spans="1:5" x14ac:dyDescent="0.25">
      <c r="A3220">
        <v>3678</v>
      </c>
      <c r="D3220" s="5">
        <v>3</v>
      </c>
      <c r="E3220" s="2">
        <v>4</v>
      </c>
    </row>
    <row r="3221" spans="1:5" x14ac:dyDescent="0.25">
      <c r="A3221">
        <v>3679</v>
      </c>
      <c r="D3221" s="5">
        <v>3</v>
      </c>
      <c r="E3221" s="2">
        <v>4</v>
      </c>
    </row>
    <row r="3222" spans="1:5" x14ac:dyDescent="0.25">
      <c r="A3222">
        <v>3680</v>
      </c>
      <c r="D3222" s="5">
        <v>3</v>
      </c>
      <c r="E3222" s="2">
        <v>4</v>
      </c>
    </row>
    <row r="3223" spans="1:5" x14ac:dyDescent="0.25">
      <c r="A3223">
        <v>3681</v>
      </c>
      <c r="D3223" s="5">
        <v>3</v>
      </c>
      <c r="E3223" s="2">
        <v>4</v>
      </c>
    </row>
    <row r="3224" spans="1:5" x14ac:dyDescent="0.25">
      <c r="A3224">
        <v>3682</v>
      </c>
      <c r="D3224" s="5">
        <v>3</v>
      </c>
      <c r="E3224" s="2">
        <v>4</v>
      </c>
    </row>
    <row r="3225" spans="1:5" x14ac:dyDescent="0.25">
      <c r="A3225">
        <v>3683</v>
      </c>
      <c r="D3225" s="5">
        <v>3</v>
      </c>
      <c r="E3225" s="2">
        <v>4</v>
      </c>
    </row>
    <row r="3226" spans="1:5" x14ac:dyDescent="0.25">
      <c r="A3226">
        <v>3684</v>
      </c>
      <c r="D3226" s="5">
        <v>3</v>
      </c>
      <c r="E3226" s="2">
        <v>4</v>
      </c>
    </row>
    <row r="3227" spans="1:5" x14ac:dyDescent="0.25">
      <c r="A3227">
        <v>3685</v>
      </c>
      <c r="E3227" s="2">
        <v>4</v>
      </c>
    </row>
    <row r="3228" spans="1:5" x14ac:dyDescent="0.25">
      <c r="A3228">
        <v>3686</v>
      </c>
      <c r="B3228" s="3">
        <v>1</v>
      </c>
    </row>
    <row r="3229" spans="1:5" x14ac:dyDescent="0.25">
      <c r="A3229">
        <v>3687</v>
      </c>
      <c r="B3229" s="3">
        <v>1</v>
      </c>
    </row>
    <row r="3230" spans="1:5" x14ac:dyDescent="0.25">
      <c r="A3230">
        <v>3688</v>
      </c>
      <c r="B3230" s="3">
        <v>1</v>
      </c>
    </row>
    <row r="3231" spans="1:5" x14ac:dyDescent="0.25">
      <c r="A3231">
        <v>3689</v>
      </c>
      <c r="B3231" s="3">
        <v>1</v>
      </c>
    </row>
    <row r="3232" spans="1:5" x14ac:dyDescent="0.25">
      <c r="A3232">
        <v>3690</v>
      </c>
      <c r="B3232" s="3">
        <v>1</v>
      </c>
    </row>
    <row r="3233" spans="1:5" x14ac:dyDescent="0.25">
      <c r="A3233">
        <v>3691</v>
      </c>
      <c r="B3233" s="3">
        <v>1</v>
      </c>
      <c r="C3233" s="4">
        <v>2</v>
      </c>
    </row>
    <row r="3234" spans="1:5" x14ac:dyDescent="0.25">
      <c r="A3234">
        <v>3692</v>
      </c>
      <c r="B3234" s="3">
        <v>1</v>
      </c>
      <c r="C3234" s="4">
        <v>2</v>
      </c>
    </row>
    <row r="3235" spans="1:5" x14ac:dyDescent="0.25">
      <c r="A3235">
        <v>3693</v>
      </c>
      <c r="B3235" s="3">
        <v>1</v>
      </c>
      <c r="C3235" s="4">
        <v>2</v>
      </c>
    </row>
    <row r="3236" spans="1:5" x14ac:dyDescent="0.25">
      <c r="A3236">
        <v>3694</v>
      </c>
      <c r="B3236" s="3">
        <v>1</v>
      </c>
      <c r="C3236" s="4">
        <v>2</v>
      </c>
    </row>
    <row r="3237" spans="1:5" x14ac:dyDescent="0.25">
      <c r="A3237">
        <v>3695</v>
      </c>
      <c r="C3237" s="4">
        <v>2</v>
      </c>
    </row>
    <row r="3238" spans="1:5" x14ac:dyDescent="0.25">
      <c r="A3238">
        <v>3696</v>
      </c>
      <c r="C3238" s="4">
        <v>2</v>
      </c>
    </row>
    <row r="3239" spans="1:5" x14ac:dyDescent="0.25">
      <c r="A3239">
        <v>3697</v>
      </c>
      <c r="C3239" s="4">
        <v>2</v>
      </c>
    </row>
    <row r="3240" spans="1:5" x14ac:dyDescent="0.25">
      <c r="A3240">
        <v>3698</v>
      </c>
      <c r="D3240" s="5">
        <v>3</v>
      </c>
      <c r="E3240" s="2">
        <v>4</v>
      </c>
    </row>
    <row r="3241" spans="1:5" x14ac:dyDescent="0.25">
      <c r="A3241">
        <v>3699</v>
      </c>
      <c r="D3241" s="5">
        <v>3</v>
      </c>
      <c r="E3241" s="2">
        <v>4</v>
      </c>
    </row>
    <row r="3242" spans="1:5" x14ac:dyDescent="0.25">
      <c r="A3242">
        <v>3700</v>
      </c>
      <c r="D3242" s="5">
        <v>3</v>
      </c>
      <c r="E3242" s="2">
        <v>4</v>
      </c>
    </row>
    <row r="3243" spans="1:5" x14ac:dyDescent="0.25">
      <c r="A3243">
        <v>3701</v>
      </c>
      <c r="D3243" s="5">
        <v>3</v>
      </c>
      <c r="E3243" s="2">
        <v>4</v>
      </c>
    </row>
    <row r="3244" spans="1:5" x14ac:dyDescent="0.25">
      <c r="A3244">
        <v>3702</v>
      </c>
      <c r="D3244" s="5">
        <v>3</v>
      </c>
      <c r="E3244" s="2">
        <v>4</v>
      </c>
    </row>
    <row r="3245" spans="1:5" x14ac:dyDescent="0.25">
      <c r="A3245">
        <v>3703</v>
      </c>
      <c r="D3245" s="5">
        <v>3</v>
      </c>
      <c r="E3245" s="2">
        <v>4</v>
      </c>
    </row>
    <row r="3246" spans="1:5" x14ac:dyDescent="0.25">
      <c r="A3246">
        <v>3704</v>
      </c>
      <c r="D3246" s="5">
        <v>3</v>
      </c>
      <c r="E3246" s="2">
        <v>4</v>
      </c>
    </row>
    <row r="3247" spans="1:5" x14ac:dyDescent="0.25">
      <c r="A3247">
        <v>3705</v>
      </c>
      <c r="D3247" s="5">
        <v>3</v>
      </c>
      <c r="E3247" s="2">
        <v>4</v>
      </c>
    </row>
    <row r="3248" spans="1:5" x14ac:dyDescent="0.25">
      <c r="A3248">
        <v>3706</v>
      </c>
      <c r="E3248" s="2">
        <v>4</v>
      </c>
    </row>
    <row r="3249" spans="1:4" x14ac:dyDescent="0.25">
      <c r="A3249">
        <v>3707</v>
      </c>
    </row>
    <row r="3250" spans="1:4" x14ac:dyDescent="0.25">
      <c r="A3250">
        <v>3708</v>
      </c>
      <c r="B3250" s="3">
        <v>1</v>
      </c>
    </row>
    <row r="3251" spans="1:4" x14ac:dyDescent="0.25">
      <c r="A3251">
        <v>3709</v>
      </c>
      <c r="B3251" s="3">
        <v>1</v>
      </c>
    </row>
    <row r="3252" spans="1:4" x14ac:dyDescent="0.25">
      <c r="A3252">
        <v>3710</v>
      </c>
      <c r="B3252" s="3">
        <v>1</v>
      </c>
    </row>
    <row r="3253" spans="1:4" x14ac:dyDescent="0.25">
      <c r="A3253">
        <v>3711</v>
      </c>
      <c r="B3253" s="3">
        <v>1</v>
      </c>
    </row>
    <row r="3254" spans="1:4" x14ac:dyDescent="0.25">
      <c r="A3254">
        <v>3712</v>
      </c>
      <c r="B3254" s="3">
        <v>1</v>
      </c>
    </row>
    <row r="3255" spans="1:4" x14ac:dyDescent="0.25">
      <c r="A3255">
        <v>3713</v>
      </c>
      <c r="B3255" s="3">
        <v>1</v>
      </c>
    </row>
    <row r="3256" spans="1:4" x14ac:dyDescent="0.25">
      <c r="A3256">
        <v>3714</v>
      </c>
      <c r="B3256" s="3">
        <v>1</v>
      </c>
      <c r="C3256" s="4">
        <v>2</v>
      </c>
    </row>
    <row r="3257" spans="1:4" x14ac:dyDescent="0.25">
      <c r="A3257">
        <v>3715</v>
      </c>
      <c r="B3257" s="3">
        <v>1</v>
      </c>
      <c r="C3257" s="4">
        <v>2</v>
      </c>
    </row>
    <row r="3258" spans="1:4" x14ac:dyDescent="0.25">
      <c r="A3258">
        <v>3716</v>
      </c>
      <c r="B3258" s="3">
        <v>1</v>
      </c>
      <c r="C3258" s="4">
        <v>2</v>
      </c>
    </row>
    <row r="3259" spans="1:4" x14ac:dyDescent="0.25">
      <c r="A3259">
        <v>3717</v>
      </c>
      <c r="C3259" s="4">
        <v>2</v>
      </c>
    </row>
    <row r="3260" spans="1:4" x14ac:dyDescent="0.25">
      <c r="A3260">
        <v>3718</v>
      </c>
      <c r="C3260" s="4">
        <v>2</v>
      </c>
    </row>
    <row r="3261" spans="1:4" x14ac:dyDescent="0.25">
      <c r="A3261">
        <v>3719</v>
      </c>
      <c r="C3261" s="4">
        <v>2</v>
      </c>
    </row>
    <row r="3262" spans="1:4" x14ac:dyDescent="0.25">
      <c r="A3262">
        <v>3720</v>
      </c>
      <c r="C3262" s="4">
        <v>2</v>
      </c>
    </row>
    <row r="3263" spans="1:4" x14ac:dyDescent="0.25">
      <c r="A3263">
        <v>3721</v>
      </c>
      <c r="C3263" s="4">
        <v>2</v>
      </c>
      <c r="D3263" s="5">
        <v>3</v>
      </c>
    </row>
    <row r="3264" spans="1:4" x14ac:dyDescent="0.25">
      <c r="A3264">
        <v>3722</v>
      </c>
      <c r="D3264" s="5">
        <v>3</v>
      </c>
    </row>
    <row r="3265" spans="1:5" x14ac:dyDescent="0.25">
      <c r="A3265">
        <v>3723</v>
      </c>
      <c r="D3265" s="5">
        <v>3</v>
      </c>
      <c r="E3265" s="2">
        <v>4</v>
      </c>
    </row>
    <row r="3266" spans="1:5" x14ac:dyDescent="0.25">
      <c r="A3266">
        <v>3724</v>
      </c>
      <c r="D3266" s="5">
        <v>3</v>
      </c>
      <c r="E3266" s="2">
        <v>4</v>
      </c>
    </row>
    <row r="3267" spans="1:5" x14ac:dyDescent="0.25">
      <c r="A3267">
        <v>3725</v>
      </c>
      <c r="D3267" s="5">
        <v>3</v>
      </c>
      <c r="E3267" s="2">
        <v>4</v>
      </c>
    </row>
    <row r="3268" spans="1:5" x14ac:dyDescent="0.25">
      <c r="A3268">
        <v>3726</v>
      </c>
      <c r="D3268" s="5">
        <v>3</v>
      </c>
      <c r="E3268" s="2">
        <v>4</v>
      </c>
    </row>
    <row r="3269" spans="1:5" x14ac:dyDescent="0.25">
      <c r="A3269">
        <v>3727</v>
      </c>
      <c r="D3269" s="5">
        <v>3</v>
      </c>
      <c r="E3269" s="2">
        <v>4</v>
      </c>
    </row>
    <row r="3270" spans="1:5" x14ac:dyDescent="0.25">
      <c r="A3270">
        <v>3728</v>
      </c>
      <c r="B3270" s="3">
        <v>1</v>
      </c>
      <c r="D3270" s="5">
        <v>3</v>
      </c>
      <c r="E3270" s="2">
        <v>4</v>
      </c>
    </row>
    <row r="3271" spans="1:5" x14ac:dyDescent="0.25">
      <c r="A3271">
        <v>3729</v>
      </c>
      <c r="B3271" s="3">
        <v>1</v>
      </c>
      <c r="D3271" s="5">
        <v>3</v>
      </c>
      <c r="E3271" s="2">
        <v>4</v>
      </c>
    </row>
    <row r="3272" spans="1:5" x14ac:dyDescent="0.25">
      <c r="A3272">
        <v>3730</v>
      </c>
      <c r="B3272" s="3">
        <v>1</v>
      </c>
      <c r="E3272" s="2">
        <v>4</v>
      </c>
    </row>
    <row r="3273" spans="1:5" x14ac:dyDescent="0.25">
      <c r="A3273">
        <v>3731</v>
      </c>
      <c r="B3273" s="3">
        <v>1</v>
      </c>
      <c r="E3273" s="2">
        <v>4</v>
      </c>
    </row>
    <row r="3274" spans="1:5" x14ac:dyDescent="0.25">
      <c r="A3274">
        <v>3732</v>
      </c>
      <c r="B3274" s="3">
        <v>1</v>
      </c>
      <c r="E3274" s="2">
        <v>4</v>
      </c>
    </row>
    <row r="3275" spans="1:5" x14ac:dyDescent="0.25">
      <c r="A3275">
        <v>3733</v>
      </c>
      <c r="B3275" s="3">
        <v>1</v>
      </c>
    </row>
    <row r="3276" spans="1:5" x14ac:dyDescent="0.25">
      <c r="A3276">
        <v>3734</v>
      </c>
      <c r="B3276" s="3">
        <v>1</v>
      </c>
    </row>
    <row r="3277" spans="1:5" x14ac:dyDescent="0.25">
      <c r="A3277">
        <v>3735</v>
      </c>
      <c r="B3277" s="3">
        <v>1</v>
      </c>
    </row>
    <row r="3278" spans="1:5" x14ac:dyDescent="0.25">
      <c r="A3278">
        <v>3736</v>
      </c>
      <c r="B3278" s="3">
        <v>1</v>
      </c>
    </row>
    <row r="3279" spans="1:5" x14ac:dyDescent="0.25">
      <c r="A3279">
        <v>3737</v>
      </c>
      <c r="B3279" s="3">
        <v>1</v>
      </c>
      <c r="C3279" s="4">
        <v>2</v>
      </c>
    </row>
    <row r="3280" spans="1:5" x14ac:dyDescent="0.25">
      <c r="A3280">
        <v>3738</v>
      </c>
      <c r="B3280" s="3">
        <v>1</v>
      </c>
      <c r="C3280" s="4">
        <v>2</v>
      </c>
    </row>
    <row r="3281" spans="1:6" x14ac:dyDescent="0.25">
      <c r="A3281">
        <v>3739</v>
      </c>
      <c r="C3281" s="4">
        <v>2</v>
      </c>
    </row>
    <row r="3282" spans="1:6" x14ac:dyDescent="0.25">
      <c r="A3282">
        <v>3740</v>
      </c>
      <c r="C3282" s="4">
        <v>2</v>
      </c>
    </row>
    <row r="3283" spans="1:6" x14ac:dyDescent="0.25">
      <c r="A3283">
        <v>3741</v>
      </c>
      <c r="C3283" s="4">
        <v>2</v>
      </c>
    </row>
    <row r="3284" spans="1:6" x14ac:dyDescent="0.25">
      <c r="A3284">
        <v>3742</v>
      </c>
      <c r="C3284" s="4">
        <v>2</v>
      </c>
      <c r="D3284" s="5">
        <v>3</v>
      </c>
    </row>
    <row r="3285" spans="1:6" x14ac:dyDescent="0.25">
      <c r="A3285">
        <v>3743</v>
      </c>
      <c r="C3285" s="4">
        <v>2</v>
      </c>
      <c r="D3285" s="5">
        <v>3</v>
      </c>
    </row>
    <row r="3286" spans="1:6" x14ac:dyDescent="0.25">
      <c r="A3286">
        <v>3744</v>
      </c>
      <c r="C3286" s="4">
        <v>2</v>
      </c>
      <c r="D3286" s="5">
        <v>3</v>
      </c>
    </row>
    <row r="3287" spans="1:6" x14ac:dyDescent="0.25">
      <c r="A3287">
        <v>3745</v>
      </c>
      <c r="C3287" s="4">
        <v>2</v>
      </c>
      <c r="D3287" s="5">
        <v>3</v>
      </c>
    </row>
    <row r="3288" spans="1:6" x14ac:dyDescent="0.25">
      <c r="A3288">
        <v>3746</v>
      </c>
      <c r="C3288" s="4">
        <v>2</v>
      </c>
      <c r="D3288" s="5">
        <v>3</v>
      </c>
      <c r="E3288" s="2">
        <v>4</v>
      </c>
    </row>
    <row r="3289" spans="1:6" x14ac:dyDescent="0.25">
      <c r="A3289">
        <v>3747</v>
      </c>
      <c r="D3289" s="5">
        <v>3</v>
      </c>
      <c r="E3289" s="2">
        <v>4</v>
      </c>
      <c r="F3289" t="s">
        <v>22</v>
      </c>
    </row>
    <row r="3290" spans="1:6" x14ac:dyDescent="0.25">
      <c r="A3290">
        <v>3779</v>
      </c>
    </row>
    <row r="3291" spans="1:6" x14ac:dyDescent="0.25">
      <c r="A3291">
        <v>3780</v>
      </c>
    </row>
    <row r="3292" spans="1:6" x14ac:dyDescent="0.25">
      <c r="A3292">
        <v>3781</v>
      </c>
      <c r="F3292" t="s">
        <v>22</v>
      </c>
    </row>
    <row r="3293" spans="1:6" x14ac:dyDescent="0.25">
      <c r="A3293">
        <v>3782</v>
      </c>
      <c r="B3293" s="3">
        <v>1</v>
      </c>
    </row>
    <row r="3294" spans="1:6" x14ac:dyDescent="0.25">
      <c r="A3294">
        <v>3783</v>
      </c>
      <c r="B3294" s="3">
        <v>1</v>
      </c>
    </row>
    <row r="3295" spans="1:6" x14ac:dyDescent="0.25">
      <c r="A3295">
        <v>3784</v>
      </c>
      <c r="B3295" s="3">
        <v>1</v>
      </c>
    </row>
    <row r="3296" spans="1:6" x14ac:dyDescent="0.25">
      <c r="A3296">
        <v>3785</v>
      </c>
      <c r="B3296" s="3">
        <v>1</v>
      </c>
    </row>
    <row r="3297" spans="1:5" x14ac:dyDescent="0.25">
      <c r="A3297">
        <v>3786</v>
      </c>
      <c r="B3297" s="3">
        <v>1</v>
      </c>
      <c r="C3297" s="4">
        <v>2</v>
      </c>
    </row>
    <row r="3298" spans="1:5" x14ac:dyDescent="0.25">
      <c r="A3298">
        <v>3787</v>
      </c>
      <c r="B3298" s="3">
        <v>1</v>
      </c>
      <c r="C3298" s="4">
        <v>2</v>
      </c>
    </row>
    <row r="3299" spans="1:5" x14ac:dyDescent="0.25">
      <c r="A3299">
        <v>3788</v>
      </c>
      <c r="B3299" s="3">
        <v>1</v>
      </c>
      <c r="C3299" s="4">
        <v>2</v>
      </c>
    </row>
    <row r="3300" spans="1:5" x14ac:dyDescent="0.25">
      <c r="A3300">
        <v>3789</v>
      </c>
      <c r="B3300" s="3">
        <v>1</v>
      </c>
      <c r="C3300" s="4">
        <v>2</v>
      </c>
    </row>
    <row r="3301" spans="1:5" x14ac:dyDescent="0.25">
      <c r="A3301">
        <v>3790</v>
      </c>
      <c r="C3301" s="4">
        <v>2</v>
      </c>
    </row>
    <row r="3302" spans="1:5" x14ac:dyDescent="0.25">
      <c r="A3302">
        <v>3791</v>
      </c>
      <c r="C3302" s="4">
        <v>2</v>
      </c>
      <c r="D3302" s="5">
        <v>3</v>
      </c>
    </row>
    <row r="3303" spans="1:5" x14ac:dyDescent="0.25">
      <c r="A3303">
        <v>3792</v>
      </c>
      <c r="C3303" s="4">
        <v>2</v>
      </c>
      <c r="D3303" s="5">
        <v>3</v>
      </c>
      <c r="E3303" s="2">
        <v>4</v>
      </c>
    </row>
    <row r="3304" spans="1:5" x14ac:dyDescent="0.25">
      <c r="A3304">
        <v>3793</v>
      </c>
      <c r="D3304" s="5">
        <v>3</v>
      </c>
      <c r="E3304" s="2">
        <v>4</v>
      </c>
    </row>
    <row r="3305" spans="1:5" x14ac:dyDescent="0.25">
      <c r="A3305">
        <v>3794</v>
      </c>
      <c r="D3305" s="5">
        <v>3</v>
      </c>
      <c r="E3305" s="2">
        <v>4</v>
      </c>
    </row>
    <row r="3306" spans="1:5" x14ac:dyDescent="0.25">
      <c r="A3306">
        <v>3795</v>
      </c>
      <c r="D3306" s="5">
        <v>3</v>
      </c>
      <c r="E3306" s="2">
        <v>4</v>
      </c>
    </row>
    <row r="3307" spans="1:5" x14ac:dyDescent="0.25">
      <c r="A3307">
        <v>3796</v>
      </c>
      <c r="D3307" s="5">
        <v>3</v>
      </c>
      <c r="E3307" s="2">
        <v>4</v>
      </c>
    </row>
    <row r="3308" spans="1:5" x14ac:dyDescent="0.25">
      <c r="A3308">
        <v>3797</v>
      </c>
      <c r="D3308" s="5">
        <v>3</v>
      </c>
      <c r="E3308" s="2">
        <v>4</v>
      </c>
    </row>
    <row r="3309" spans="1:5" x14ac:dyDescent="0.25">
      <c r="A3309">
        <v>3798</v>
      </c>
      <c r="D3309" s="5">
        <v>3</v>
      </c>
      <c r="E3309" s="2">
        <v>4</v>
      </c>
    </row>
    <row r="3310" spans="1:5" x14ac:dyDescent="0.25">
      <c r="A3310">
        <v>3799</v>
      </c>
      <c r="D3310" s="5">
        <v>3</v>
      </c>
      <c r="E3310" s="2">
        <v>4</v>
      </c>
    </row>
    <row r="3311" spans="1:5" x14ac:dyDescent="0.25">
      <c r="A3311">
        <v>3800</v>
      </c>
      <c r="D3311" s="5">
        <v>3</v>
      </c>
      <c r="E3311" s="2">
        <v>4</v>
      </c>
    </row>
    <row r="3312" spans="1:5" x14ac:dyDescent="0.25">
      <c r="A3312">
        <v>3801</v>
      </c>
    </row>
    <row r="3313" spans="1:5" x14ac:dyDescent="0.25">
      <c r="A3313">
        <v>3802</v>
      </c>
    </row>
    <row r="3314" spans="1:5" x14ac:dyDescent="0.25">
      <c r="A3314">
        <v>3803</v>
      </c>
    </row>
    <row r="3315" spans="1:5" x14ac:dyDescent="0.25">
      <c r="A3315">
        <v>3804</v>
      </c>
    </row>
    <row r="3316" spans="1:5" x14ac:dyDescent="0.25">
      <c r="A3316">
        <v>3805</v>
      </c>
      <c r="B3316" s="3">
        <v>1</v>
      </c>
    </row>
    <row r="3317" spans="1:5" x14ac:dyDescent="0.25">
      <c r="A3317">
        <v>3806</v>
      </c>
      <c r="B3317" s="3">
        <v>1</v>
      </c>
    </row>
    <row r="3318" spans="1:5" x14ac:dyDescent="0.25">
      <c r="A3318">
        <v>3807</v>
      </c>
      <c r="B3318" s="3">
        <v>1</v>
      </c>
      <c r="C3318" s="4">
        <v>2</v>
      </c>
    </row>
    <row r="3319" spans="1:5" x14ac:dyDescent="0.25">
      <c r="A3319">
        <v>3808</v>
      </c>
      <c r="B3319" s="3">
        <v>1</v>
      </c>
      <c r="C3319" s="4">
        <v>2</v>
      </c>
    </row>
    <row r="3320" spans="1:5" x14ac:dyDescent="0.25">
      <c r="A3320">
        <v>3809</v>
      </c>
      <c r="B3320" s="3">
        <v>1</v>
      </c>
      <c r="C3320" s="4">
        <v>2</v>
      </c>
    </row>
    <row r="3321" spans="1:5" x14ac:dyDescent="0.25">
      <c r="A3321">
        <v>3810</v>
      </c>
      <c r="B3321" s="3">
        <v>1</v>
      </c>
      <c r="C3321" s="4">
        <v>2</v>
      </c>
    </row>
    <row r="3322" spans="1:5" x14ac:dyDescent="0.25">
      <c r="A3322">
        <v>3811</v>
      </c>
      <c r="B3322" s="3">
        <v>1</v>
      </c>
      <c r="C3322" s="4">
        <v>2</v>
      </c>
    </row>
    <row r="3323" spans="1:5" x14ac:dyDescent="0.25">
      <c r="A3323">
        <v>3812</v>
      </c>
      <c r="B3323" s="3">
        <v>1</v>
      </c>
      <c r="C3323" s="4">
        <v>2</v>
      </c>
    </row>
    <row r="3324" spans="1:5" x14ac:dyDescent="0.25">
      <c r="A3324">
        <v>3813</v>
      </c>
      <c r="C3324" s="4">
        <v>2</v>
      </c>
    </row>
    <row r="3325" spans="1:5" x14ac:dyDescent="0.25">
      <c r="A3325">
        <v>3814</v>
      </c>
      <c r="C3325" s="4">
        <v>2</v>
      </c>
    </row>
    <row r="3326" spans="1:5" x14ac:dyDescent="0.25">
      <c r="A3326">
        <v>3815</v>
      </c>
      <c r="D3326" s="5">
        <v>3</v>
      </c>
      <c r="E3326" s="2">
        <v>4</v>
      </c>
    </row>
    <row r="3327" spans="1:5" x14ac:dyDescent="0.25">
      <c r="A3327">
        <v>3816</v>
      </c>
      <c r="D3327" s="5">
        <v>3</v>
      </c>
      <c r="E3327" s="2">
        <v>4</v>
      </c>
    </row>
    <row r="3328" spans="1:5" x14ac:dyDescent="0.25">
      <c r="A3328">
        <v>3817</v>
      </c>
      <c r="D3328" s="5">
        <v>3</v>
      </c>
      <c r="E3328" s="2">
        <v>4</v>
      </c>
    </row>
    <row r="3329" spans="1:5" x14ac:dyDescent="0.25">
      <c r="A3329">
        <v>3818</v>
      </c>
      <c r="D3329" s="5">
        <v>3</v>
      </c>
      <c r="E3329" s="2">
        <v>4</v>
      </c>
    </row>
    <row r="3330" spans="1:5" x14ac:dyDescent="0.25">
      <c r="A3330">
        <v>3819</v>
      </c>
      <c r="D3330" s="5">
        <v>3</v>
      </c>
      <c r="E3330" s="2">
        <v>4</v>
      </c>
    </row>
    <row r="3331" spans="1:5" x14ac:dyDescent="0.25">
      <c r="A3331">
        <v>3820</v>
      </c>
      <c r="D3331" s="5">
        <v>3</v>
      </c>
      <c r="E3331" s="2">
        <v>4</v>
      </c>
    </row>
    <row r="3332" spans="1:5" x14ac:dyDescent="0.25">
      <c r="A3332">
        <v>3821</v>
      </c>
      <c r="D3332" s="5">
        <v>3</v>
      </c>
      <c r="E3332" s="2">
        <v>4</v>
      </c>
    </row>
    <row r="3333" spans="1:5" x14ac:dyDescent="0.25">
      <c r="A3333">
        <v>3822</v>
      </c>
      <c r="D3333" s="5">
        <v>3</v>
      </c>
      <c r="E3333" s="2">
        <v>4</v>
      </c>
    </row>
    <row r="3334" spans="1:5" x14ac:dyDescent="0.25">
      <c r="A3334">
        <v>3823</v>
      </c>
    </row>
    <row r="3335" spans="1:5" x14ac:dyDescent="0.25">
      <c r="A3335">
        <v>3824</v>
      </c>
    </row>
    <row r="3336" spans="1:5" x14ac:dyDescent="0.25">
      <c r="A3336">
        <v>3825</v>
      </c>
    </row>
    <row r="3337" spans="1:5" x14ac:dyDescent="0.25">
      <c r="A3337">
        <v>3826</v>
      </c>
      <c r="B3337" s="3">
        <v>1</v>
      </c>
    </row>
    <row r="3338" spans="1:5" x14ac:dyDescent="0.25">
      <c r="A3338">
        <v>3827</v>
      </c>
      <c r="B3338" s="3">
        <v>1</v>
      </c>
    </row>
    <row r="3339" spans="1:5" x14ac:dyDescent="0.25">
      <c r="A3339">
        <v>3828</v>
      </c>
      <c r="B3339" s="3">
        <v>1</v>
      </c>
    </row>
    <row r="3340" spans="1:5" x14ac:dyDescent="0.25">
      <c r="A3340">
        <v>3829</v>
      </c>
      <c r="B3340" s="3">
        <v>1</v>
      </c>
      <c r="C3340" s="4">
        <v>2</v>
      </c>
    </row>
    <row r="3341" spans="1:5" x14ac:dyDescent="0.25">
      <c r="A3341">
        <v>3830</v>
      </c>
      <c r="B3341" s="3">
        <v>1</v>
      </c>
      <c r="C3341" s="4">
        <v>2</v>
      </c>
    </row>
    <row r="3342" spans="1:5" x14ac:dyDescent="0.25">
      <c r="A3342">
        <v>3831</v>
      </c>
      <c r="B3342" s="3">
        <v>1</v>
      </c>
      <c r="C3342" s="4">
        <v>2</v>
      </c>
    </row>
    <row r="3343" spans="1:5" x14ac:dyDescent="0.25">
      <c r="A3343">
        <v>3832</v>
      </c>
      <c r="B3343" s="3">
        <v>1</v>
      </c>
      <c r="C3343" s="4">
        <v>2</v>
      </c>
    </row>
    <row r="3344" spans="1:5" x14ac:dyDescent="0.25">
      <c r="A3344">
        <v>3833</v>
      </c>
      <c r="B3344" s="3">
        <v>1</v>
      </c>
      <c r="C3344" s="4">
        <v>2</v>
      </c>
    </row>
    <row r="3345" spans="1:5" x14ac:dyDescent="0.25">
      <c r="A3345">
        <v>3834</v>
      </c>
      <c r="C3345" s="4">
        <v>2</v>
      </c>
    </row>
    <row r="3346" spans="1:5" x14ac:dyDescent="0.25">
      <c r="A3346">
        <v>3835</v>
      </c>
      <c r="C3346" s="4">
        <v>2</v>
      </c>
    </row>
    <row r="3347" spans="1:5" x14ac:dyDescent="0.25">
      <c r="A3347">
        <v>3836</v>
      </c>
      <c r="D3347" s="5">
        <v>3</v>
      </c>
      <c r="E3347" s="2">
        <v>4</v>
      </c>
    </row>
    <row r="3348" spans="1:5" x14ac:dyDescent="0.25">
      <c r="A3348">
        <v>3837</v>
      </c>
      <c r="D3348" s="5">
        <v>3</v>
      </c>
      <c r="E3348" s="2">
        <v>4</v>
      </c>
    </row>
    <row r="3349" spans="1:5" x14ac:dyDescent="0.25">
      <c r="A3349">
        <v>3838</v>
      </c>
      <c r="D3349" s="5">
        <v>3</v>
      </c>
      <c r="E3349" s="2">
        <v>4</v>
      </c>
    </row>
    <row r="3350" spans="1:5" x14ac:dyDescent="0.25">
      <c r="A3350">
        <v>3839</v>
      </c>
      <c r="D3350" s="5">
        <v>3</v>
      </c>
      <c r="E3350" s="2">
        <v>4</v>
      </c>
    </row>
    <row r="3351" spans="1:5" x14ac:dyDescent="0.25">
      <c r="A3351">
        <v>3840</v>
      </c>
      <c r="D3351" s="5">
        <v>3</v>
      </c>
      <c r="E3351" s="2">
        <v>4</v>
      </c>
    </row>
    <row r="3352" spans="1:5" x14ac:dyDescent="0.25">
      <c r="A3352">
        <v>3841</v>
      </c>
      <c r="D3352" s="5">
        <v>3</v>
      </c>
      <c r="E3352" s="2">
        <v>4</v>
      </c>
    </row>
    <row r="3353" spans="1:5" x14ac:dyDescent="0.25">
      <c r="A3353">
        <v>3842</v>
      </c>
      <c r="D3353" s="5">
        <v>3</v>
      </c>
      <c r="E3353" s="2">
        <v>4</v>
      </c>
    </row>
    <row r="3354" spans="1:5" x14ac:dyDescent="0.25">
      <c r="A3354">
        <v>3843</v>
      </c>
      <c r="D3354" s="5">
        <v>3</v>
      </c>
      <c r="E3354" s="2">
        <v>4</v>
      </c>
    </row>
    <row r="3355" spans="1:5" x14ac:dyDescent="0.25">
      <c r="A3355">
        <v>3844</v>
      </c>
    </row>
    <row r="3356" spans="1:5" x14ac:dyDescent="0.25">
      <c r="A3356">
        <v>3845</v>
      </c>
    </row>
    <row r="3357" spans="1:5" x14ac:dyDescent="0.25">
      <c r="A3357">
        <v>3846</v>
      </c>
    </row>
    <row r="3358" spans="1:5" x14ac:dyDescent="0.25">
      <c r="A3358">
        <v>3847</v>
      </c>
      <c r="B3358" s="3">
        <v>1</v>
      </c>
    </row>
    <row r="3359" spans="1:5" x14ac:dyDescent="0.25">
      <c r="A3359">
        <v>3848</v>
      </c>
      <c r="B3359" s="3">
        <v>1</v>
      </c>
    </row>
    <row r="3360" spans="1:5" x14ac:dyDescent="0.25">
      <c r="A3360">
        <v>3849</v>
      </c>
      <c r="B3360" s="3">
        <v>1</v>
      </c>
    </row>
    <row r="3361" spans="1:5" x14ac:dyDescent="0.25">
      <c r="A3361">
        <v>3850</v>
      </c>
      <c r="B3361" s="3">
        <v>1</v>
      </c>
    </row>
    <row r="3362" spans="1:5" x14ac:dyDescent="0.25">
      <c r="A3362">
        <v>3851</v>
      </c>
      <c r="B3362" s="3">
        <v>1</v>
      </c>
      <c r="C3362" s="4">
        <v>2</v>
      </c>
    </row>
    <row r="3363" spans="1:5" x14ac:dyDescent="0.25">
      <c r="A3363">
        <v>3852</v>
      </c>
      <c r="B3363" s="3">
        <v>1</v>
      </c>
      <c r="C3363" s="4">
        <v>2</v>
      </c>
    </row>
    <row r="3364" spans="1:5" x14ac:dyDescent="0.25">
      <c r="A3364">
        <v>3853</v>
      </c>
      <c r="B3364" s="3">
        <v>1</v>
      </c>
      <c r="C3364" s="4">
        <v>2</v>
      </c>
    </row>
    <row r="3365" spans="1:5" x14ac:dyDescent="0.25">
      <c r="A3365">
        <v>3854</v>
      </c>
      <c r="C3365" s="4">
        <v>2</v>
      </c>
    </row>
    <row r="3366" spans="1:5" x14ac:dyDescent="0.25">
      <c r="A3366">
        <v>3855</v>
      </c>
      <c r="C3366" s="4">
        <v>2</v>
      </c>
    </row>
    <row r="3367" spans="1:5" x14ac:dyDescent="0.25">
      <c r="A3367">
        <v>3856</v>
      </c>
      <c r="C3367" s="4">
        <v>2</v>
      </c>
    </row>
    <row r="3368" spans="1:5" x14ac:dyDescent="0.25">
      <c r="A3368">
        <v>3857</v>
      </c>
      <c r="C3368" s="4">
        <v>2</v>
      </c>
    </row>
    <row r="3369" spans="1:5" x14ac:dyDescent="0.25">
      <c r="A3369">
        <v>3858</v>
      </c>
      <c r="D3369" s="5">
        <v>3</v>
      </c>
    </row>
    <row r="3370" spans="1:5" x14ac:dyDescent="0.25">
      <c r="A3370">
        <v>3859</v>
      </c>
      <c r="D3370" s="5">
        <v>3</v>
      </c>
      <c r="E3370" s="2">
        <v>4</v>
      </c>
    </row>
    <row r="3371" spans="1:5" x14ac:dyDescent="0.25">
      <c r="A3371">
        <v>3860</v>
      </c>
      <c r="D3371" s="5">
        <v>3</v>
      </c>
      <c r="E3371" s="2">
        <v>4</v>
      </c>
    </row>
    <row r="3372" spans="1:5" x14ac:dyDescent="0.25">
      <c r="A3372">
        <v>3861</v>
      </c>
      <c r="D3372" s="5">
        <v>3</v>
      </c>
      <c r="E3372" s="2">
        <v>4</v>
      </c>
    </row>
    <row r="3373" spans="1:5" x14ac:dyDescent="0.25">
      <c r="A3373">
        <v>3862</v>
      </c>
      <c r="D3373" s="5">
        <v>3</v>
      </c>
      <c r="E3373" s="2">
        <v>4</v>
      </c>
    </row>
    <row r="3374" spans="1:5" x14ac:dyDescent="0.25">
      <c r="A3374">
        <v>3863</v>
      </c>
      <c r="D3374" s="5">
        <v>3</v>
      </c>
      <c r="E3374" s="2">
        <v>4</v>
      </c>
    </row>
    <row r="3375" spans="1:5" x14ac:dyDescent="0.25">
      <c r="A3375">
        <v>3864</v>
      </c>
      <c r="D3375" s="5">
        <v>3</v>
      </c>
      <c r="E3375" s="2">
        <v>4</v>
      </c>
    </row>
    <row r="3376" spans="1:5" x14ac:dyDescent="0.25">
      <c r="A3376">
        <v>3865</v>
      </c>
      <c r="D3376" s="5">
        <v>3</v>
      </c>
      <c r="E3376" s="2">
        <v>4</v>
      </c>
    </row>
    <row r="3377" spans="1:5" x14ac:dyDescent="0.25">
      <c r="A3377">
        <v>3866</v>
      </c>
      <c r="B3377" s="3">
        <v>1</v>
      </c>
    </row>
    <row r="3378" spans="1:5" x14ac:dyDescent="0.25">
      <c r="A3378">
        <v>3867</v>
      </c>
      <c r="B3378" s="3">
        <v>1</v>
      </c>
    </row>
    <row r="3379" spans="1:5" x14ac:dyDescent="0.25">
      <c r="A3379">
        <v>3868</v>
      </c>
      <c r="B3379" s="3">
        <v>1</v>
      </c>
    </row>
    <row r="3380" spans="1:5" x14ac:dyDescent="0.25">
      <c r="A3380">
        <v>3869</v>
      </c>
      <c r="B3380" s="3">
        <v>1</v>
      </c>
    </row>
    <row r="3381" spans="1:5" x14ac:dyDescent="0.25">
      <c r="A3381">
        <v>3870</v>
      </c>
      <c r="B3381" s="3">
        <v>1</v>
      </c>
    </row>
    <row r="3382" spans="1:5" x14ac:dyDescent="0.25">
      <c r="A3382">
        <v>3871</v>
      </c>
      <c r="B3382" s="3">
        <v>1</v>
      </c>
    </row>
    <row r="3383" spans="1:5" x14ac:dyDescent="0.25">
      <c r="A3383">
        <v>3872</v>
      </c>
      <c r="B3383" s="3">
        <v>1</v>
      </c>
      <c r="C3383" s="4">
        <v>2</v>
      </c>
    </row>
    <row r="3384" spans="1:5" x14ac:dyDescent="0.25">
      <c r="A3384">
        <v>3873</v>
      </c>
      <c r="B3384" s="3">
        <v>1</v>
      </c>
      <c r="C3384" s="4">
        <v>2</v>
      </c>
    </row>
    <row r="3385" spans="1:5" x14ac:dyDescent="0.25">
      <c r="A3385">
        <v>3874</v>
      </c>
      <c r="B3385" s="3">
        <v>1</v>
      </c>
      <c r="C3385" s="4">
        <v>2</v>
      </c>
    </row>
    <row r="3386" spans="1:5" x14ac:dyDescent="0.25">
      <c r="A3386">
        <v>3875</v>
      </c>
      <c r="C3386" s="4">
        <v>2</v>
      </c>
    </row>
    <row r="3387" spans="1:5" x14ac:dyDescent="0.25">
      <c r="A3387">
        <v>3876</v>
      </c>
      <c r="C3387" s="4">
        <v>2</v>
      </c>
    </row>
    <row r="3388" spans="1:5" x14ac:dyDescent="0.25">
      <c r="A3388">
        <v>3877</v>
      </c>
      <c r="C3388" s="4">
        <v>2</v>
      </c>
    </row>
    <row r="3389" spans="1:5" x14ac:dyDescent="0.25">
      <c r="A3389">
        <v>3878</v>
      </c>
      <c r="C3389" s="4">
        <v>2</v>
      </c>
      <c r="D3389" s="5">
        <v>3</v>
      </c>
    </row>
    <row r="3390" spans="1:5" x14ac:dyDescent="0.25">
      <c r="A3390">
        <v>3879</v>
      </c>
      <c r="D3390" s="5">
        <v>3</v>
      </c>
      <c r="E3390" s="2">
        <v>4</v>
      </c>
    </row>
    <row r="3391" spans="1:5" x14ac:dyDescent="0.25">
      <c r="A3391">
        <v>3880</v>
      </c>
      <c r="D3391" s="5">
        <v>3</v>
      </c>
      <c r="E3391" s="2">
        <v>4</v>
      </c>
    </row>
    <row r="3392" spans="1:5" x14ac:dyDescent="0.25">
      <c r="A3392">
        <v>3881</v>
      </c>
      <c r="D3392" s="5">
        <v>3</v>
      </c>
      <c r="E3392" s="2">
        <v>4</v>
      </c>
    </row>
    <row r="3393" spans="1:5" x14ac:dyDescent="0.25">
      <c r="A3393">
        <v>3882</v>
      </c>
      <c r="D3393" s="5">
        <v>3</v>
      </c>
      <c r="E3393" s="2">
        <v>4</v>
      </c>
    </row>
    <row r="3394" spans="1:5" x14ac:dyDescent="0.25">
      <c r="A3394">
        <v>3883</v>
      </c>
      <c r="D3394" s="5">
        <v>3</v>
      </c>
      <c r="E3394" s="2">
        <v>4</v>
      </c>
    </row>
    <row r="3395" spans="1:5" x14ac:dyDescent="0.25">
      <c r="A3395">
        <v>3884</v>
      </c>
      <c r="D3395" s="5">
        <v>3</v>
      </c>
      <c r="E3395" s="2">
        <v>4</v>
      </c>
    </row>
    <row r="3396" spans="1:5" x14ac:dyDescent="0.25">
      <c r="A3396">
        <v>3885</v>
      </c>
      <c r="D3396" s="5">
        <v>3</v>
      </c>
      <c r="E3396" s="2">
        <v>4</v>
      </c>
    </row>
    <row r="3397" spans="1:5" x14ac:dyDescent="0.25">
      <c r="A3397">
        <v>3886</v>
      </c>
      <c r="D3397" s="5">
        <v>3</v>
      </c>
      <c r="E3397" s="2">
        <v>4</v>
      </c>
    </row>
    <row r="3398" spans="1:5" x14ac:dyDescent="0.25">
      <c r="A3398">
        <v>3887</v>
      </c>
    </row>
    <row r="3399" spans="1:5" x14ac:dyDescent="0.25">
      <c r="A3399">
        <v>3888</v>
      </c>
    </row>
    <row r="3400" spans="1:5" x14ac:dyDescent="0.25">
      <c r="A3400">
        <v>3889</v>
      </c>
      <c r="B3400" s="3">
        <v>1</v>
      </c>
    </row>
    <row r="3401" spans="1:5" x14ac:dyDescent="0.25">
      <c r="A3401">
        <v>3890</v>
      </c>
      <c r="B3401" s="3">
        <v>1</v>
      </c>
    </row>
    <row r="3402" spans="1:5" x14ac:dyDescent="0.25">
      <c r="A3402">
        <v>3891</v>
      </c>
      <c r="B3402" s="3">
        <v>1</v>
      </c>
    </row>
    <row r="3403" spans="1:5" x14ac:dyDescent="0.25">
      <c r="A3403">
        <v>3892</v>
      </c>
      <c r="B3403" s="3">
        <v>1</v>
      </c>
    </row>
    <row r="3404" spans="1:5" x14ac:dyDescent="0.25">
      <c r="A3404">
        <v>3893</v>
      </c>
      <c r="B3404" s="3">
        <v>1</v>
      </c>
    </row>
    <row r="3405" spans="1:5" x14ac:dyDescent="0.25">
      <c r="A3405">
        <v>3894</v>
      </c>
      <c r="B3405" s="3">
        <v>1</v>
      </c>
      <c r="C3405" s="4">
        <v>2</v>
      </c>
    </row>
    <row r="3406" spans="1:5" x14ac:dyDescent="0.25">
      <c r="A3406">
        <v>3895</v>
      </c>
      <c r="B3406" s="3">
        <v>1</v>
      </c>
      <c r="C3406" s="4">
        <v>2</v>
      </c>
    </row>
    <row r="3407" spans="1:5" x14ac:dyDescent="0.25">
      <c r="A3407">
        <v>3896</v>
      </c>
      <c r="B3407" s="3">
        <v>1</v>
      </c>
      <c r="C3407" s="4">
        <v>2</v>
      </c>
    </row>
    <row r="3408" spans="1:5" x14ac:dyDescent="0.25">
      <c r="A3408">
        <v>3897</v>
      </c>
      <c r="B3408" s="3">
        <v>1</v>
      </c>
      <c r="C3408" s="4">
        <v>2</v>
      </c>
    </row>
    <row r="3409" spans="1:5" x14ac:dyDescent="0.25">
      <c r="A3409">
        <v>3898</v>
      </c>
      <c r="C3409" s="4">
        <v>2</v>
      </c>
    </row>
    <row r="3410" spans="1:5" x14ac:dyDescent="0.25">
      <c r="A3410">
        <v>3899</v>
      </c>
      <c r="C3410" s="4">
        <v>2</v>
      </c>
    </row>
    <row r="3411" spans="1:5" x14ac:dyDescent="0.25">
      <c r="A3411">
        <v>3900</v>
      </c>
      <c r="C3411" s="4">
        <v>2</v>
      </c>
    </row>
    <row r="3412" spans="1:5" x14ac:dyDescent="0.25">
      <c r="A3412">
        <v>3901</v>
      </c>
      <c r="C3412" s="4">
        <v>2</v>
      </c>
      <c r="D3412" s="5">
        <v>3</v>
      </c>
    </row>
    <row r="3413" spans="1:5" x14ac:dyDescent="0.25">
      <c r="A3413">
        <v>3902</v>
      </c>
      <c r="D3413" s="5">
        <v>3</v>
      </c>
      <c r="E3413" s="2">
        <v>4</v>
      </c>
    </row>
    <row r="3414" spans="1:5" x14ac:dyDescent="0.25">
      <c r="A3414">
        <v>3903</v>
      </c>
      <c r="D3414" s="5">
        <v>3</v>
      </c>
      <c r="E3414" s="2">
        <v>4</v>
      </c>
    </row>
    <row r="3415" spans="1:5" x14ac:dyDescent="0.25">
      <c r="A3415">
        <v>3904</v>
      </c>
      <c r="D3415" s="5">
        <v>3</v>
      </c>
      <c r="E3415" s="2">
        <v>4</v>
      </c>
    </row>
    <row r="3416" spans="1:5" x14ac:dyDescent="0.25">
      <c r="A3416">
        <v>3905</v>
      </c>
      <c r="D3416" s="5">
        <v>3</v>
      </c>
      <c r="E3416" s="2">
        <v>4</v>
      </c>
    </row>
    <row r="3417" spans="1:5" x14ac:dyDescent="0.25">
      <c r="A3417">
        <v>3906</v>
      </c>
      <c r="D3417" s="5">
        <v>3</v>
      </c>
      <c r="E3417" s="2">
        <v>4</v>
      </c>
    </row>
    <row r="3418" spans="1:5" x14ac:dyDescent="0.25">
      <c r="A3418">
        <v>3907</v>
      </c>
      <c r="D3418" s="5">
        <v>3</v>
      </c>
      <c r="E3418" s="2">
        <v>4</v>
      </c>
    </row>
    <row r="3419" spans="1:5" x14ac:dyDescent="0.25">
      <c r="A3419">
        <v>3908</v>
      </c>
      <c r="D3419" s="5">
        <v>3</v>
      </c>
      <c r="E3419" s="2">
        <v>4</v>
      </c>
    </row>
    <row r="3420" spans="1:5" x14ac:dyDescent="0.25">
      <c r="A3420">
        <v>3909</v>
      </c>
      <c r="D3420" s="5">
        <v>3</v>
      </c>
      <c r="E3420" s="2">
        <v>4</v>
      </c>
    </row>
    <row r="3421" spans="1:5" x14ac:dyDescent="0.25">
      <c r="A3421">
        <v>3910</v>
      </c>
      <c r="B3421" s="3">
        <v>1</v>
      </c>
    </row>
    <row r="3422" spans="1:5" x14ac:dyDescent="0.25">
      <c r="A3422">
        <v>3911</v>
      </c>
      <c r="B3422" s="3">
        <v>1</v>
      </c>
    </row>
    <row r="3423" spans="1:5" x14ac:dyDescent="0.25">
      <c r="A3423">
        <v>3912</v>
      </c>
      <c r="B3423" s="3">
        <v>1</v>
      </c>
    </row>
    <row r="3424" spans="1:5" x14ac:dyDescent="0.25">
      <c r="A3424">
        <v>3913</v>
      </c>
      <c r="B3424" s="3">
        <v>1</v>
      </c>
    </row>
    <row r="3425" spans="1:5" x14ac:dyDescent="0.25">
      <c r="A3425">
        <v>3914</v>
      </c>
      <c r="B3425" s="3">
        <v>1</v>
      </c>
    </row>
    <row r="3426" spans="1:5" x14ac:dyDescent="0.25">
      <c r="A3426">
        <v>3915</v>
      </c>
      <c r="B3426" s="3">
        <v>1</v>
      </c>
    </row>
    <row r="3427" spans="1:5" x14ac:dyDescent="0.25">
      <c r="A3427">
        <v>3916</v>
      </c>
      <c r="B3427" s="3">
        <v>1</v>
      </c>
      <c r="C3427" s="4">
        <v>2</v>
      </c>
    </row>
    <row r="3428" spans="1:5" x14ac:dyDescent="0.25">
      <c r="A3428">
        <v>3917</v>
      </c>
      <c r="B3428" s="3">
        <v>1</v>
      </c>
      <c r="C3428" s="4">
        <v>2</v>
      </c>
    </row>
    <row r="3429" spans="1:5" x14ac:dyDescent="0.25">
      <c r="A3429">
        <v>3918</v>
      </c>
      <c r="B3429" s="3">
        <v>1</v>
      </c>
      <c r="C3429" s="4">
        <v>2</v>
      </c>
    </row>
    <row r="3430" spans="1:5" x14ac:dyDescent="0.25">
      <c r="A3430">
        <v>3919</v>
      </c>
      <c r="B3430" s="3">
        <v>1</v>
      </c>
      <c r="C3430" s="4">
        <v>2</v>
      </c>
    </row>
    <row r="3431" spans="1:5" x14ac:dyDescent="0.25">
      <c r="A3431">
        <v>3920</v>
      </c>
      <c r="C3431" s="4">
        <v>2</v>
      </c>
    </row>
    <row r="3432" spans="1:5" x14ac:dyDescent="0.25">
      <c r="A3432">
        <v>3921</v>
      </c>
      <c r="C3432" s="4">
        <v>2</v>
      </c>
    </row>
    <row r="3433" spans="1:5" x14ac:dyDescent="0.25">
      <c r="A3433">
        <v>3922</v>
      </c>
      <c r="C3433" s="4">
        <v>2</v>
      </c>
    </row>
    <row r="3434" spans="1:5" x14ac:dyDescent="0.25">
      <c r="A3434">
        <v>3923</v>
      </c>
      <c r="C3434" s="4">
        <v>2</v>
      </c>
    </row>
    <row r="3435" spans="1:5" x14ac:dyDescent="0.25">
      <c r="A3435">
        <v>3924</v>
      </c>
      <c r="C3435" s="4">
        <v>2</v>
      </c>
    </row>
    <row r="3436" spans="1:5" x14ac:dyDescent="0.25">
      <c r="A3436">
        <v>3925</v>
      </c>
      <c r="D3436" s="5">
        <v>3</v>
      </c>
      <c r="E3436" s="2">
        <v>4</v>
      </c>
    </row>
    <row r="3437" spans="1:5" x14ac:dyDescent="0.25">
      <c r="A3437">
        <v>3926</v>
      </c>
      <c r="D3437" s="5">
        <v>3</v>
      </c>
      <c r="E3437" s="2">
        <v>4</v>
      </c>
    </row>
    <row r="3438" spans="1:5" x14ac:dyDescent="0.25">
      <c r="A3438">
        <v>3927</v>
      </c>
      <c r="D3438" s="5">
        <v>3</v>
      </c>
      <c r="E3438" s="2">
        <v>4</v>
      </c>
    </row>
    <row r="3439" spans="1:5" x14ac:dyDescent="0.25">
      <c r="A3439">
        <v>3928</v>
      </c>
      <c r="D3439" s="5">
        <v>3</v>
      </c>
      <c r="E3439" s="2">
        <v>4</v>
      </c>
    </row>
    <row r="3440" spans="1:5" x14ac:dyDescent="0.25">
      <c r="A3440">
        <v>3929</v>
      </c>
      <c r="D3440" s="5">
        <v>3</v>
      </c>
      <c r="E3440" s="2">
        <v>4</v>
      </c>
    </row>
    <row r="3441" spans="1:5" x14ac:dyDescent="0.25">
      <c r="A3441">
        <v>3930</v>
      </c>
      <c r="D3441" s="5">
        <v>3</v>
      </c>
      <c r="E3441" s="2">
        <v>4</v>
      </c>
    </row>
    <row r="3442" spans="1:5" x14ac:dyDescent="0.25">
      <c r="A3442">
        <v>3931</v>
      </c>
      <c r="D3442" s="5">
        <v>3</v>
      </c>
      <c r="E3442" s="2">
        <v>4</v>
      </c>
    </row>
    <row r="3443" spans="1:5" x14ac:dyDescent="0.25">
      <c r="A3443">
        <v>3932</v>
      </c>
      <c r="B3443" s="3">
        <v>1</v>
      </c>
      <c r="D3443" s="5">
        <v>3</v>
      </c>
      <c r="E3443" s="2">
        <v>4</v>
      </c>
    </row>
    <row r="3444" spans="1:5" x14ac:dyDescent="0.25">
      <c r="A3444">
        <v>3933</v>
      </c>
      <c r="B3444" s="3">
        <v>1</v>
      </c>
      <c r="D3444" s="5">
        <v>3</v>
      </c>
      <c r="E3444" s="2">
        <v>4</v>
      </c>
    </row>
    <row r="3445" spans="1:5" x14ac:dyDescent="0.25">
      <c r="A3445">
        <v>3934</v>
      </c>
      <c r="B3445" s="3">
        <v>1</v>
      </c>
      <c r="E3445" s="2">
        <v>4</v>
      </c>
    </row>
    <row r="3446" spans="1:5" x14ac:dyDescent="0.25">
      <c r="A3446">
        <v>3935</v>
      </c>
      <c r="B3446" s="3">
        <v>1</v>
      </c>
      <c r="E3446" s="2">
        <v>4</v>
      </c>
    </row>
    <row r="3447" spans="1:5" x14ac:dyDescent="0.25">
      <c r="A3447">
        <v>3936</v>
      </c>
      <c r="B3447" s="3">
        <v>1</v>
      </c>
    </row>
    <row r="3448" spans="1:5" x14ac:dyDescent="0.25">
      <c r="A3448">
        <v>3937</v>
      </c>
      <c r="B3448" s="3">
        <v>1</v>
      </c>
    </row>
    <row r="3449" spans="1:5" x14ac:dyDescent="0.25">
      <c r="A3449">
        <v>3938</v>
      </c>
      <c r="B3449" s="3">
        <v>1</v>
      </c>
    </row>
    <row r="3450" spans="1:5" x14ac:dyDescent="0.25">
      <c r="A3450">
        <v>3939</v>
      </c>
      <c r="B3450" s="3">
        <v>1</v>
      </c>
      <c r="C3450" s="4">
        <v>2</v>
      </c>
    </row>
    <row r="3451" spans="1:5" x14ac:dyDescent="0.25">
      <c r="A3451">
        <v>3940</v>
      </c>
      <c r="B3451" s="3">
        <v>1</v>
      </c>
      <c r="C3451" s="4">
        <v>2</v>
      </c>
    </row>
    <row r="3452" spans="1:5" x14ac:dyDescent="0.25">
      <c r="A3452">
        <v>3941</v>
      </c>
      <c r="B3452" s="3">
        <v>1</v>
      </c>
      <c r="C3452" s="4">
        <v>2</v>
      </c>
    </row>
    <row r="3453" spans="1:5" x14ac:dyDescent="0.25">
      <c r="A3453">
        <v>3942</v>
      </c>
      <c r="B3453" s="3">
        <v>1</v>
      </c>
      <c r="C3453" s="4">
        <v>2</v>
      </c>
    </row>
    <row r="3454" spans="1:5" x14ac:dyDescent="0.25">
      <c r="A3454">
        <v>3943</v>
      </c>
      <c r="B3454" s="3">
        <v>1</v>
      </c>
      <c r="C3454" s="4">
        <v>2</v>
      </c>
    </row>
    <row r="3455" spans="1:5" x14ac:dyDescent="0.25">
      <c r="A3455">
        <v>3944</v>
      </c>
      <c r="B3455" s="3">
        <v>1</v>
      </c>
      <c r="C3455" s="4">
        <v>2</v>
      </c>
    </row>
    <row r="3456" spans="1:5" x14ac:dyDescent="0.25">
      <c r="A3456">
        <v>3945</v>
      </c>
      <c r="C3456" s="4">
        <v>2</v>
      </c>
    </row>
    <row r="3457" spans="1:6" x14ac:dyDescent="0.25">
      <c r="A3457">
        <v>3946</v>
      </c>
      <c r="C3457" s="4">
        <v>2</v>
      </c>
    </row>
    <row r="3458" spans="1:6" x14ac:dyDescent="0.25">
      <c r="A3458">
        <v>3947</v>
      </c>
      <c r="C3458" s="4">
        <v>2</v>
      </c>
      <c r="D3458" s="5">
        <v>3</v>
      </c>
    </row>
    <row r="3459" spans="1:6" x14ac:dyDescent="0.25">
      <c r="A3459">
        <v>3948</v>
      </c>
      <c r="C3459" s="4">
        <v>2</v>
      </c>
      <c r="D3459" s="5">
        <v>3</v>
      </c>
    </row>
    <row r="3460" spans="1:6" x14ac:dyDescent="0.25">
      <c r="A3460">
        <v>3949</v>
      </c>
      <c r="C3460" s="4">
        <v>2</v>
      </c>
      <c r="D3460" s="5">
        <v>3</v>
      </c>
    </row>
    <row r="3461" spans="1:6" x14ac:dyDescent="0.25">
      <c r="A3461">
        <v>3950</v>
      </c>
      <c r="C3461" s="4">
        <v>2</v>
      </c>
      <c r="D3461" s="5">
        <v>3</v>
      </c>
      <c r="E3461" s="2">
        <v>4</v>
      </c>
    </row>
    <row r="3462" spans="1:6" x14ac:dyDescent="0.25">
      <c r="A3462">
        <v>3951</v>
      </c>
      <c r="D3462" s="5">
        <v>3</v>
      </c>
      <c r="E3462" s="2">
        <v>4</v>
      </c>
    </row>
    <row r="3463" spans="1:6" x14ac:dyDescent="0.25">
      <c r="A3463">
        <v>3952</v>
      </c>
      <c r="D3463" s="5">
        <v>3</v>
      </c>
      <c r="E3463" s="2">
        <v>4</v>
      </c>
      <c r="F3463" t="s">
        <v>22</v>
      </c>
    </row>
    <row r="3464" spans="1:6" x14ac:dyDescent="0.25">
      <c r="A3464">
        <v>3983</v>
      </c>
    </row>
    <row r="3465" spans="1:6" x14ac:dyDescent="0.25">
      <c r="A3465">
        <v>3984</v>
      </c>
    </row>
    <row r="3466" spans="1:6" x14ac:dyDescent="0.25">
      <c r="A3466">
        <v>3985</v>
      </c>
      <c r="F3466" t="s">
        <v>22</v>
      </c>
    </row>
    <row r="3467" spans="1:6" x14ac:dyDescent="0.25">
      <c r="A3467">
        <v>3986</v>
      </c>
      <c r="C3467" s="4">
        <v>2</v>
      </c>
    </row>
    <row r="3468" spans="1:6" x14ac:dyDescent="0.25">
      <c r="A3468">
        <v>3987</v>
      </c>
      <c r="C3468" s="4">
        <v>2</v>
      </c>
    </row>
    <row r="3469" spans="1:6" x14ac:dyDescent="0.25">
      <c r="A3469">
        <v>3988</v>
      </c>
      <c r="C3469" s="4">
        <v>2</v>
      </c>
      <c r="D3469" s="5">
        <v>3</v>
      </c>
    </row>
    <row r="3470" spans="1:6" x14ac:dyDescent="0.25">
      <c r="A3470">
        <v>3989</v>
      </c>
      <c r="C3470" s="4">
        <v>2</v>
      </c>
      <c r="D3470" s="5">
        <v>3</v>
      </c>
    </row>
    <row r="3471" spans="1:6" x14ac:dyDescent="0.25">
      <c r="A3471">
        <v>3990</v>
      </c>
      <c r="C3471" s="4">
        <v>2</v>
      </c>
      <c r="D3471" s="5">
        <v>3</v>
      </c>
    </row>
    <row r="3472" spans="1:6" x14ac:dyDescent="0.25">
      <c r="A3472">
        <v>3991</v>
      </c>
      <c r="C3472" s="4">
        <v>2</v>
      </c>
      <c r="D3472" s="5">
        <v>3</v>
      </c>
    </row>
    <row r="3473" spans="1:5" x14ac:dyDescent="0.25">
      <c r="A3473">
        <v>3992</v>
      </c>
      <c r="C3473" s="4">
        <v>2</v>
      </c>
      <c r="D3473" s="5">
        <v>3</v>
      </c>
    </row>
    <row r="3474" spans="1:5" x14ac:dyDescent="0.25">
      <c r="A3474">
        <v>3993</v>
      </c>
      <c r="C3474" s="4">
        <v>2</v>
      </c>
      <c r="D3474" s="5">
        <v>3</v>
      </c>
    </row>
    <row r="3475" spans="1:5" x14ac:dyDescent="0.25">
      <c r="A3475">
        <v>3994</v>
      </c>
      <c r="C3475" s="4">
        <v>2</v>
      </c>
      <c r="D3475" s="5">
        <v>3</v>
      </c>
    </row>
    <row r="3476" spans="1:5" x14ac:dyDescent="0.25">
      <c r="A3476">
        <v>3995</v>
      </c>
      <c r="C3476" s="4">
        <v>2</v>
      </c>
      <c r="D3476" s="5">
        <v>3</v>
      </c>
    </row>
    <row r="3477" spans="1:5" x14ac:dyDescent="0.25">
      <c r="A3477">
        <v>3996</v>
      </c>
      <c r="C3477" s="4">
        <v>2</v>
      </c>
      <c r="D3477" s="5">
        <v>3</v>
      </c>
    </row>
    <row r="3478" spans="1:5" x14ac:dyDescent="0.25">
      <c r="A3478">
        <v>3997</v>
      </c>
      <c r="C3478" s="4">
        <v>2</v>
      </c>
      <c r="D3478" s="5">
        <v>3</v>
      </c>
    </row>
    <row r="3479" spans="1:5" x14ac:dyDescent="0.25">
      <c r="A3479">
        <v>3998</v>
      </c>
      <c r="C3479" s="4">
        <v>2</v>
      </c>
      <c r="D3479" s="5">
        <v>3</v>
      </c>
    </row>
    <row r="3480" spans="1:5" x14ac:dyDescent="0.25">
      <c r="A3480">
        <v>3999</v>
      </c>
      <c r="C3480" s="4">
        <v>2</v>
      </c>
      <c r="D3480" s="5">
        <v>3</v>
      </c>
    </row>
    <row r="3481" spans="1:5" x14ac:dyDescent="0.25">
      <c r="A3481">
        <v>4000</v>
      </c>
      <c r="C3481" s="4">
        <v>2</v>
      </c>
      <c r="D3481" s="5">
        <v>3</v>
      </c>
    </row>
    <row r="3482" spans="1:5" x14ac:dyDescent="0.25">
      <c r="A3482">
        <v>4001</v>
      </c>
      <c r="C3482" s="4">
        <v>2</v>
      </c>
      <c r="D3482" s="5">
        <v>3</v>
      </c>
    </row>
    <row r="3483" spans="1:5" x14ac:dyDescent="0.25">
      <c r="A3483">
        <v>4002</v>
      </c>
      <c r="C3483" s="4">
        <v>2</v>
      </c>
      <c r="D3483" s="5">
        <v>3</v>
      </c>
    </row>
    <row r="3484" spans="1:5" x14ac:dyDescent="0.25">
      <c r="A3484">
        <v>4003</v>
      </c>
      <c r="B3484" s="3">
        <v>1</v>
      </c>
      <c r="C3484" s="4">
        <v>2</v>
      </c>
      <c r="D3484" s="5">
        <v>3</v>
      </c>
    </row>
    <row r="3485" spans="1:5" x14ac:dyDescent="0.25">
      <c r="A3485">
        <v>4004</v>
      </c>
      <c r="B3485" s="3">
        <v>1</v>
      </c>
      <c r="C3485" s="4">
        <v>2</v>
      </c>
      <c r="D3485" s="5">
        <v>3</v>
      </c>
    </row>
    <row r="3486" spans="1:5" x14ac:dyDescent="0.25">
      <c r="A3486">
        <v>4005</v>
      </c>
      <c r="B3486" s="3">
        <v>1</v>
      </c>
      <c r="C3486" s="4">
        <v>2</v>
      </c>
    </row>
    <row r="3487" spans="1:5" x14ac:dyDescent="0.25">
      <c r="A3487">
        <v>4006</v>
      </c>
      <c r="B3487" s="3">
        <v>1</v>
      </c>
      <c r="E3487" s="2">
        <v>4</v>
      </c>
    </row>
    <row r="3488" spans="1:5" x14ac:dyDescent="0.25">
      <c r="A3488">
        <v>4007</v>
      </c>
      <c r="B3488" s="3">
        <v>1</v>
      </c>
      <c r="E3488" s="2">
        <v>4</v>
      </c>
    </row>
    <row r="3489" spans="1:5" x14ac:dyDescent="0.25">
      <c r="A3489">
        <v>4008</v>
      </c>
      <c r="B3489" s="3">
        <v>1</v>
      </c>
      <c r="E3489" s="2">
        <v>4</v>
      </c>
    </row>
    <row r="3490" spans="1:5" x14ac:dyDescent="0.25">
      <c r="A3490">
        <v>4009</v>
      </c>
      <c r="B3490" s="3">
        <v>1</v>
      </c>
      <c r="E3490" s="2">
        <v>4</v>
      </c>
    </row>
    <row r="3491" spans="1:5" x14ac:dyDescent="0.25">
      <c r="A3491">
        <v>4010</v>
      </c>
      <c r="B3491" s="3">
        <v>1</v>
      </c>
      <c r="E3491" s="2">
        <v>4</v>
      </c>
    </row>
    <row r="3492" spans="1:5" x14ac:dyDescent="0.25">
      <c r="A3492">
        <v>4011</v>
      </c>
      <c r="B3492" s="3">
        <v>1</v>
      </c>
      <c r="E3492" s="2">
        <v>4</v>
      </c>
    </row>
    <row r="3493" spans="1:5" x14ac:dyDescent="0.25">
      <c r="A3493">
        <v>4012</v>
      </c>
      <c r="B3493" s="3">
        <v>1</v>
      </c>
      <c r="E3493" s="2">
        <v>4</v>
      </c>
    </row>
    <row r="3494" spans="1:5" x14ac:dyDescent="0.25">
      <c r="A3494">
        <v>4013</v>
      </c>
      <c r="B3494" s="3">
        <v>1</v>
      </c>
      <c r="E3494" s="2">
        <v>4</v>
      </c>
    </row>
    <row r="3495" spans="1:5" x14ac:dyDescent="0.25">
      <c r="A3495">
        <v>4014</v>
      </c>
      <c r="B3495" s="3">
        <v>1</v>
      </c>
      <c r="E3495" s="2">
        <v>4</v>
      </c>
    </row>
    <row r="3496" spans="1:5" x14ac:dyDescent="0.25">
      <c r="A3496">
        <v>4015</v>
      </c>
      <c r="B3496" s="3">
        <v>1</v>
      </c>
      <c r="E3496" s="2">
        <v>4</v>
      </c>
    </row>
    <row r="3497" spans="1:5" x14ac:dyDescent="0.25">
      <c r="A3497">
        <v>4016</v>
      </c>
      <c r="B3497" s="3">
        <v>1</v>
      </c>
      <c r="E3497" s="2">
        <v>4</v>
      </c>
    </row>
    <row r="3498" spans="1:5" x14ac:dyDescent="0.25">
      <c r="A3498">
        <v>4017</v>
      </c>
      <c r="B3498" s="3">
        <v>1</v>
      </c>
      <c r="E3498" s="2">
        <v>4</v>
      </c>
    </row>
    <row r="3499" spans="1:5" x14ac:dyDescent="0.25">
      <c r="A3499">
        <v>4018</v>
      </c>
      <c r="B3499" s="3">
        <v>1</v>
      </c>
      <c r="E3499" s="2">
        <v>4</v>
      </c>
    </row>
    <row r="3500" spans="1:5" x14ac:dyDescent="0.25">
      <c r="A3500">
        <v>4019</v>
      </c>
      <c r="B3500" s="3">
        <v>1</v>
      </c>
      <c r="E3500" s="2">
        <v>4</v>
      </c>
    </row>
    <row r="3501" spans="1:5" x14ac:dyDescent="0.25">
      <c r="A3501">
        <v>4020</v>
      </c>
      <c r="E3501" s="2">
        <v>4</v>
      </c>
    </row>
    <row r="3502" spans="1:5" x14ac:dyDescent="0.25">
      <c r="A3502">
        <v>4021</v>
      </c>
      <c r="C3502" s="4">
        <v>2</v>
      </c>
      <c r="D3502" s="5">
        <v>3</v>
      </c>
      <c r="E3502" s="2">
        <v>4</v>
      </c>
    </row>
    <row r="3503" spans="1:5" x14ac:dyDescent="0.25">
      <c r="A3503">
        <v>4022</v>
      </c>
      <c r="C3503" s="4">
        <v>2</v>
      </c>
      <c r="D3503" s="5">
        <v>3</v>
      </c>
      <c r="E3503" s="2">
        <v>4</v>
      </c>
    </row>
    <row r="3504" spans="1:5" x14ac:dyDescent="0.25">
      <c r="A3504">
        <v>4023</v>
      </c>
      <c r="C3504" s="4">
        <v>2</v>
      </c>
      <c r="D3504" s="5">
        <v>3</v>
      </c>
      <c r="E3504" s="2">
        <v>4</v>
      </c>
    </row>
    <row r="3505" spans="1:4" x14ac:dyDescent="0.25">
      <c r="A3505">
        <v>4024</v>
      </c>
      <c r="C3505" s="4">
        <v>2</v>
      </c>
      <c r="D3505" s="5">
        <v>3</v>
      </c>
    </row>
    <row r="3506" spans="1:4" x14ac:dyDescent="0.25">
      <c r="A3506">
        <v>4025</v>
      </c>
      <c r="C3506" s="4">
        <v>2</v>
      </c>
      <c r="D3506" s="5">
        <v>3</v>
      </c>
    </row>
    <row r="3507" spans="1:4" x14ac:dyDescent="0.25">
      <c r="A3507">
        <v>4026</v>
      </c>
      <c r="C3507" s="4">
        <v>2</v>
      </c>
      <c r="D3507" s="5">
        <v>3</v>
      </c>
    </row>
    <row r="3508" spans="1:4" x14ac:dyDescent="0.25">
      <c r="A3508">
        <v>4027</v>
      </c>
      <c r="C3508" s="4">
        <v>2</v>
      </c>
      <c r="D3508" s="5">
        <v>3</v>
      </c>
    </row>
    <row r="3509" spans="1:4" x14ac:dyDescent="0.25">
      <c r="A3509">
        <v>4028</v>
      </c>
      <c r="C3509" s="4">
        <v>2</v>
      </c>
      <c r="D3509" s="5">
        <v>3</v>
      </c>
    </row>
    <row r="3510" spans="1:4" x14ac:dyDescent="0.25">
      <c r="A3510">
        <v>4029</v>
      </c>
      <c r="C3510" s="4">
        <v>2</v>
      </c>
      <c r="D3510" s="5">
        <v>3</v>
      </c>
    </row>
    <row r="3511" spans="1:4" x14ac:dyDescent="0.25">
      <c r="A3511">
        <v>4030</v>
      </c>
      <c r="C3511" s="4">
        <v>2</v>
      </c>
      <c r="D3511" s="5">
        <v>3</v>
      </c>
    </row>
    <row r="3512" spans="1:4" x14ac:dyDescent="0.25">
      <c r="A3512">
        <v>4031</v>
      </c>
      <c r="C3512" s="4">
        <v>2</v>
      </c>
      <c r="D3512" s="5">
        <v>3</v>
      </c>
    </row>
    <row r="3513" spans="1:4" x14ac:dyDescent="0.25">
      <c r="A3513">
        <v>4032</v>
      </c>
      <c r="C3513" s="4">
        <v>2</v>
      </c>
      <c r="D3513" s="5">
        <v>3</v>
      </c>
    </row>
    <row r="3514" spans="1:4" x14ac:dyDescent="0.25">
      <c r="A3514">
        <v>4033</v>
      </c>
      <c r="C3514" s="4">
        <v>2</v>
      </c>
      <c r="D3514" s="5">
        <v>3</v>
      </c>
    </row>
    <row r="3515" spans="1:4" x14ac:dyDescent="0.25">
      <c r="A3515">
        <v>4034</v>
      </c>
      <c r="C3515" s="4">
        <v>2</v>
      </c>
      <c r="D3515" s="5">
        <v>3</v>
      </c>
    </row>
    <row r="3516" spans="1:4" x14ac:dyDescent="0.25">
      <c r="A3516">
        <v>4035</v>
      </c>
      <c r="B3516" s="3">
        <v>1</v>
      </c>
      <c r="C3516" s="4">
        <v>2</v>
      </c>
    </row>
    <row r="3517" spans="1:4" x14ac:dyDescent="0.25">
      <c r="A3517">
        <v>4036</v>
      </c>
      <c r="B3517" s="3">
        <v>1</v>
      </c>
    </row>
    <row r="3518" spans="1:4" x14ac:dyDescent="0.25">
      <c r="A3518">
        <v>4037</v>
      </c>
      <c r="B3518" s="3">
        <v>1</v>
      </c>
    </row>
    <row r="3519" spans="1:4" x14ac:dyDescent="0.25">
      <c r="A3519">
        <v>4038</v>
      </c>
      <c r="B3519" s="3">
        <v>1</v>
      </c>
    </row>
    <row r="3520" spans="1:4" x14ac:dyDescent="0.25">
      <c r="A3520">
        <v>4039</v>
      </c>
      <c r="B3520" s="3">
        <v>1</v>
      </c>
    </row>
    <row r="3521" spans="1:5" x14ac:dyDescent="0.25">
      <c r="A3521">
        <v>4040</v>
      </c>
      <c r="B3521" s="3">
        <v>1</v>
      </c>
      <c r="E3521" s="2">
        <v>4</v>
      </c>
    </row>
    <row r="3522" spans="1:5" x14ac:dyDescent="0.25">
      <c r="A3522">
        <v>4041</v>
      </c>
      <c r="B3522" s="3">
        <v>1</v>
      </c>
      <c r="E3522" s="2">
        <v>4</v>
      </c>
    </row>
    <row r="3523" spans="1:5" x14ac:dyDescent="0.25">
      <c r="A3523">
        <v>4042</v>
      </c>
      <c r="B3523" s="3">
        <v>1</v>
      </c>
      <c r="E3523" s="2">
        <v>4</v>
      </c>
    </row>
    <row r="3524" spans="1:5" x14ac:dyDescent="0.25">
      <c r="A3524">
        <v>4043</v>
      </c>
      <c r="B3524" s="3">
        <v>1</v>
      </c>
      <c r="E3524" s="2">
        <v>4</v>
      </c>
    </row>
    <row r="3525" spans="1:5" x14ac:dyDescent="0.25">
      <c r="A3525">
        <v>4044</v>
      </c>
      <c r="B3525" s="3">
        <v>1</v>
      </c>
      <c r="E3525" s="2">
        <v>4</v>
      </c>
    </row>
    <row r="3526" spans="1:5" x14ac:dyDescent="0.25">
      <c r="A3526">
        <v>4045</v>
      </c>
      <c r="B3526" s="3">
        <v>1</v>
      </c>
      <c r="E3526" s="2">
        <v>4</v>
      </c>
    </row>
    <row r="3527" spans="1:5" x14ac:dyDescent="0.25">
      <c r="A3527">
        <v>4046</v>
      </c>
      <c r="B3527" s="3">
        <v>1</v>
      </c>
      <c r="E3527" s="2">
        <v>4</v>
      </c>
    </row>
    <row r="3528" spans="1:5" x14ac:dyDescent="0.25">
      <c r="A3528">
        <v>4047</v>
      </c>
      <c r="E3528" s="2">
        <v>4</v>
      </c>
    </row>
    <row r="3529" spans="1:5" x14ac:dyDescent="0.25">
      <c r="A3529">
        <v>4048</v>
      </c>
      <c r="D3529" s="5">
        <v>3</v>
      </c>
      <c r="E3529" s="2">
        <v>4</v>
      </c>
    </row>
    <row r="3530" spans="1:5" x14ac:dyDescent="0.25">
      <c r="A3530">
        <v>4049</v>
      </c>
      <c r="D3530" s="5">
        <v>3</v>
      </c>
      <c r="E3530" s="2">
        <v>4</v>
      </c>
    </row>
    <row r="3531" spans="1:5" x14ac:dyDescent="0.25">
      <c r="A3531">
        <v>4050</v>
      </c>
      <c r="D3531" s="5">
        <v>3</v>
      </c>
      <c r="E3531" s="2">
        <v>4</v>
      </c>
    </row>
    <row r="3532" spans="1:5" x14ac:dyDescent="0.25">
      <c r="A3532">
        <v>4051</v>
      </c>
      <c r="D3532" s="5">
        <v>3</v>
      </c>
      <c r="E3532" s="2">
        <v>4</v>
      </c>
    </row>
    <row r="3533" spans="1:5" x14ac:dyDescent="0.25">
      <c r="A3533">
        <v>4052</v>
      </c>
      <c r="C3533" s="4">
        <v>2</v>
      </c>
      <c r="D3533" s="5">
        <v>3</v>
      </c>
      <c r="E3533" s="2">
        <v>4</v>
      </c>
    </row>
    <row r="3534" spans="1:5" x14ac:dyDescent="0.25">
      <c r="A3534">
        <v>4053</v>
      </c>
      <c r="C3534" s="4">
        <v>2</v>
      </c>
      <c r="D3534" s="5">
        <v>3</v>
      </c>
    </row>
    <row r="3535" spans="1:5" x14ac:dyDescent="0.25">
      <c r="A3535">
        <v>4054</v>
      </c>
      <c r="C3535" s="4">
        <v>2</v>
      </c>
      <c r="D3535" s="5">
        <v>3</v>
      </c>
    </row>
    <row r="3536" spans="1:5" x14ac:dyDescent="0.25">
      <c r="A3536">
        <v>4055</v>
      </c>
      <c r="C3536" s="4">
        <v>2</v>
      </c>
      <c r="D3536" s="5">
        <v>3</v>
      </c>
    </row>
    <row r="3537" spans="1:5" x14ac:dyDescent="0.25">
      <c r="A3537">
        <v>4056</v>
      </c>
      <c r="C3537" s="4">
        <v>2</v>
      </c>
      <c r="D3537" s="5">
        <v>3</v>
      </c>
    </row>
    <row r="3538" spans="1:5" x14ac:dyDescent="0.25">
      <c r="A3538">
        <v>4057</v>
      </c>
      <c r="C3538" s="4">
        <v>2</v>
      </c>
      <c r="D3538" s="5">
        <v>3</v>
      </c>
    </row>
    <row r="3539" spans="1:5" x14ac:dyDescent="0.25">
      <c r="A3539">
        <v>4058</v>
      </c>
      <c r="C3539" s="4">
        <v>2</v>
      </c>
      <c r="D3539" s="5">
        <v>3</v>
      </c>
    </row>
    <row r="3540" spans="1:5" x14ac:dyDescent="0.25">
      <c r="A3540">
        <v>4059</v>
      </c>
      <c r="C3540" s="4">
        <v>2</v>
      </c>
      <c r="D3540" s="5">
        <v>3</v>
      </c>
    </row>
    <row r="3541" spans="1:5" x14ac:dyDescent="0.25">
      <c r="A3541">
        <v>4060</v>
      </c>
      <c r="C3541" s="4">
        <v>2</v>
      </c>
    </row>
    <row r="3542" spans="1:5" x14ac:dyDescent="0.25">
      <c r="A3542">
        <v>4061</v>
      </c>
      <c r="C3542" s="4">
        <v>2</v>
      </c>
    </row>
    <row r="3543" spans="1:5" x14ac:dyDescent="0.25">
      <c r="A3543">
        <v>4062</v>
      </c>
      <c r="B3543" s="3">
        <v>1</v>
      </c>
      <c r="C3543" s="4">
        <v>2</v>
      </c>
    </row>
    <row r="3544" spans="1:5" x14ac:dyDescent="0.25">
      <c r="A3544">
        <v>4063</v>
      </c>
      <c r="B3544" s="3">
        <v>1</v>
      </c>
      <c r="C3544" s="4">
        <v>2</v>
      </c>
    </row>
    <row r="3545" spans="1:5" x14ac:dyDescent="0.25">
      <c r="A3545">
        <v>4064</v>
      </c>
      <c r="B3545" s="3">
        <v>1</v>
      </c>
    </row>
    <row r="3546" spans="1:5" x14ac:dyDescent="0.25">
      <c r="A3546">
        <v>4065</v>
      </c>
      <c r="B3546" s="3">
        <v>1</v>
      </c>
    </row>
    <row r="3547" spans="1:5" x14ac:dyDescent="0.25">
      <c r="A3547">
        <v>4066</v>
      </c>
      <c r="B3547" s="3">
        <v>1</v>
      </c>
    </row>
    <row r="3548" spans="1:5" x14ac:dyDescent="0.25">
      <c r="A3548">
        <v>4067</v>
      </c>
      <c r="B3548" s="3">
        <v>1</v>
      </c>
    </row>
    <row r="3549" spans="1:5" x14ac:dyDescent="0.25">
      <c r="A3549">
        <v>4068</v>
      </c>
      <c r="B3549" s="3">
        <v>1</v>
      </c>
      <c r="E3549" s="2">
        <v>4</v>
      </c>
    </row>
    <row r="3550" spans="1:5" x14ac:dyDescent="0.25">
      <c r="A3550">
        <v>4069</v>
      </c>
      <c r="B3550" s="3">
        <v>1</v>
      </c>
      <c r="E3550" s="2">
        <v>4</v>
      </c>
    </row>
    <row r="3551" spans="1:5" x14ac:dyDescent="0.25">
      <c r="A3551">
        <v>4070</v>
      </c>
      <c r="B3551" s="3">
        <v>1</v>
      </c>
      <c r="E3551" s="2">
        <v>4</v>
      </c>
    </row>
    <row r="3552" spans="1:5" x14ac:dyDescent="0.25">
      <c r="A3552">
        <v>4071</v>
      </c>
      <c r="B3552" s="3">
        <v>1</v>
      </c>
      <c r="D3552" s="5">
        <v>3</v>
      </c>
      <c r="E3552" s="2">
        <v>4</v>
      </c>
    </row>
    <row r="3553" spans="1:5" x14ac:dyDescent="0.25">
      <c r="A3553">
        <v>4072</v>
      </c>
      <c r="D3553" s="5">
        <v>3</v>
      </c>
      <c r="E3553" s="2">
        <v>4</v>
      </c>
    </row>
    <row r="3554" spans="1:5" x14ac:dyDescent="0.25">
      <c r="A3554">
        <v>4073</v>
      </c>
      <c r="D3554" s="5">
        <v>3</v>
      </c>
      <c r="E3554" s="2">
        <v>4</v>
      </c>
    </row>
    <row r="3555" spans="1:5" x14ac:dyDescent="0.25">
      <c r="A3555">
        <v>4074</v>
      </c>
      <c r="D3555" s="5">
        <v>3</v>
      </c>
      <c r="E3555" s="2">
        <v>4</v>
      </c>
    </row>
    <row r="3556" spans="1:5" x14ac:dyDescent="0.25">
      <c r="A3556">
        <v>4075</v>
      </c>
      <c r="D3556" s="5">
        <v>3</v>
      </c>
      <c r="E3556" s="2">
        <v>4</v>
      </c>
    </row>
    <row r="3557" spans="1:5" x14ac:dyDescent="0.25">
      <c r="A3557">
        <v>4076</v>
      </c>
      <c r="D3557" s="5">
        <v>3</v>
      </c>
      <c r="E3557" s="2">
        <v>4</v>
      </c>
    </row>
    <row r="3558" spans="1:5" x14ac:dyDescent="0.25">
      <c r="A3558">
        <v>4077</v>
      </c>
      <c r="D3558" s="5">
        <v>3</v>
      </c>
      <c r="E3558" s="2">
        <v>4</v>
      </c>
    </row>
    <row r="3559" spans="1:5" x14ac:dyDescent="0.25">
      <c r="A3559">
        <v>4078</v>
      </c>
      <c r="D3559" s="5">
        <v>3</v>
      </c>
      <c r="E3559" s="2">
        <v>4</v>
      </c>
    </row>
    <row r="3560" spans="1:5" x14ac:dyDescent="0.25">
      <c r="A3560">
        <v>4079</v>
      </c>
      <c r="D3560" s="5">
        <v>3</v>
      </c>
    </row>
    <row r="3561" spans="1:5" x14ac:dyDescent="0.25">
      <c r="A3561">
        <v>4080</v>
      </c>
      <c r="D3561" s="5">
        <v>3</v>
      </c>
    </row>
    <row r="3562" spans="1:5" x14ac:dyDescent="0.25">
      <c r="A3562">
        <v>4081</v>
      </c>
      <c r="C3562" s="4">
        <v>2</v>
      </c>
      <c r="D3562" s="5">
        <v>3</v>
      </c>
    </row>
    <row r="3563" spans="1:5" x14ac:dyDescent="0.25">
      <c r="A3563">
        <v>4082</v>
      </c>
      <c r="C3563" s="4">
        <v>2</v>
      </c>
    </row>
    <row r="3564" spans="1:5" x14ac:dyDescent="0.25">
      <c r="A3564">
        <v>4083</v>
      </c>
      <c r="C3564" s="4">
        <v>2</v>
      </c>
    </row>
    <row r="3565" spans="1:5" x14ac:dyDescent="0.25">
      <c r="A3565">
        <v>4084</v>
      </c>
      <c r="C3565" s="4">
        <v>2</v>
      </c>
    </row>
    <row r="3566" spans="1:5" x14ac:dyDescent="0.25">
      <c r="A3566">
        <v>4085</v>
      </c>
      <c r="C3566" s="4">
        <v>2</v>
      </c>
    </row>
    <row r="3567" spans="1:5" x14ac:dyDescent="0.25">
      <c r="A3567">
        <v>4086</v>
      </c>
      <c r="C3567" s="4">
        <v>2</v>
      </c>
    </row>
    <row r="3568" spans="1:5" x14ac:dyDescent="0.25">
      <c r="A3568">
        <v>4087</v>
      </c>
      <c r="B3568" s="3">
        <v>1</v>
      </c>
      <c r="C3568" s="4">
        <v>2</v>
      </c>
    </row>
    <row r="3569" spans="1:5" x14ac:dyDescent="0.25">
      <c r="A3569">
        <v>4088</v>
      </c>
      <c r="B3569" s="3">
        <v>1</v>
      </c>
      <c r="C3569" s="4">
        <v>2</v>
      </c>
    </row>
    <row r="3570" spans="1:5" x14ac:dyDescent="0.25">
      <c r="A3570">
        <v>4089</v>
      </c>
      <c r="B3570" s="3">
        <v>1</v>
      </c>
      <c r="C3570" s="4">
        <v>2</v>
      </c>
    </row>
    <row r="3571" spans="1:5" x14ac:dyDescent="0.25">
      <c r="A3571">
        <v>4090</v>
      </c>
      <c r="B3571" s="3">
        <v>1</v>
      </c>
    </row>
    <row r="3572" spans="1:5" x14ac:dyDescent="0.25">
      <c r="A3572">
        <v>4091</v>
      </c>
      <c r="B3572" s="3">
        <v>1</v>
      </c>
    </row>
    <row r="3573" spans="1:5" x14ac:dyDescent="0.25">
      <c r="A3573">
        <v>4092</v>
      </c>
      <c r="B3573" s="3">
        <v>1</v>
      </c>
    </row>
    <row r="3574" spans="1:5" x14ac:dyDescent="0.25">
      <c r="A3574">
        <v>4093</v>
      </c>
      <c r="B3574" s="3">
        <v>1</v>
      </c>
    </row>
    <row r="3575" spans="1:5" x14ac:dyDescent="0.25">
      <c r="A3575">
        <v>4094</v>
      </c>
      <c r="B3575" s="3">
        <v>1</v>
      </c>
      <c r="E3575" s="2">
        <v>4</v>
      </c>
    </row>
    <row r="3576" spans="1:5" x14ac:dyDescent="0.25">
      <c r="A3576">
        <v>4095</v>
      </c>
      <c r="B3576" s="3">
        <v>1</v>
      </c>
      <c r="E3576" s="2">
        <v>4</v>
      </c>
    </row>
    <row r="3577" spans="1:5" x14ac:dyDescent="0.25">
      <c r="A3577">
        <v>4096</v>
      </c>
      <c r="D3577" s="5">
        <v>3</v>
      </c>
      <c r="E3577" s="2">
        <v>4</v>
      </c>
    </row>
    <row r="3578" spans="1:5" x14ac:dyDescent="0.25">
      <c r="A3578">
        <v>4097</v>
      </c>
      <c r="D3578" s="5">
        <v>3</v>
      </c>
      <c r="E3578" s="2">
        <v>4</v>
      </c>
    </row>
    <row r="3579" spans="1:5" x14ac:dyDescent="0.25">
      <c r="A3579">
        <v>4098</v>
      </c>
      <c r="D3579" s="5">
        <v>3</v>
      </c>
      <c r="E3579" s="2">
        <v>4</v>
      </c>
    </row>
    <row r="3580" spans="1:5" x14ac:dyDescent="0.25">
      <c r="A3580">
        <v>4099</v>
      </c>
      <c r="D3580" s="5">
        <v>3</v>
      </c>
      <c r="E3580" s="2">
        <v>4</v>
      </c>
    </row>
    <row r="3581" spans="1:5" x14ac:dyDescent="0.25">
      <c r="A3581">
        <v>4100</v>
      </c>
      <c r="D3581" s="5">
        <v>3</v>
      </c>
      <c r="E3581" s="2">
        <v>4</v>
      </c>
    </row>
    <row r="3582" spans="1:5" x14ac:dyDescent="0.25">
      <c r="A3582">
        <v>4101</v>
      </c>
      <c r="D3582" s="5">
        <v>3</v>
      </c>
      <c r="E3582" s="2">
        <v>4</v>
      </c>
    </row>
    <row r="3583" spans="1:5" x14ac:dyDescent="0.25">
      <c r="A3583">
        <v>4102</v>
      </c>
      <c r="D3583" s="5">
        <v>3</v>
      </c>
      <c r="E3583" s="2">
        <v>4</v>
      </c>
    </row>
    <row r="3584" spans="1:5" x14ac:dyDescent="0.25">
      <c r="A3584">
        <v>4103</v>
      </c>
      <c r="D3584" s="5">
        <v>3</v>
      </c>
      <c r="E3584" s="2">
        <v>4</v>
      </c>
    </row>
    <row r="3585" spans="1:5" x14ac:dyDescent="0.25">
      <c r="A3585">
        <v>4104</v>
      </c>
      <c r="D3585" s="5">
        <v>3</v>
      </c>
    </row>
    <row r="3586" spans="1:5" x14ac:dyDescent="0.25">
      <c r="A3586">
        <v>4105</v>
      </c>
      <c r="C3586" s="4">
        <v>2</v>
      </c>
    </row>
    <row r="3587" spans="1:5" x14ac:dyDescent="0.25">
      <c r="A3587">
        <v>4106</v>
      </c>
      <c r="C3587" s="4">
        <v>2</v>
      </c>
    </row>
    <row r="3588" spans="1:5" x14ac:dyDescent="0.25">
      <c r="A3588">
        <v>4107</v>
      </c>
      <c r="C3588" s="4">
        <v>2</v>
      </c>
    </row>
    <row r="3589" spans="1:5" x14ac:dyDescent="0.25">
      <c r="A3589">
        <v>4108</v>
      </c>
      <c r="C3589" s="4">
        <v>2</v>
      </c>
    </row>
    <row r="3590" spans="1:5" x14ac:dyDescent="0.25">
      <c r="A3590">
        <v>4109</v>
      </c>
      <c r="C3590" s="4">
        <v>2</v>
      </c>
    </row>
    <row r="3591" spans="1:5" x14ac:dyDescent="0.25">
      <c r="A3591">
        <v>4110</v>
      </c>
      <c r="B3591" s="3">
        <v>1</v>
      </c>
      <c r="C3591" s="4">
        <v>2</v>
      </c>
    </row>
    <row r="3592" spans="1:5" x14ac:dyDescent="0.25">
      <c r="A3592">
        <v>4111</v>
      </c>
      <c r="B3592" s="3">
        <v>1</v>
      </c>
      <c r="C3592" s="4">
        <v>2</v>
      </c>
    </row>
    <row r="3593" spans="1:5" x14ac:dyDescent="0.25">
      <c r="A3593">
        <v>4112</v>
      </c>
      <c r="B3593" s="3">
        <v>1</v>
      </c>
      <c r="C3593" s="4">
        <v>2</v>
      </c>
    </row>
    <row r="3594" spans="1:5" x14ac:dyDescent="0.25">
      <c r="A3594">
        <v>4113</v>
      </c>
      <c r="B3594" s="3">
        <v>1</v>
      </c>
    </row>
    <row r="3595" spans="1:5" x14ac:dyDescent="0.25">
      <c r="A3595">
        <v>4114</v>
      </c>
      <c r="B3595" s="3">
        <v>1</v>
      </c>
    </row>
    <row r="3596" spans="1:5" x14ac:dyDescent="0.25">
      <c r="A3596">
        <v>4115</v>
      </c>
      <c r="B3596" s="3">
        <v>1</v>
      </c>
    </row>
    <row r="3597" spans="1:5" x14ac:dyDescent="0.25">
      <c r="A3597">
        <v>4116</v>
      </c>
      <c r="B3597" s="3">
        <v>1</v>
      </c>
    </row>
    <row r="3598" spans="1:5" x14ac:dyDescent="0.25">
      <c r="A3598">
        <v>4117</v>
      </c>
      <c r="B3598" s="3">
        <v>1</v>
      </c>
    </row>
    <row r="3599" spans="1:5" x14ac:dyDescent="0.25">
      <c r="A3599">
        <v>4118</v>
      </c>
      <c r="B3599" s="3">
        <v>1</v>
      </c>
      <c r="E3599" s="2">
        <v>4</v>
      </c>
    </row>
    <row r="3600" spans="1:5" x14ac:dyDescent="0.25">
      <c r="A3600">
        <v>4119</v>
      </c>
      <c r="D3600" s="5">
        <v>3</v>
      </c>
      <c r="E3600" s="2">
        <v>4</v>
      </c>
    </row>
    <row r="3601" spans="1:5" x14ac:dyDescent="0.25">
      <c r="A3601">
        <v>4120</v>
      </c>
      <c r="D3601" s="5">
        <v>3</v>
      </c>
      <c r="E3601" s="2">
        <v>4</v>
      </c>
    </row>
    <row r="3602" spans="1:5" x14ac:dyDescent="0.25">
      <c r="A3602">
        <v>4121</v>
      </c>
      <c r="D3602" s="5">
        <v>3</v>
      </c>
      <c r="E3602" s="2">
        <v>4</v>
      </c>
    </row>
    <row r="3603" spans="1:5" x14ac:dyDescent="0.25">
      <c r="A3603">
        <v>4122</v>
      </c>
      <c r="D3603" s="5">
        <v>3</v>
      </c>
      <c r="E3603" s="2">
        <v>4</v>
      </c>
    </row>
    <row r="3604" spans="1:5" x14ac:dyDescent="0.25">
      <c r="A3604">
        <v>4123</v>
      </c>
      <c r="D3604" s="5">
        <v>3</v>
      </c>
      <c r="E3604" s="2">
        <v>4</v>
      </c>
    </row>
    <row r="3605" spans="1:5" x14ac:dyDescent="0.25">
      <c r="A3605">
        <v>4124</v>
      </c>
      <c r="D3605" s="5">
        <v>3</v>
      </c>
      <c r="E3605" s="2">
        <v>4</v>
      </c>
    </row>
    <row r="3606" spans="1:5" x14ac:dyDescent="0.25">
      <c r="A3606">
        <v>4125</v>
      </c>
      <c r="D3606" s="5">
        <v>3</v>
      </c>
      <c r="E3606" s="2">
        <v>4</v>
      </c>
    </row>
    <row r="3607" spans="1:5" x14ac:dyDescent="0.25">
      <c r="A3607">
        <v>4126</v>
      </c>
      <c r="D3607" s="5">
        <v>3</v>
      </c>
      <c r="E3607" s="2">
        <v>4</v>
      </c>
    </row>
    <row r="3608" spans="1:5" x14ac:dyDescent="0.25">
      <c r="A3608">
        <v>4127</v>
      </c>
      <c r="D3608" s="5">
        <v>3</v>
      </c>
      <c r="E3608" s="2">
        <v>4</v>
      </c>
    </row>
    <row r="3609" spans="1:5" x14ac:dyDescent="0.25">
      <c r="A3609">
        <v>4128</v>
      </c>
      <c r="D3609" s="5">
        <v>3</v>
      </c>
    </row>
    <row r="3610" spans="1:5" x14ac:dyDescent="0.25">
      <c r="A3610">
        <v>4129</v>
      </c>
      <c r="C3610" s="4">
        <v>2</v>
      </c>
    </row>
    <row r="3611" spans="1:5" x14ac:dyDescent="0.25">
      <c r="A3611">
        <v>4130</v>
      </c>
      <c r="C3611" s="4">
        <v>2</v>
      </c>
    </row>
    <row r="3612" spans="1:5" x14ac:dyDescent="0.25">
      <c r="A3612">
        <v>4131</v>
      </c>
      <c r="C3612" s="4">
        <v>2</v>
      </c>
    </row>
    <row r="3613" spans="1:5" x14ac:dyDescent="0.25">
      <c r="A3613">
        <v>4132</v>
      </c>
      <c r="C3613" s="4">
        <v>2</v>
      </c>
    </row>
    <row r="3614" spans="1:5" x14ac:dyDescent="0.25">
      <c r="A3614">
        <v>4133</v>
      </c>
      <c r="C3614" s="4">
        <v>2</v>
      </c>
    </row>
    <row r="3615" spans="1:5" x14ac:dyDescent="0.25">
      <c r="A3615">
        <v>4134</v>
      </c>
      <c r="B3615" s="3">
        <v>1</v>
      </c>
      <c r="C3615" s="4">
        <v>2</v>
      </c>
    </row>
    <row r="3616" spans="1:5" x14ac:dyDescent="0.25">
      <c r="A3616">
        <v>4135</v>
      </c>
      <c r="B3616" s="3">
        <v>1</v>
      </c>
      <c r="C3616" s="4">
        <v>2</v>
      </c>
    </row>
    <row r="3617" spans="1:5" x14ac:dyDescent="0.25">
      <c r="A3617">
        <v>4136</v>
      </c>
      <c r="B3617" s="3">
        <v>1</v>
      </c>
      <c r="C3617" s="4">
        <v>2</v>
      </c>
    </row>
    <row r="3618" spans="1:5" x14ac:dyDescent="0.25">
      <c r="A3618">
        <v>4137</v>
      </c>
      <c r="B3618" s="3">
        <v>1</v>
      </c>
      <c r="C3618" s="4">
        <v>2</v>
      </c>
    </row>
    <row r="3619" spans="1:5" x14ac:dyDescent="0.25">
      <c r="A3619">
        <v>4138</v>
      </c>
      <c r="B3619" s="3">
        <v>1</v>
      </c>
    </row>
    <row r="3620" spans="1:5" x14ac:dyDescent="0.25">
      <c r="A3620">
        <v>4139</v>
      </c>
      <c r="B3620" s="3">
        <v>1</v>
      </c>
    </row>
    <row r="3621" spans="1:5" x14ac:dyDescent="0.25">
      <c r="A3621">
        <v>4140</v>
      </c>
      <c r="B3621" s="3">
        <v>1</v>
      </c>
    </row>
    <row r="3622" spans="1:5" x14ac:dyDescent="0.25">
      <c r="A3622">
        <v>4141</v>
      </c>
      <c r="B3622" s="3">
        <v>1</v>
      </c>
    </row>
    <row r="3623" spans="1:5" x14ac:dyDescent="0.25">
      <c r="A3623">
        <v>4142</v>
      </c>
      <c r="B3623" s="3">
        <v>1</v>
      </c>
      <c r="E3623" s="2">
        <v>4</v>
      </c>
    </row>
    <row r="3624" spans="1:5" x14ac:dyDescent="0.25">
      <c r="A3624">
        <v>4143</v>
      </c>
      <c r="D3624" s="5">
        <v>3</v>
      </c>
      <c r="E3624" s="2">
        <v>4</v>
      </c>
    </row>
    <row r="3625" spans="1:5" x14ac:dyDescent="0.25">
      <c r="A3625">
        <v>4144</v>
      </c>
      <c r="D3625" s="5">
        <v>3</v>
      </c>
      <c r="E3625" s="2">
        <v>4</v>
      </c>
    </row>
    <row r="3626" spans="1:5" x14ac:dyDescent="0.25">
      <c r="A3626">
        <v>4145</v>
      </c>
      <c r="D3626" s="5">
        <v>3</v>
      </c>
      <c r="E3626" s="2">
        <v>4</v>
      </c>
    </row>
    <row r="3627" spans="1:5" x14ac:dyDescent="0.25">
      <c r="A3627">
        <v>4146</v>
      </c>
      <c r="D3627" s="5">
        <v>3</v>
      </c>
      <c r="E3627" s="2">
        <v>4</v>
      </c>
    </row>
    <row r="3628" spans="1:5" x14ac:dyDescent="0.25">
      <c r="A3628">
        <v>4147</v>
      </c>
      <c r="D3628" s="5">
        <v>3</v>
      </c>
      <c r="E3628" s="2">
        <v>4</v>
      </c>
    </row>
    <row r="3629" spans="1:5" x14ac:dyDescent="0.25">
      <c r="A3629">
        <v>4148</v>
      </c>
      <c r="D3629" s="5">
        <v>3</v>
      </c>
      <c r="E3629" s="2">
        <v>4</v>
      </c>
    </row>
    <row r="3630" spans="1:5" x14ac:dyDescent="0.25">
      <c r="A3630">
        <v>4149</v>
      </c>
      <c r="D3630" s="5">
        <v>3</v>
      </c>
      <c r="E3630" s="2">
        <v>4</v>
      </c>
    </row>
    <row r="3631" spans="1:5" x14ac:dyDescent="0.25">
      <c r="A3631">
        <v>4150</v>
      </c>
      <c r="D3631" s="5">
        <v>3</v>
      </c>
      <c r="E3631" s="2">
        <v>4</v>
      </c>
    </row>
    <row r="3632" spans="1:5" x14ac:dyDescent="0.25">
      <c r="A3632">
        <v>4151</v>
      </c>
      <c r="D3632" s="5">
        <v>3</v>
      </c>
      <c r="E3632" s="2">
        <v>4</v>
      </c>
    </row>
    <row r="3633" spans="1:5" x14ac:dyDescent="0.25">
      <c r="A3633">
        <v>4152</v>
      </c>
      <c r="D3633" s="5">
        <v>3</v>
      </c>
    </row>
    <row r="3634" spans="1:5" x14ac:dyDescent="0.25">
      <c r="A3634">
        <v>4153</v>
      </c>
      <c r="C3634" s="4">
        <v>2</v>
      </c>
    </row>
    <row r="3635" spans="1:5" x14ac:dyDescent="0.25">
      <c r="A3635">
        <v>4154</v>
      </c>
      <c r="C3635" s="4">
        <v>2</v>
      </c>
    </row>
    <row r="3636" spans="1:5" x14ac:dyDescent="0.25">
      <c r="A3636">
        <v>4155</v>
      </c>
      <c r="C3636" s="4">
        <v>2</v>
      </c>
    </row>
    <row r="3637" spans="1:5" x14ac:dyDescent="0.25">
      <c r="A3637">
        <v>4156</v>
      </c>
      <c r="C3637" s="4">
        <v>2</v>
      </c>
    </row>
    <row r="3638" spans="1:5" x14ac:dyDescent="0.25">
      <c r="A3638">
        <v>4157</v>
      </c>
      <c r="C3638" s="4">
        <v>2</v>
      </c>
    </row>
    <row r="3639" spans="1:5" x14ac:dyDescent="0.25">
      <c r="A3639">
        <v>4158</v>
      </c>
      <c r="C3639" s="4">
        <v>2</v>
      </c>
    </row>
    <row r="3640" spans="1:5" x14ac:dyDescent="0.25">
      <c r="A3640">
        <v>4159</v>
      </c>
      <c r="B3640" s="3">
        <v>1</v>
      </c>
      <c r="C3640" s="4">
        <v>2</v>
      </c>
    </row>
    <row r="3641" spans="1:5" x14ac:dyDescent="0.25">
      <c r="A3641">
        <v>4160</v>
      </c>
      <c r="B3641" s="3">
        <v>1</v>
      </c>
      <c r="C3641" s="4">
        <v>2</v>
      </c>
    </row>
    <row r="3642" spans="1:5" x14ac:dyDescent="0.25">
      <c r="A3642">
        <v>4161</v>
      </c>
      <c r="B3642" s="3">
        <v>1</v>
      </c>
      <c r="C3642" s="4">
        <v>2</v>
      </c>
    </row>
    <row r="3643" spans="1:5" x14ac:dyDescent="0.25">
      <c r="A3643">
        <v>4162</v>
      </c>
      <c r="B3643" s="3">
        <v>1</v>
      </c>
    </row>
    <row r="3644" spans="1:5" x14ac:dyDescent="0.25">
      <c r="A3644">
        <v>4163</v>
      </c>
      <c r="B3644" s="3">
        <v>1</v>
      </c>
    </row>
    <row r="3645" spans="1:5" x14ac:dyDescent="0.25">
      <c r="A3645">
        <v>4164</v>
      </c>
      <c r="B3645" s="3">
        <v>1</v>
      </c>
    </row>
    <row r="3646" spans="1:5" x14ac:dyDescent="0.25">
      <c r="A3646">
        <v>4165</v>
      </c>
      <c r="B3646" s="3">
        <v>1</v>
      </c>
    </row>
    <row r="3647" spans="1:5" x14ac:dyDescent="0.25">
      <c r="A3647">
        <v>4166</v>
      </c>
      <c r="B3647" s="3">
        <v>1</v>
      </c>
      <c r="E3647" s="2">
        <v>4</v>
      </c>
    </row>
    <row r="3648" spans="1:5" x14ac:dyDescent="0.25">
      <c r="A3648">
        <v>4167</v>
      </c>
      <c r="B3648" s="3">
        <v>1</v>
      </c>
      <c r="E3648" s="2">
        <v>4</v>
      </c>
    </row>
    <row r="3649" spans="1:5" x14ac:dyDescent="0.25">
      <c r="A3649">
        <v>4168</v>
      </c>
      <c r="D3649" s="5">
        <v>3</v>
      </c>
      <c r="E3649" s="2">
        <v>4</v>
      </c>
    </row>
    <row r="3650" spans="1:5" x14ac:dyDescent="0.25">
      <c r="A3650">
        <v>4169</v>
      </c>
      <c r="D3650" s="5">
        <v>3</v>
      </c>
      <c r="E3650" s="2">
        <v>4</v>
      </c>
    </row>
    <row r="3651" spans="1:5" x14ac:dyDescent="0.25">
      <c r="A3651">
        <v>4170</v>
      </c>
      <c r="D3651" s="5">
        <v>3</v>
      </c>
      <c r="E3651" s="2">
        <v>4</v>
      </c>
    </row>
    <row r="3652" spans="1:5" x14ac:dyDescent="0.25">
      <c r="A3652">
        <v>4171</v>
      </c>
      <c r="D3652" s="5">
        <v>3</v>
      </c>
      <c r="E3652" s="2">
        <v>4</v>
      </c>
    </row>
    <row r="3653" spans="1:5" x14ac:dyDescent="0.25">
      <c r="A3653">
        <v>4172</v>
      </c>
      <c r="D3653" s="5">
        <v>3</v>
      </c>
      <c r="E3653" s="2">
        <v>4</v>
      </c>
    </row>
    <row r="3654" spans="1:5" x14ac:dyDescent="0.25">
      <c r="A3654">
        <v>4173</v>
      </c>
      <c r="D3654" s="5">
        <v>3</v>
      </c>
      <c r="E3654" s="2">
        <v>4</v>
      </c>
    </row>
    <row r="3655" spans="1:5" x14ac:dyDescent="0.25">
      <c r="A3655">
        <v>4174</v>
      </c>
      <c r="D3655" s="5">
        <v>3</v>
      </c>
      <c r="E3655" s="2">
        <v>4</v>
      </c>
    </row>
    <row r="3656" spans="1:5" x14ac:dyDescent="0.25">
      <c r="A3656">
        <v>4175</v>
      </c>
      <c r="D3656" s="5">
        <v>3</v>
      </c>
      <c r="E3656" s="2">
        <v>4</v>
      </c>
    </row>
    <row r="3657" spans="1:5" x14ac:dyDescent="0.25">
      <c r="A3657">
        <v>4176</v>
      </c>
      <c r="C3657" s="4">
        <v>2</v>
      </c>
      <c r="D3657" s="5">
        <v>3</v>
      </c>
    </row>
    <row r="3658" spans="1:5" x14ac:dyDescent="0.25">
      <c r="A3658">
        <v>4177</v>
      </c>
      <c r="C3658" s="4">
        <v>2</v>
      </c>
    </row>
    <row r="3659" spans="1:5" x14ac:dyDescent="0.25">
      <c r="A3659">
        <v>4178</v>
      </c>
      <c r="C3659" s="4">
        <v>2</v>
      </c>
    </row>
    <row r="3660" spans="1:5" x14ac:dyDescent="0.25">
      <c r="A3660">
        <v>4179</v>
      </c>
      <c r="C3660" s="4">
        <v>2</v>
      </c>
    </row>
    <row r="3661" spans="1:5" x14ac:dyDescent="0.25">
      <c r="A3661">
        <v>4180</v>
      </c>
      <c r="C3661" s="4">
        <v>2</v>
      </c>
    </row>
    <row r="3662" spans="1:5" x14ac:dyDescent="0.25">
      <c r="A3662">
        <v>4181</v>
      </c>
      <c r="C3662" s="4">
        <v>2</v>
      </c>
    </row>
    <row r="3663" spans="1:5" x14ac:dyDescent="0.25">
      <c r="A3663">
        <v>4182</v>
      </c>
      <c r="C3663" s="4">
        <v>2</v>
      </c>
    </row>
    <row r="3664" spans="1:5" x14ac:dyDescent="0.25">
      <c r="A3664">
        <v>4183</v>
      </c>
      <c r="B3664" s="3">
        <v>1</v>
      </c>
      <c r="C3664" s="4">
        <v>2</v>
      </c>
    </row>
    <row r="3665" spans="1:5" x14ac:dyDescent="0.25">
      <c r="A3665">
        <v>4184</v>
      </c>
      <c r="B3665" s="3">
        <v>1</v>
      </c>
      <c r="C3665" s="4">
        <v>2</v>
      </c>
    </row>
    <row r="3666" spans="1:5" x14ac:dyDescent="0.25">
      <c r="A3666">
        <v>4185</v>
      </c>
      <c r="B3666" s="3">
        <v>1</v>
      </c>
      <c r="C3666" s="4">
        <v>2</v>
      </c>
    </row>
    <row r="3667" spans="1:5" x14ac:dyDescent="0.25">
      <c r="A3667">
        <v>4186</v>
      </c>
      <c r="B3667" s="3">
        <v>1</v>
      </c>
    </row>
    <row r="3668" spans="1:5" x14ac:dyDescent="0.25">
      <c r="A3668">
        <v>4187</v>
      </c>
      <c r="B3668" s="3">
        <v>1</v>
      </c>
    </row>
    <row r="3669" spans="1:5" x14ac:dyDescent="0.25">
      <c r="A3669">
        <v>4188</v>
      </c>
      <c r="B3669" s="3">
        <v>1</v>
      </c>
    </row>
    <row r="3670" spans="1:5" x14ac:dyDescent="0.25">
      <c r="A3670">
        <v>4189</v>
      </c>
      <c r="B3670" s="3">
        <v>1</v>
      </c>
      <c r="E3670" s="2">
        <v>4</v>
      </c>
    </row>
    <row r="3671" spans="1:5" x14ac:dyDescent="0.25">
      <c r="A3671">
        <v>4190</v>
      </c>
      <c r="B3671" s="3">
        <v>1</v>
      </c>
      <c r="E3671" s="2">
        <v>4</v>
      </c>
    </row>
    <row r="3672" spans="1:5" x14ac:dyDescent="0.25">
      <c r="A3672">
        <v>4191</v>
      </c>
      <c r="B3672" s="3">
        <v>1</v>
      </c>
      <c r="E3672" s="2">
        <v>4</v>
      </c>
    </row>
    <row r="3673" spans="1:5" x14ac:dyDescent="0.25">
      <c r="A3673">
        <v>4192</v>
      </c>
      <c r="B3673" s="3">
        <v>1</v>
      </c>
      <c r="D3673" s="5">
        <v>3</v>
      </c>
      <c r="E3673" s="2">
        <v>4</v>
      </c>
    </row>
    <row r="3674" spans="1:5" x14ac:dyDescent="0.25">
      <c r="A3674">
        <v>4193</v>
      </c>
      <c r="D3674" s="5">
        <v>3</v>
      </c>
      <c r="E3674" s="2">
        <v>4</v>
      </c>
    </row>
    <row r="3675" spans="1:5" x14ac:dyDescent="0.25">
      <c r="A3675">
        <v>4194</v>
      </c>
      <c r="D3675" s="5">
        <v>3</v>
      </c>
      <c r="E3675" s="2">
        <v>4</v>
      </c>
    </row>
    <row r="3676" spans="1:5" x14ac:dyDescent="0.25">
      <c r="A3676">
        <v>4195</v>
      </c>
      <c r="D3676" s="5">
        <v>3</v>
      </c>
      <c r="E3676" s="2">
        <v>4</v>
      </c>
    </row>
    <row r="3677" spans="1:5" x14ac:dyDescent="0.25">
      <c r="A3677">
        <v>4196</v>
      </c>
      <c r="D3677" s="5">
        <v>3</v>
      </c>
      <c r="E3677" s="2">
        <v>4</v>
      </c>
    </row>
    <row r="3678" spans="1:5" x14ac:dyDescent="0.25">
      <c r="A3678">
        <v>4197</v>
      </c>
      <c r="D3678" s="5">
        <v>3</v>
      </c>
      <c r="E3678" s="2">
        <v>4</v>
      </c>
    </row>
    <row r="3679" spans="1:5" x14ac:dyDescent="0.25">
      <c r="A3679">
        <v>4198</v>
      </c>
      <c r="D3679" s="5">
        <v>3</v>
      </c>
      <c r="E3679" s="2">
        <v>4</v>
      </c>
    </row>
    <row r="3680" spans="1:5" x14ac:dyDescent="0.25">
      <c r="A3680">
        <v>4199</v>
      </c>
      <c r="D3680" s="5">
        <v>3</v>
      </c>
      <c r="E3680" s="2">
        <v>4</v>
      </c>
    </row>
    <row r="3681" spans="1:5" x14ac:dyDescent="0.25">
      <c r="A3681">
        <v>4200</v>
      </c>
      <c r="C3681" s="4">
        <v>2</v>
      </c>
      <c r="D3681" s="5">
        <v>3</v>
      </c>
    </row>
    <row r="3682" spans="1:5" x14ac:dyDescent="0.25">
      <c r="A3682">
        <v>4201</v>
      </c>
      <c r="C3682" s="4">
        <v>2</v>
      </c>
      <c r="D3682" s="5">
        <v>3</v>
      </c>
    </row>
    <row r="3683" spans="1:5" x14ac:dyDescent="0.25">
      <c r="A3683">
        <v>4202</v>
      </c>
      <c r="C3683" s="4">
        <v>2</v>
      </c>
      <c r="D3683" s="5">
        <v>3</v>
      </c>
    </row>
    <row r="3684" spans="1:5" x14ac:dyDescent="0.25">
      <c r="A3684">
        <v>4203</v>
      </c>
      <c r="C3684" s="4">
        <v>2</v>
      </c>
      <c r="D3684" s="5">
        <v>3</v>
      </c>
    </row>
    <row r="3685" spans="1:5" x14ac:dyDescent="0.25">
      <c r="A3685">
        <v>4204</v>
      </c>
      <c r="C3685" s="4">
        <v>2</v>
      </c>
      <c r="D3685" s="5">
        <v>3</v>
      </c>
    </row>
    <row r="3686" spans="1:5" x14ac:dyDescent="0.25">
      <c r="A3686">
        <v>4205</v>
      </c>
      <c r="C3686" s="4">
        <v>2</v>
      </c>
    </row>
    <row r="3687" spans="1:5" x14ac:dyDescent="0.25">
      <c r="A3687">
        <v>4206</v>
      </c>
      <c r="C3687" s="4">
        <v>2</v>
      </c>
    </row>
    <row r="3688" spans="1:5" x14ac:dyDescent="0.25">
      <c r="A3688">
        <v>4207</v>
      </c>
      <c r="C3688" s="4">
        <v>2</v>
      </c>
    </row>
    <row r="3689" spans="1:5" x14ac:dyDescent="0.25">
      <c r="A3689">
        <v>4208</v>
      </c>
      <c r="B3689" s="3">
        <v>1</v>
      </c>
      <c r="C3689" s="4">
        <v>2</v>
      </c>
    </row>
    <row r="3690" spans="1:5" x14ac:dyDescent="0.25">
      <c r="A3690">
        <v>4209</v>
      </c>
      <c r="B3690" s="3">
        <v>1</v>
      </c>
      <c r="C3690" s="4">
        <v>2</v>
      </c>
    </row>
    <row r="3691" spans="1:5" x14ac:dyDescent="0.25">
      <c r="A3691">
        <v>4210</v>
      </c>
      <c r="B3691" s="3">
        <v>1</v>
      </c>
      <c r="C3691" s="4">
        <v>2</v>
      </c>
    </row>
    <row r="3692" spans="1:5" x14ac:dyDescent="0.25">
      <c r="A3692">
        <v>4211</v>
      </c>
      <c r="B3692" s="3">
        <v>1</v>
      </c>
      <c r="C3692" s="4">
        <v>2</v>
      </c>
    </row>
    <row r="3693" spans="1:5" x14ac:dyDescent="0.25">
      <c r="A3693">
        <v>4212</v>
      </c>
      <c r="B3693" s="3">
        <v>1</v>
      </c>
    </row>
    <row r="3694" spans="1:5" x14ac:dyDescent="0.25">
      <c r="A3694">
        <v>4213</v>
      </c>
      <c r="B3694" s="3">
        <v>1</v>
      </c>
    </row>
    <row r="3695" spans="1:5" x14ac:dyDescent="0.25">
      <c r="A3695">
        <v>4214</v>
      </c>
      <c r="B3695" s="3">
        <v>1</v>
      </c>
    </row>
    <row r="3696" spans="1:5" x14ac:dyDescent="0.25">
      <c r="A3696">
        <v>4215</v>
      </c>
      <c r="B3696" s="3">
        <v>1</v>
      </c>
      <c r="E3696" s="2">
        <v>4</v>
      </c>
    </row>
    <row r="3697" spans="1:6" x14ac:dyDescent="0.25">
      <c r="A3697">
        <v>4216</v>
      </c>
      <c r="B3697" s="3">
        <v>1</v>
      </c>
      <c r="E3697" s="2">
        <v>4</v>
      </c>
    </row>
    <row r="3698" spans="1:6" x14ac:dyDescent="0.25">
      <c r="A3698">
        <v>4217</v>
      </c>
      <c r="B3698" s="3">
        <v>1</v>
      </c>
      <c r="E3698" s="2">
        <v>4</v>
      </c>
    </row>
    <row r="3699" spans="1:6" x14ac:dyDescent="0.25">
      <c r="A3699">
        <v>4218</v>
      </c>
      <c r="B3699" s="3">
        <v>1</v>
      </c>
      <c r="E3699" s="2">
        <v>4</v>
      </c>
    </row>
    <row r="3700" spans="1:6" x14ac:dyDescent="0.25">
      <c r="A3700">
        <v>4219</v>
      </c>
      <c r="B3700" s="3">
        <v>1</v>
      </c>
      <c r="D3700" s="5">
        <v>3</v>
      </c>
      <c r="E3700" s="2">
        <v>4</v>
      </c>
    </row>
    <row r="3701" spans="1:6" x14ac:dyDescent="0.25">
      <c r="A3701">
        <v>4220</v>
      </c>
      <c r="D3701" s="5">
        <v>3</v>
      </c>
      <c r="E3701" s="2">
        <v>4</v>
      </c>
    </row>
    <row r="3702" spans="1:6" x14ac:dyDescent="0.25">
      <c r="A3702">
        <v>4221</v>
      </c>
      <c r="D3702" s="5">
        <v>3</v>
      </c>
      <c r="E3702" s="2">
        <v>4</v>
      </c>
    </row>
    <row r="3703" spans="1:6" x14ac:dyDescent="0.25">
      <c r="A3703">
        <v>4222</v>
      </c>
      <c r="D3703" s="5">
        <v>3</v>
      </c>
      <c r="E3703" s="2">
        <v>4</v>
      </c>
    </row>
    <row r="3704" spans="1:6" x14ac:dyDescent="0.25">
      <c r="A3704">
        <v>4223</v>
      </c>
      <c r="D3704" s="5">
        <v>3</v>
      </c>
      <c r="E3704" s="2">
        <v>4</v>
      </c>
    </row>
    <row r="3705" spans="1:6" x14ac:dyDescent="0.25">
      <c r="A3705">
        <v>4224</v>
      </c>
      <c r="D3705" s="5">
        <v>3</v>
      </c>
      <c r="E3705" s="2">
        <v>4</v>
      </c>
    </row>
    <row r="3706" spans="1:6" x14ac:dyDescent="0.25">
      <c r="A3706">
        <v>4225</v>
      </c>
      <c r="D3706" s="5">
        <v>3</v>
      </c>
      <c r="E3706" s="2">
        <v>4</v>
      </c>
    </row>
    <row r="3707" spans="1:6" x14ac:dyDescent="0.25">
      <c r="A3707">
        <v>4226</v>
      </c>
      <c r="C3707" s="4">
        <v>2</v>
      </c>
      <c r="D3707" s="5">
        <v>3</v>
      </c>
      <c r="E3707" s="2">
        <v>4</v>
      </c>
    </row>
    <row r="3708" spans="1:6" x14ac:dyDescent="0.25">
      <c r="A3708">
        <v>4227</v>
      </c>
      <c r="C3708" s="4">
        <v>2</v>
      </c>
      <c r="D3708" s="5">
        <v>3</v>
      </c>
      <c r="E3708" s="2">
        <v>4</v>
      </c>
    </row>
    <row r="3709" spans="1:6" x14ac:dyDescent="0.25">
      <c r="A3709">
        <v>4228</v>
      </c>
      <c r="C3709" s="4">
        <v>2</v>
      </c>
      <c r="D3709" s="5">
        <v>3</v>
      </c>
      <c r="E3709" s="2">
        <v>4</v>
      </c>
    </row>
    <row r="3710" spans="1:6" x14ac:dyDescent="0.25">
      <c r="A3710">
        <v>4229</v>
      </c>
      <c r="C3710" s="4">
        <v>2</v>
      </c>
      <c r="D3710" s="5">
        <v>3</v>
      </c>
      <c r="F371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2025-07-08T18:00:35Z</dcterms:created>
  <dcterms:modified xsi:type="dcterms:W3CDTF">2025-08-11T16:39:21Z</dcterms:modified>
</cp:coreProperties>
</file>