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62025-BL-16b.mqa\"/>
    </mc:Choice>
  </mc:AlternateContent>
  <xr:revisionPtr revIDLastSave="0" documentId="13_ncr:1_{EBCC9AEE-E7A6-4BE3-9491-C2FD9B168601}" xr6:coauthVersionLast="47" xr6:coauthVersionMax="47" xr10:uidLastSave="{00000000-0000-0000-0000-000000000000}"/>
  <bookViews>
    <workbookView xWindow="-120" yWindow="-120" windowWidth="29040" windowHeight="16440" activeTab="3" xr2:uid="{5ABC6F4D-CBE4-41D9-BE29-98497A9EA7E8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Coordination!$R$464:$R$467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Q12" i="2" s="1"/>
  <c r="BR6" i="3"/>
  <c r="BS6" i="3"/>
  <c r="BS7" i="3"/>
  <c r="BR9" i="3"/>
  <c r="BR10" i="3"/>
  <c r="BS10" i="3"/>
  <c r="BR11" i="3"/>
  <c r="BS11" i="3"/>
  <c r="BR12" i="3"/>
  <c r="BS12" i="3"/>
  <c r="BR13" i="3"/>
  <c r="BS13" i="3"/>
  <c r="BR14" i="3"/>
  <c r="BS14" i="3"/>
  <c r="BS15" i="3"/>
  <c r="AO3" i="2"/>
  <c r="BZ22" i="4"/>
  <c r="CB22" i="4"/>
  <c r="CA22" i="4"/>
  <c r="BZ21" i="4"/>
  <c r="CB21" i="4"/>
  <c r="CA21" i="4"/>
  <c r="BZ20" i="4"/>
  <c r="CA20" i="4"/>
  <c r="BZ19" i="4"/>
  <c r="CB20" i="4"/>
  <c r="CA19" i="4"/>
  <c r="BZ18" i="4"/>
  <c r="CB19" i="4"/>
  <c r="CB18" i="4"/>
  <c r="CA18" i="4"/>
  <c r="BZ17" i="4"/>
  <c r="CB17" i="4"/>
  <c r="CA17" i="4"/>
  <c r="BZ16" i="4"/>
  <c r="CA16" i="4"/>
  <c r="BZ15" i="4"/>
  <c r="CB16" i="4"/>
  <c r="CB15" i="4"/>
  <c r="CA15" i="4"/>
  <c r="BZ14" i="4"/>
  <c r="CA14" i="4"/>
  <c r="BZ13" i="4"/>
  <c r="CB14" i="4"/>
  <c r="CB13" i="4"/>
  <c r="CA13" i="4"/>
  <c r="BW21" i="4"/>
  <c r="BY21" i="4"/>
  <c r="BY20" i="4"/>
  <c r="BX21" i="4"/>
  <c r="BW20" i="4"/>
  <c r="BY19" i="4"/>
  <c r="BX20" i="4"/>
  <c r="BW19" i="4"/>
  <c r="BY18" i="4"/>
  <c r="BX19" i="4"/>
  <c r="BW18" i="4"/>
  <c r="BY17" i="4"/>
  <c r="BX18" i="4"/>
  <c r="BW17" i="4"/>
  <c r="BY16" i="4"/>
  <c r="BX17" i="4"/>
  <c r="BW16" i="4"/>
  <c r="BY15" i="4"/>
  <c r="BX16" i="4"/>
  <c r="BW15" i="4"/>
  <c r="BX15" i="4"/>
  <c r="BW14" i="4"/>
  <c r="BY14" i="4"/>
  <c r="BY13" i="4"/>
  <c r="AR4" i="2" s="1"/>
  <c r="BX14" i="4"/>
  <c r="BW13" i="4"/>
  <c r="BX13" i="4"/>
  <c r="BT21" i="4"/>
  <c r="BV21" i="4"/>
  <c r="BU21" i="4"/>
  <c r="BT20" i="4"/>
  <c r="BV20" i="4"/>
  <c r="BU20" i="4"/>
  <c r="BT19" i="4"/>
  <c r="BV19" i="4"/>
  <c r="BU19" i="4"/>
  <c r="BT18" i="4"/>
  <c r="BV18" i="4"/>
  <c r="BU18" i="4"/>
  <c r="BV17" i="4"/>
  <c r="BU17" i="4"/>
  <c r="BT17" i="4"/>
  <c r="BV16" i="4"/>
  <c r="BU16" i="4"/>
  <c r="BT16" i="4"/>
  <c r="BT15" i="4"/>
  <c r="BV15" i="4"/>
  <c r="BU15" i="4"/>
  <c r="BT14" i="4"/>
  <c r="BV14" i="4"/>
  <c r="BU14" i="4"/>
  <c r="BT13" i="4"/>
  <c r="BV13" i="4"/>
  <c r="BU13" i="4"/>
  <c r="BS22" i="4"/>
  <c r="BR22" i="4"/>
  <c r="BQ22" i="4"/>
  <c r="BS21" i="4"/>
  <c r="BR21" i="4"/>
  <c r="BQ21" i="4"/>
  <c r="BS20" i="4"/>
  <c r="BR20" i="4"/>
  <c r="BQ20" i="4"/>
  <c r="BS19" i="4"/>
  <c r="BR19" i="4"/>
  <c r="BQ19" i="4"/>
  <c r="BS18" i="4"/>
  <c r="BR18" i="4"/>
  <c r="BQ18" i="4"/>
  <c r="BQ17" i="4"/>
  <c r="BS17" i="4"/>
  <c r="BR17" i="4"/>
  <c r="BQ16" i="4"/>
  <c r="BS16" i="4"/>
  <c r="BR16" i="4"/>
  <c r="BS15" i="4"/>
  <c r="BR15" i="4"/>
  <c r="BQ15" i="4"/>
  <c r="BS14" i="4"/>
  <c r="BR14" i="4"/>
  <c r="BQ14" i="4"/>
  <c r="BS13" i="4"/>
  <c r="BR13" i="4"/>
  <c r="BQ13" i="4"/>
  <c r="CB10" i="4"/>
  <c r="BZ10" i="4"/>
  <c r="CA9" i="4"/>
  <c r="CB9" i="4"/>
  <c r="BZ9" i="4"/>
  <c r="CA8" i="4"/>
  <c r="CB8" i="4"/>
  <c r="BZ8" i="4"/>
  <c r="CB7" i="4"/>
  <c r="CA7" i="4"/>
  <c r="BZ7" i="4"/>
  <c r="CA6" i="4"/>
  <c r="CB6" i="4"/>
  <c r="BZ6" i="4"/>
  <c r="CA5" i="4"/>
  <c r="AU3" i="2" s="1"/>
  <c r="CB5" i="4"/>
  <c r="BZ5" i="4"/>
  <c r="CA4" i="4"/>
  <c r="CB4" i="4"/>
  <c r="BZ4" i="4"/>
  <c r="CB3" i="4"/>
  <c r="CA3" i="4"/>
  <c r="BZ3" i="4"/>
  <c r="CB2" i="4"/>
  <c r="AV4" i="2" s="1"/>
  <c r="CA2" i="4"/>
  <c r="AV3" i="2" s="1"/>
  <c r="BZ2" i="4"/>
  <c r="AV2" i="2" s="1"/>
  <c r="BW9" i="4"/>
  <c r="BY8" i="4"/>
  <c r="BX9" i="4"/>
  <c r="BW8" i="4"/>
  <c r="BY7" i="4"/>
  <c r="BX8" i="4"/>
  <c r="BW7" i="4"/>
  <c r="BY6" i="4"/>
  <c r="BX7" i="4"/>
  <c r="BW6" i="4"/>
  <c r="BY5" i="4"/>
  <c r="BX6" i="4"/>
  <c r="BW5" i="4"/>
  <c r="BY4" i="4"/>
  <c r="BX5" i="4"/>
  <c r="BW4" i="4"/>
  <c r="AR2" i="2" s="1"/>
  <c r="BY3" i="4"/>
  <c r="BX4" i="4"/>
  <c r="BW3" i="4"/>
  <c r="BX3" i="4"/>
  <c r="BY2" i="4"/>
  <c r="AS4" i="2" s="1"/>
  <c r="BW2" i="4"/>
  <c r="AS2" i="2" s="1"/>
  <c r="BX2" i="4"/>
  <c r="AS3" i="2" s="1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O4" i="2" s="1"/>
  <c r="BU2" i="4"/>
  <c r="AP3" i="2" s="1"/>
  <c r="BT2" i="4"/>
  <c r="AO2" i="2" s="1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X3" i="2"/>
  <c r="BC22" i="4"/>
  <c r="BE22" i="4"/>
  <c r="BD22" i="4"/>
  <c r="BC21" i="4"/>
  <c r="BE21" i="4"/>
  <c r="BD21" i="4"/>
  <c r="BC20" i="4"/>
  <c r="BD20" i="4"/>
  <c r="BC19" i="4"/>
  <c r="BE20" i="4"/>
  <c r="BD19" i="4"/>
  <c r="BC18" i="4"/>
  <c r="BE19" i="4"/>
  <c r="BE18" i="4"/>
  <c r="BD18" i="4"/>
  <c r="BC17" i="4"/>
  <c r="BE17" i="4"/>
  <c r="BD17" i="4"/>
  <c r="BC16" i="4"/>
  <c r="BD16" i="4"/>
  <c r="BC15" i="4"/>
  <c r="BE16" i="4"/>
  <c r="BE15" i="4"/>
  <c r="BD15" i="4"/>
  <c r="BC14" i="4"/>
  <c r="BD14" i="4"/>
  <c r="BC13" i="4"/>
  <c r="BE14" i="4"/>
  <c r="BE13" i="4"/>
  <c r="BD13" i="4"/>
  <c r="AZ21" i="4"/>
  <c r="BB21" i="4"/>
  <c r="BB20" i="4"/>
  <c r="BA21" i="4"/>
  <c r="AZ20" i="4"/>
  <c r="BB19" i="4"/>
  <c r="BA20" i="4"/>
  <c r="AZ19" i="4"/>
  <c r="BB18" i="4"/>
  <c r="BA19" i="4"/>
  <c r="AZ18" i="4"/>
  <c r="BB17" i="4"/>
  <c r="BA18" i="4"/>
  <c r="AZ17" i="4"/>
  <c r="BB16" i="4"/>
  <c r="BA17" i="4"/>
  <c r="AZ16" i="4"/>
  <c r="BB15" i="4"/>
  <c r="BA16" i="4"/>
  <c r="AZ15" i="4"/>
  <c r="BA15" i="4"/>
  <c r="AZ14" i="4"/>
  <c r="BB14" i="4"/>
  <c r="BB13" i="4"/>
  <c r="BA14" i="4"/>
  <c r="AZ13" i="4"/>
  <c r="BA13" i="4"/>
  <c r="AW21" i="4"/>
  <c r="AY21" i="4"/>
  <c r="AX21" i="4"/>
  <c r="AW20" i="4"/>
  <c r="AY20" i="4"/>
  <c r="AA4" i="2" s="1"/>
  <c r="AX20" i="4"/>
  <c r="AW19" i="4"/>
  <c r="AY19" i="4"/>
  <c r="AX19" i="4"/>
  <c r="AW18" i="4"/>
  <c r="AY18" i="4"/>
  <c r="AX18" i="4"/>
  <c r="AY17" i="4"/>
  <c r="AX17" i="4"/>
  <c r="AW17" i="4"/>
  <c r="AY16" i="4"/>
  <c r="AX16" i="4"/>
  <c r="AW16" i="4"/>
  <c r="AW15" i="4"/>
  <c r="AY15" i="4"/>
  <c r="AX15" i="4"/>
  <c r="AW14" i="4"/>
  <c r="AY14" i="4"/>
  <c r="AX14" i="4"/>
  <c r="AW13" i="4"/>
  <c r="AY13" i="4"/>
  <c r="AX13" i="4"/>
  <c r="AV22" i="4"/>
  <c r="AU22" i="4"/>
  <c r="AT22" i="4"/>
  <c r="AV21" i="4"/>
  <c r="AU21" i="4"/>
  <c r="AT21" i="4"/>
  <c r="AV20" i="4"/>
  <c r="AU20" i="4"/>
  <c r="AT20" i="4"/>
  <c r="AV19" i="4"/>
  <c r="AU19" i="4"/>
  <c r="AT19" i="4"/>
  <c r="AV18" i="4"/>
  <c r="AU18" i="4"/>
  <c r="AT18" i="4"/>
  <c r="AT17" i="4"/>
  <c r="AV17" i="4"/>
  <c r="AU17" i="4"/>
  <c r="AT16" i="4"/>
  <c r="AV16" i="4"/>
  <c r="AU16" i="4"/>
  <c r="AV15" i="4"/>
  <c r="AU15" i="4"/>
  <c r="AT15" i="4"/>
  <c r="AV14" i="4"/>
  <c r="AU14" i="4"/>
  <c r="AT14" i="4"/>
  <c r="AV13" i="4"/>
  <c r="AU13" i="4"/>
  <c r="AT13" i="4"/>
  <c r="BE10" i="4"/>
  <c r="BC10" i="4"/>
  <c r="BD9" i="4"/>
  <c r="BE9" i="4"/>
  <c r="BC9" i="4"/>
  <c r="BD8" i="4"/>
  <c r="BE8" i="4"/>
  <c r="BC8" i="4"/>
  <c r="BE7" i="4"/>
  <c r="BD7" i="4"/>
  <c r="BC7" i="4"/>
  <c r="BD6" i="4"/>
  <c r="BE6" i="4"/>
  <c r="BC6" i="4"/>
  <c r="BD5" i="4"/>
  <c r="BE5" i="4"/>
  <c r="BC5" i="4"/>
  <c r="BD4" i="4"/>
  <c r="BE4" i="4"/>
  <c r="BC4" i="4"/>
  <c r="BE3" i="4"/>
  <c r="BD3" i="4"/>
  <c r="BC3" i="4"/>
  <c r="BE2" i="4"/>
  <c r="AH4" i="2" s="1"/>
  <c r="BD2" i="4"/>
  <c r="AH3" i="2" s="1"/>
  <c r="BC2" i="4"/>
  <c r="AH2" i="2" s="1"/>
  <c r="AZ9" i="4"/>
  <c r="BB8" i="4"/>
  <c r="BA9" i="4"/>
  <c r="AZ8" i="4"/>
  <c r="BB7" i="4"/>
  <c r="BA8" i="4"/>
  <c r="AZ7" i="4"/>
  <c r="BB6" i="4"/>
  <c r="BA7" i="4"/>
  <c r="AZ6" i="4"/>
  <c r="BB5" i="4"/>
  <c r="BA6" i="4"/>
  <c r="AZ5" i="4"/>
  <c r="BB4" i="4"/>
  <c r="BA5" i="4"/>
  <c r="AZ4" i="4"/>
  <c r="BB3" i="4"/>
  <c r="BA4" i="4"/>
  <c r="AZ3" i="4"/>
  <c r="BA3" i="4"/>
  <c r="BB2" i="4"/>
  <c r="AE4" i="2" s="1"/>
  <c r="AZ2" i="4"/>
  <c r="AE2" i="2" s="1"/>
  <c r="BA2" i="4"/>
  <c r="AE3" i="2" s="1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A2" i="2" s="1"/>
  <c r="AY2" i="4"/>
  <c r="AB4" i="2" s="1"/>
  <c r="AX2" i="4"/>
  <c r="AB3" i="2" s="1"/>
  <c r="AW2" i="4"/>
  <c r="AB2" i="2" s="1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X4" i="2" s="1"/>
  <c r="AU2" i="4"/>
  <c r="Y3" i="2" s="1"/>
  <c r="AT2" i="4"/>
  <c r="X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3" i="4"/>
  <c r="BJ2" i="4"/>
  <c r="BK2" i="4" s="1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79" i="4"/>
  <c r="AC75" i="4"/>
  <c r="AC71" i="4"/>
  <c r="AC67" i="4"/>
  <c r="AC63" i="4"/>
  <c r="AC59" i="4"/>
  <c r="AC55" i="4"/>
  <c r="AC50" i="4"/>
  <c r="AC46" i="4"/>
  <c r="AC42" i="4"/>
  <c r="AC35" i="4"/>
  <c r="AC31" i="4"/>
  <c r="AC27" i="4"/>
  <c r="AC23" i="4"/>
  <c r="AC19" i="4"/>
  <c r="AC15" i="4"/>
  <c r="AC11" i="4"/>
  <c r="AC7" i="4"/>
  <c r="AC3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CU2" i="2" s="1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CU4" i="2" s="1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CV4" i="2" s="1"/>
  <c r="DZ3" i="3"/>
  <c r="CU3" i="2" s="1"/>
  <c r="DY3" i="3"/>
  <c r="EA2" i="3"/>
  <c r="DZ2" i="3"/>
  <c r="CV3" i="2" s="1"/>
  <c r="DY2" i="3"/>
  <c r="CV2" i="2" s="1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CS3" i="2" s="1"/>
  <c r="DV3" i="3"/>
  <c r="DX2" i="3"/>
  <c r="CS4" i="2" s="1"/>
  <c r="DW2" i="3"/>
  <c r="DV2" i="3"/>
  <c r="CS2" i="2" s="1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O3" i="2" s="1"/>
  <c r="DS5" i="3"/>
  <c r="DU4" i="3"/>
  <c r="CP4" i="2" s="1"/>
  <c r="DT4" i="3"/>
  <c r="DS4" i="3"/>
  <c r="DU3" i="3"/>
  <c r="DT3" i="3"/>
  <c r="DS3" i="3"/>
  <c r="CP2" i="2" s="1"/>
  <c r="DU2" i="3"/>
  <c r="CO4" i="2" s="1"/>
  <c r="DT2" i="3"/>
  <c r="DS2" i="3"/>
  <c r="CO2" i="2" s="1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CM3" i="2" s="1"/>
  <c r="DP4" i="3"/>
  <c r="DR3" i="3"/>
  <c r="DQ3" i="3"/>
  <c r="CL3" i="2" s="1"/>
  <c r="DP3" i="3"/>
  <c r="DR2" i="3"/>
  <c r="CM4" i="2" s="1"/>
  <c r="DQ2" i="3"/>
  <c r="DP2" i="3"/>
  <c r="CM2" i="2" s="1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CH3" i="2" s="1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CE4" i="2" s="1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B2" i="2" s="1"/>
  <c r="DH2" i="3"/>
  <c r="CC4" i="2" s="1"/>
  <c r="DG2" i="3"/>
  <c r="CC3" i="2" s="1"/>
  <c r="DF2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BZ2" i="2" s="1"/>
  <c r="DE5" i="3"/>
  <c r="BZ4" i="2" s="1"/>
  <c r="DD5" i="3"/>
  <c r="DC5" i="3"/>
  <c r="BY2" i="2" s="1"/>
  <c r="DE4" i="3"/>
  <c r="DD4" i="3"/>
  <c r="DC4" i="3"/>
  <c r="DE3" i="3"/>
  <c r="DD3" i="3"/>
  <c r="DC3" i="3"/>
  <c r="DE2" i="3"/>
  <c r="DD2" i="3"/>
  <c r="BZ3" i="2" s="1"/>
  <c r="DC2" i="3"/>
  <c r="AY10" i="2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F10" i="2" s="1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BB11" i="2" s="1"/>
  <c r="AW3" i="3"/>
  <c r="BB10" i="2" s="1"/>
  <c r="BB2" i="3"/>
  <c r="AW2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Y11" i="2" s="1"/>
  <c r="AV4" i="3"/>
  <c r="BA3" i="3"/>
  <c r="AV3" i="3"/>
  <c r="AZ10" i="2" s="1"/>
  <c r="BA2" i="3"/>
  <c r="AV2" i="3"/>
  <c r="AM22" i="3"/>
  <c r="AM21" i="3"/>
  <c r="AM20" i="3"/>
  <c r="BI8" i="2" s="1"/>
  <c r="AM19" i="3"/>
  <c r="AM18" i="3"/>
  <c r="AM17" i="3"/>
  <c r="AM16" i="3"/>
  <c r="AM15" i="3"/>
  <c r="AM14" i="3"/>
  <c r="AM13" i="3"/>
  <c r="AM9" i="3"/>
  <c r="AM8" i="3"/>
  <c r="AM7" i="3"/>
  <c r="AM6" i="3"/>
  <c r="AM5" i="3"/>
  <c r="AM4" i="3"/>
  <c r="BH8" i="2" s="1"/>
  <c r="AM3" i="3"/>
  <c r="AM2" i="3"/>
  <c r="AL21" i="3"/>
  <c r="AL20" i="3"/>
  <c r="AL19" i="3"/>
  <c r="AL18" i="3"/>
  <c r="AL17" i="3"/>
  <c r="AL16" i="3"/>
  <c r="AL15" i="3"/>
  <c r="AL14" i="3"/>
  <c r="AL13" i="3"/>
  <c r="AL9" i="3"/>
  <c r="AL8" i="3"/>
  <c r="AL7" i="3"/>
  <c r="AL6" i="3"/>
  <c r="AL5" i="3"/>
  <c r="AL4" i="3"/>
  <c r="AL3" i="3"/>
  <c r="AL2" i="3"/>
  <c r="BE8" i="2" s="1"/>
  <c r="AK21" i="3"/>
  <c r="AK20" i="3"/>
  <c r="AK19" i="3"/>
  <c r="AK18" i="3"/>
  <c r="AK17" i="3"/>
  <c r="AK16" i="3"/>
  <c r="AK15" i="3"/>
  <c r="AK14" i="3"/>
  <c r="AK13" i="3"/>
  <c r="AK9" i="3"/>
  <c r="AK8" i="3"/>
  <c r="AK7" i="3"/>
  <c r="AK6" i="3"/>
  <c r="AK5" i="3"/>
  <c r="AK4" i="3"/>
  <c r="AK3" i="3"/>
  <c r="BB8" i="2" s="1"/>
  <c r="AK2" i="3"/>
  <c r="AJ22" i="3"/>
  <c r="AJ21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Y8" i="2" s="1"/>
  <c r="AJ2" i="3"/>
  <c r="BI6" i="2"/>
  <c r="X22" i="3"/>
  <c r="X21" i="3"/>
  <c r="X20" i="3"/>
  <c r="X19" i="3"/>
  <c r="X18" i="3"/>
  <c r="X17" i="3"/>
  <c r="X16" i="3"/>
  <c r="X15" i="3"/>
  <c r="X14" i="3"/>
  <c r="X13" i="3"/>
  <c r="X9" i="3"/>
  <c r="X8" i="3"/>
  <c r="X7" i="3"/>
  <c r="X6" i="3"/>
  <c r="X5" i="3"/>
  <c r="X4" i="3"/>
  <c r="X3" i="3"/>
  <c r="X2" i="3"/>
  <c r="AH2" i="3" s="1"/>
  <c r="W21" i="3"/>
  <c r="W20" i="3"/>
  <c r="W19" i="3"/>
  <c r="W18" i="3"/>
  <c r="W17" i="3"/>
  <c r="W16" i="3"/>
  <c r="W15" i="3"/>
  <c r="W14" i="3"/>
  <c r="W13" i="3"/>
  <c r="W9" i="3"/>
  <c r="W8" i="3"/>
  <c r="W7" i="3"/>
  <c r="W6" i="3"/>
  <c r="W5" i="3"/>
  <c r="BE6" i="2" s="1"/>
  <c r="W4" i="3"/>
  <c r="W3" i="3"/>
  <c r="W2" i="3"/>
  <c r="AG2" i="3" s="1"/>
  <c r="V21" i="3"/>
  <c r="V20" i="3"/>
  <c r="V19" i="3"/>
  <c r="V18" i="3"/>
  <c r="V17" i="3"/>
  <c r="V16" i="3"/>
  <c r="V15" i="3"/>
  <c r="V14" i="3"/>
  <c r="V13" i="3"/>
  <c r="V9" i="3"/>
  <c r="V8" i="3"/>
  <c r="V7" i="3"/>
  <c r="V6" i="3"/>
  <c r="BB6" i="2" s="1"/>
  <c r="V5" i="3"/>
  <c r="V4" i="3"/>
  <c r="V3" i="3"/>
  <c r="AF2" i="3" s="1"/>
  <c r="V2" i="3"/>
  <c r="U22" i="3"/>
  <c r="U21" i="3"/>
  <c r="U20" i="3"/>
  <c r="U19" i="3"/>
  <c r="U18" i="3"/>
  <c r="U17" i="3"/>
  <c r="U16" i="3"/>
  <c r="U15" i="3"/>
  <c r="U14" i="3"/>
  <c r="U13" i="3"/>
  <c r="U10" i="3"/>
  <c r="U9" i="3"/>
  <c r="AZ6" i="2" s="1"/>
  <c r="U8" i="3"/>
  <c r="U7" i="3"/>
  <c r="U6" i="3"/>
  <c r="AE2" i="3" s="1"/>
  <c r="U5" i="3"/>
  <c r="U4" i="3"/>
  <c r="U3" i="3"/>
  <c r="U2" i="3"/>
  <c r="AT6" i="3" s="1"/>
  <c r="S22" i="3"/>
  <c r="S21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BH5" i="2" s="1"/>
  <c r="S3" i="3"/>
  <c r="S2" i="3"/>
  <c r="BI5" i="2" s="1"/>
  <c r="R22" i="3"/>
  <c r="R21" i="3"/>
  <c r="R20" i="3"/>
  <c r="R19" i="3"/>
  <c r="R18" i="3"/>
  <c r="R17" i="3"/>
  <c r="R16" i="3"/>
  <c r="R15" i="3"/>
  <c r="R14" i="3"/>
  <c r="R13" i="3"/>
  <c r="R10" i="3"/>
  <c r="R9" i="3"/>
  <c r="R8" i="3"/>
  <c r="R7" i="3"/>
  <c r="BF5" i="2" s="1"/>
  <c r="R6" i="3"/>
  <c r="R5" i="3"/>
  <c r="R4" i="3"/>
  <c r="R3" i="3"/>
  <c r="R2" i="3"/>
  <c r="Q22" i="3"/>
  <c r="Q21" i="3"/>
  <c r="Q20" i="3"/>
  <c r="Q19" i="3"/>
  <c r="Q18" i="3"/>
  <c r="Q17" i="3"/>
  <c r="Q16" i="3"/>
  <c r="Q15" i="3"/>
  <c r="Q14" i="3"/>
  <c r="Q13" i="3"/>
  <c r="Q9" i="3"/>
  <c r="BB5" i="2" s="1"/>
  <c r="Q8" i="3"/>
  <c r="Q7" i="3"/>
  <c r="Q6" i="3"/>
  <c r="Q5" i="3"/>
  <c r="Q4" i="3"/>
  <c r="Q3" i="3"/>
  <c r="Q2" i="3"/>
  <c r="P23" i="3"/>
  <c r="P22" i="3"/>
  <c r="P21" i="3"/>
  <c r="P20" i="3"/>
  <c r="P19" i="3"/>
  <c r="P18" i="3"/>
  <c r="P17" i="3"/>
  <c r="P16" i="3"/>
  <c r="P15" i="3"/>
  <c r="P14" i="3"/>
  <c r="P13" i="3"/>
  <c r="P10" i="3"/>
  <c r="P9" i="3"/>
  <c r="P8" i="3"/>
  <c r="P7" i="3"/>
  <c r="P6" i="3"/>
  <c r="P5" i="3"/>
  <c r="P4" i="3"/>
  <c r="P3" i="3"/>
  <c r="P2" i="3"/>
  <c r="AY5" i="2" s="1"/>
  <c r="BE4" i="2"/>
  <c r="N22" i="3"/>
  <c r="N21" i="3"/>
  <c r="N20" i="3"/>
  <c r="N19" i="3"/>
  <c r="N18" i="3"/>
  <c r="N17" i="3"/>
  <c r="N16" i="3"/>
  <c r="N15" i="3"/>
  <c r="N14" i="3"/>
  <c r="N13" i="3"/>
  <c r="N9" i="3"/>
  <c r="N8" i="3"/>
  <c r="N7" i="3"/>
  <c r="N6" i="3"/>
  <c r="N5" i="3"/>
  <c r="N4" i="3"/>
  <c r="BH4" i="2" s="1"/>
  <c r="N3" i="3"/>
  <c r="N2" i="3"/>
  <c r="M21" i="3"/>
  <c r="M20" i="3"/>
  <c r="M19" i="3"/>
  <c r="M18" i="3"/>
  <c r="M17" i="3"/>
  <c r="M16" i="3"/>
  <c r="M15" i="3"/>
  <c r="M14" i="3"/>
  <c r="M13" i="3"/>
  <c r="M9" i="3"/>
  <c r="M8" i="3"/>
  <c r="M7" i="3"/>
  <c r="M6" i="3"/>
  <c r="M5" i="3"/>
  <c r="M4" i="3"/>
  <c r="M3" i="3"/>
  <c r="M2" i="3"/>
  <c r="BF4" i="2" s="1"/>
  <c r="L21" i="3"/>
  <c r="L20" i="3"/>
  <c r="L19" i="3"/>
  <c r="L18" i="3"/>
  <c r="L17" i="3"/>
  <c r="L16" i="3"/>
  <c r="L15" i="3"/>
  <c r="L14" i="3"/>
  <c r="L13" i="3"/>
  <c r="L9" i="3"/>
  <c r="BB4" i="2" s="1"/>
  <c r="L8" i="3"/>
  <c r="L7" i="3"/>
  <c r="L6" i="3"/>
  <c r="L5" i="3"/>
  <c r="L4" i="3"/>
  <c r="L3" i="3"/>
  <c r="L2" i="3"/>
  <c r="BC4" i="2" s="1"/>
  <c r="K22" i="3"/>
  <c r="K21" i="3"/>
  <c r="K20" i="3"/>
  <c r="K19" i="3"/>
  <c r="K18" i="3"/>
  <c r="K17" i="3"/>
  <c r="K16" i="3"/>
  <c r="K15" i="3"/>
  <c r="K14" i="3"/>
  <c r="AZ4" i="2" s="1"/>
  <c r="K13" i="3"/>
  <c r="K10" i="3"/>
  <c r="K9" i="3"/>
  <c r="K8" i="3"/>
  <c r="K7" i="3"/>
  <c r="K6" i="3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23" i="3"/>
  <c r="BO22" i="3"/>
  <c r="BL22" i="3"/>
  <c r="BG22" i="3"/>
  <c r="BF22" i="3"/>
  <c r="AC22" i="3"/>
  <c r="AR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O10" i="3"/>
  <c r="BL10" i="3"/>
  <c r="BG10" i="3"/>
  <c r="BF10" i="3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P15" i="2" s="1"/>
  <c r="BO7" i="3"/>
  <c r="BM7" i="3"/>
  <c r="BL7" i="3"/>
  <c r="BQ8" i="2" s="1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Q3" i="2" s="1"/>
  <c r="BF6" i="3"/>
  <c r="AC6" i="3"/>
  <c r="AR6" i="3" s="1"/>
  <c r="AB6" i="3"/>
  <c r="AQ6" i="3" s="1"/>
  <c r="AA6" i="3"/>
  <c r="AP6" i="3" s="1"/>
  <c r="Z6" i="3"/>
  <c r="AY7" i="2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Q15" i="2" s="1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BQ2" i="2" s="1"/>
  <c r="AC3" i="3"/>
  <c r="AR3" i="3" s="1"/>
  <c r="AB3" i="3"/>
  <c r="AQ3" i="3" s="1"/>
  <c r="AA3" i="3"/>
  <c r="BC7" i="2" s="1"/>
  <c r="Z3" i="3"/>
  <c r="AO3" i="3" s="1"/>
  <c r="BP2" i="3"/>
  <c r="BO2" i="3"/>
  <c r="BQ14" i="2" s="1"/>
  <c r="BM2" i="3"/>
  <c r="BP9" i="2" s="1"/>
  <c r="BL2" i="3"/>
  <c r="BP8" i="2" s="1"/>
  <c r="BG2" i="3"/>
  <c r="BP3" i="2" s="1"/>
  <c r="BF2" i="3"/>
  <c r="AC2" i="3"/>
  <c r="AR2" i="3" s="1"/>
  <c r="AB2" i="3"/>
  <c r="BE7" i="2" s="1"/>
  <c r="AA2" i="3"/>
  <c r="AP2" i="3" s="1"/>
  <c r="Z2" i="3"/>
  <c r="AT4" i="3" s="1"/>
  <c r="AT2" i="3" s="1"/>
  <c r="BN2" i="4" l="1"/>
  <c r="BB7" i="2"/>
  <c r="BP14" i="2"/>
  <c r="CP3" i="2"/>
  <c r="BE10" i="2"/>
  <c r="CB3" i="2"/>
  <c r="AO2" i="3"/>
  <c r="Y2" i="2"/>
  <c r="Y4" i="2"/>
  <c r="AP2" i="2"/>
  <c r="AP4" i="2"/>
  <c r="BE5" i="2"/>
  <c r="CC2" i="2"/>
  <c r="BI4" i="2"/>
  <c r="BC10" i="2"/>
  <c r="BI7" i="2"/>
  <c r="BQ9" i="2"/>
  <c r="CE3" i="2"/>
  <c r="CR2" i="2"/>
  <c r="CR4" i="2"/>
  <c r="BC6" i="2"/>
  <c r="BH7" i="2"/>
  <c r="AD2" i="2"/>
  <c r="AD4" i="2"/>
  <c r="AU2" i="2"/>
  <c r="AU4" i="2"/>
  <c r="AO6" i="3"/>
  <c r="AP3" i="3"/>
  <c r="AQ2" i="3"/>
  <c r="BH6" i="2"/>
  <c r="BI11" i="2"/>
  <c r="BM2" i="4"/>
  <c r="AG2" i="2"/>
  <c r="AG4" i="2"/>
  <c r="AL3" i="2"/>
  <c r="BF6" i="2"/>
  <c r="BY4" i="2"/>
  <c r="BF11" i="2"/>
  <c r="AY4" i="2"/>
  <c r="CB4" i="2"/>
  <c r="AA3" i="2"/>
  <c r="AR3" i="2"/>
  <c r="CE2" i="2"/>
  <c r="CR3" i="2"/>
  <c r="AF2" i="4"/>
  <c r="BF7" i="2"/>
  <c r="AZ7" i="2"/>
  <c r="BC11" i="2"/>
  <c r="AZ5" i="2"/>
  <c r="AY6" i="2"/>
  <c r="BC8" i="2"/>
  <c r="AZ11" i="2"/>
  <c r="AD3" i="2"/>
  <c r="BF8" i="2"/>
  <c r="CH2" i="2"/>
  <c r="CH4" i="2"/>
  <c r="BC5" i="2"/>
  <c r="BP2" i="2"/>
  <c r="AZ8" i="2"/>
  <c r="BI10" i="2"/>
  <c r="AG3" i="2"/>
  <c r="AL2" i="2"/>
  <c r="AL4" i="2"/>
  <c r="BY3" i="2"/>
  <c r="CL2" i="2"/>
  <c r="CL4" i="2"/>
  <c r="BQ11" i="2"/>
  <c r="BM2" i="2" l="1"/>
  <c r="BL2" i="2"/>
</calcChain>
</file>

<file path=xl/sharedStrings.xml><?xml version="1.0" encoding="utf-8"?>
<sst xmlns="http://schemas.openxmlformats.org/spreadsheetml/2006/main" count="678" uniqueCount="319">
  <si>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</si>
  <si>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</si>
  <si>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</si>
  <si>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</si>
  <si>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</si>
  <si>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</si>
  <si>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</si>
  <si>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</si>
  <si>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</si>
  <si>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</si>
  <si>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</si>
  <si>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</si>
  <si>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</si>
  <si>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</si>
  <si>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</si>
  <si>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</si>
  <si>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</si>
  <si>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</si>
  <si>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</si>
  <si>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</si>
  <si>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</si>
  <si>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</si>
  <si>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</si>
  <si>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</si>
  <si>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</si>
  <si>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</si>
  <si>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</si>
  <si>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</si>
  <si>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</si>
  <si>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</si>
  <si>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</si>
  <si>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</si>
  <si>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</si>
  <si>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</si>
  <si>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</si>
  <si>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</si>
  <si>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</si>
  <si>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</si>
  <si>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</si>
  <si>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</si>
  <si>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</si>
  <si>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</si>
  <si>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</si>
  <si>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</si>
  <si>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</si>
  <si>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</si>
  <si>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</si>
  <si>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</si>
  <si>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</si>
  <si>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</si>
  <si>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</si>
  <si>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</si>
  <si>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</si>
  <si>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</si>
  <si>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</si>
  <si>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</si>
  <si>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</si>
  <si>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</si>
  <si>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</si>
  <si>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</si>
  <si>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</si>
  <si>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</si>
  <si>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</si>
  <si>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</si>
  <si>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</si>
  <si>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</si>
  <si>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</si>
  <si>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</si>
  <si>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</si>
  <si>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</si>
  <si>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</si>
  <si>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</si>
  <si>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</si>
  <si>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</si>
  <si>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</si>
  <si>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</si>
  <si>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</si>
  <si>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</si>
  <si>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</si>
  <si>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</si>
  <si>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</si>
  <si>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</si>
  <si>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</si>
  <si>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</si>
  <si>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</si>
  <si>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</si>
  <si>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</si>
  <si>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</si>
  <si>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</si>
  <si>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</si>
  <si>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</si>
  <si>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</si>
  <si>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</si>
  <si>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</si>
  <si>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</si>
  <si>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</si>
  <si>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</si>
  <si>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</si>
  <si>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</si>
  <si>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</si>
  <si>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</si>
  <si>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</si>
  <si>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</si>
  <si>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</si>
  <si>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</si>
  <si>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</si>
  <si>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</si>
  <si>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</si>
  <si>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</si>
  <si>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</si>
  <si>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</si>
  <si>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</si>
  <si>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</si>
  <si>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</si>
  <si>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</si>
  <si>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</si>
  <si>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</si>
  <si>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</si>
  <si>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</si>
  <si>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</si>
  <si>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</si>
  <si>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</si>
  <si>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</si>
  <si>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</si>
  <si>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</si>
  <si>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</si>
  <si>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</si>
  <si>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</si>
  <si>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</si>
  <si>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</si>
  <si>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</si>
  <si>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</si>
  <si>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</si>
  <si>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</si>
  <si>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</si>
  <si>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</si>
  <si>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</si>
  <si>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</si>
  <si>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</si>
  <si>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</si>
  <si>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</si>
  <si>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</si>
  <si>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</si>
  <si>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</si>
  <si>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</si>
  <si>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</si>
  <si>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</si>
  <si>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</si>
  <si>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</si>
  <si>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</si>
  <si>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</si>
  <si>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</si>
  <si>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</si>
  <si>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</si>
  <si>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</si>
  <si>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</si>
  <si>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</si>
  <si>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</si>
  <si>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</si>
  <si>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</si>
  <si>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</si>
  <si>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</si>
  <si>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</si>
  <si>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</si>
  <si>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</si>
  <si>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</si>
  <si>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</si>
  <si>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</si>
  <si>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</si>
  <si>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</si>
  <si>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</si>
  <si>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</si>
  <si>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</si>
  <si>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</si>
  <si>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</si>
  <si>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</si>
  <si>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</si>
  <si>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</si>
  <si>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</si>
  <si>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</si>
  <si>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</si>
  <si>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</si>
  <si>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</si>
  <si>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</si>
  <si>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</si>
  <si>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</si>
  <si>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</si>
  <si>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</si>
  <si>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</si>
  <si>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</si>
  <si>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</si>
  <si>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</si>
  <si>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</si>
  <si>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</si>
  <si>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</si>
  <si>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</si>
  <si>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</si>
  <si>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</si>
  <si>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</si>
  <si>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</si>
  <si>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</si>
  <si>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</si>
  <si>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</si>
  <si>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</si>
  <si>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</si>
  <si>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</si>
  <si>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</si>
  <si>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</si>
  <si>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</si>
  <si>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</si>
  <si>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</si>
  <si>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</si>
  <si>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</si>
  <si>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</si>
  <si>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</si>
  <si>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</si>
  <si>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</si>
  <si>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</si>
  <si>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</si>
  <si>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</si>
  <si>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</si>
  <si>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</si>
  <si>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</si>
  <si>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</si>
  <si>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</si>
  <si>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</si>
  <si>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</si>
  <si>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</si>
  <si>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</si>
  <si>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</si>
  <si>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</si>
  <si>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</si>
  <si>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</si>
  <si>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</si>
  <si>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</si>
  <si>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</si>
  <si>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</si>
  <si>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</si>
  <si>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</si>
  <si>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</si>
  <si>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</si>
  <si>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</si>
  <si>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</si>
  <si>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</si>
  <si>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</si>
  <si>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</si>
  <si>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</si>
  <si>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</si>
  <si>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</si>
  <si>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</si>
  <si>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</si>
  <si>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</si>
  <si>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</si>
  <si>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</si>
  <si>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</si>
  <si>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</si>
  <si>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</si>
  <si>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</si>
  <si>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</si>
  <si>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1432</t>
  </si>
  <si>
    <t>4321</t>
  </si>
  <si>
    <t>3214</t>
  </si>
  <si>
    <t>2143</t>
  </si>
  <si>
    <t>3213</t>
  </si>
  <si>
    <t>2134</t>
  </si>
  <si>
    <t>1342</t>
  </si>
  <si>
    <t>3421</t>
  </si>
  <si>
    <t>4213</t>
  </si>
  <si>
    <t>4214</t>
  </si>
  <si>
    <t>1341</t>
  </si>
  <si>
    <t>3412</t>
  </si>
  <si>
    <t>4123</t>
  </si>
  <si>
    <t>1234</t>
  </si>
  <si>
    <t>2341</t>
  </si>
  <si>
    <t>2342</t>
  </si>
  <si>
    <t>Cb</t>
  </si>
  <si>
    <t>Other</t>
  </si>
  <si>
    <t>Rb</t>
  </si>
  <si>
    <t>Ca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</si>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</sst>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Graph!$D$5:$D$216</c:f>
              <c:numCache>
                <c:formatCode>General</c:formatCode>
                <c:ptCount val="212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2-425C-A26B-90D3A2288D8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Graph!$B$5:$B$216</c:f>
              <c:numCache>
                <c:formatCode>General</c:formatCode>
                <c:ptCount val="2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10">
                  <c:v>1</c:v>
                </c:pt>
                <c:pt idx="2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2-425C-A26B-90D3A2288D8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Graph!$C$5:$C$216</c:f>
              <c:numCache>
                <c:formatCode>General</c:formatCode>
                <c:ptCount val="212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F2-425C-A26B-90D3A2288D8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Graph!$E$5:$E$216</c:f>
              <c:numCache>
                <c:formatCode>General</c:formatCode>
                <c:ptCount val="2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F2-425C-A26B-90D3A2288D8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Graph!$G$5:$G$216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F2-425C-A26B-90D3A2288D8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Graph!$A$4:$A$217</c:f>
              <c:numCache>
                <c:formatCode>General</c:formatCode>
                <c:ptCount val="2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</c:numCache>
            </c:numRef>
          </c:xVal>
          <c:yVal>
            <c:numRef>
              <c:f>Graph!$H$5:$H$216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F2-425C-A26B-90D3A228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47983"/>
        <c:axId val="1834693615"/>
      </c:scatterChart>
      <c:valAx>
        <c:axId val="1398947983"/>
        <c:scaling>
          <c:orientation val="minMax"/>
          <c:max val="21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34693615"/>
        <c:crosses val="autoZero"/>
        <c:crossBetween val="midCat"/>
      </c:valAx>
      <c:valAx>
        <c:axId val="1834693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8947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Graph!$D$220:$D$463</c:f>
              <c:numCache>
                <c:formatCode>General</c:formatCode>
                <c:ptCount val="244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A-4146-B93C-6573F9813A0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Graph!$B$220:$B$463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A-4146-B93C-6573F9813A0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Graph!$C$220:$C$463</c:f>
              <c:numCache>
                <c:formatCode>General</c:formatCode>
                <c:ptCount val="244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A-4146-B93C-6573F9813A0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Graph!$E$220:$E$463</c:f>
              <c:numCache>
                <c:formatCode>General</c:formatCode>
                <c:ptCount val="244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A-4146-B93C-6573F9813A0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Graph!$G$220:$G$463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8A-4146-B93C-6573F9813A0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Graph!$A$219:$A$464</c:f>
              <c:numCache>
                <c:formatCode>General</c:formatCode>
                <c:ptCount val="246"/>
                <c:pt idx="0">
                  <c:v>218</c:v>
                </c:pt>
                <c:pt idx="1">
                  <c:v>219</c:v>
                </c:pt>
                <c:pt idx="2">
                  <c:v>220</c:v>
                </c:pt>
                <c:pt idx="3">
                  <c:v>221</c:v>
                </c:pt>
                <c:pt idx="4">
                  <c:v>222</c:v>
                </c:pt>
                <c:pt idx="5">
                  <c:v>223</c:v>
                </c:pt>
                <c:pt idx="6">
                  <c:v>224</c:v>
                </c:pt>
                <c:pt idx="7">
                  <c:v>225</c:v>
                </c:pt>
                <c:pt idx="8">
                  <c:v>226</c:v>
                </c:pt>
                <c:pt idx="9">
                  <c:v>227</c:v>
                </c:pt>
                <c:pt idx="10">
                  <c:v>228</c:v>
                </c:pt>
                <c:pt idx="11">
                  <c:v>229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234</c:v>
                </c:pt>
                <c:pt idx="17">
                  <c:v>235</c:v>
                </c:pt>
                <c:pt idx="18">
                  <c:v>236</c:v>
                </c:pt>
                <c:pt idx="19">
                  <c:v>237</c:v>
                </c:pt>
                <c:pt idx="20">
                  <c:v>238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242</c:v>
                </c:pt>
                <c:pt idx="25">
                  <c:v>243</c:v>
                </c:pt>
                <c:pt idx="26">
                  <c:v>244</c:v>
                </c:pt>
                <c:pt idx="27">
                  <c:v>245</c:v>
                </c:pt>
                <c:pt idx="28">
                  <c:v>246</c:v>
                </c:pt>
                <c:pt idx="29">
                  <c:v>247</c:v>
                </c:pt>
                <c:pt idx="30">
                  <c:v>248</c:v>
                </c:pt>
                <c:pt idx="31">
                  <c:v>249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255</c:v>
                </c:pt>
                <c:pt idx="38">
                  <c:v>256</c:v>
                </c:pt>
                <c:pt idx="39">
                  <c:v>257</c:v>
                </c:pt>
                <c:pt idx="40">
                  <c:v>258</c:v>
                </c:pt>
                <c:pt idx="41">
                  <c:v>259</c:v>
                </c:pt>
                <c:pt idx="42">
                  <c:v>260</c:v>
                </c:pt>
                <c:pt idx="43">
                  <c:v>261</c:v>
                </c:pt>
                <c:pt idx="44">
                  <c:v>262</c:v>
                </c:pt>
                <c:pt idx="45">
                  <c:v>263</c:v>
                </c:pt>
                <c:pt idx="46">
                  <c:v>264</c:v>
                </c:pt>
                <c:pt idx="47">
                  <c:v>265</c:v>
                </c:pt>
                <c:pt idx="48">
                  <c:v>266</c:v>
                </c:pt>
                <c:pt idx="49">
                  <c:v>267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271</c:v>
                </c:pt>
                <c:pt idx="54">
                  <c:v>272</c:v>
                </c:pt>
                <c:pt idx="55">
                  <c:v>273</c:v>
                </c:pt>
                <c:pt idx="56">
                  <c:v>274</c:v>
                </c:pt>
                <c:pt idx="57">
                  <c:v>275</c:v>
                </c:pt>
                <c:pt idx="58">
                  <c:v>276</c:v>
                </c:pt>
                <c:pt idx="59">
                  <c:v>277</c:v>
                </c:pt>
                <c:pt idx="60">
                  <c:v>278</c:v>
                </c:pt>
                <c:pt idx="61">
                  <c:v>279</c:v>
                </c:pt>
                <c:pt idx="62">
                  <c:v>280</c:v>
                </c:pt>
                <c:pt idx="63">
                  <c:v>281</c:v>
                </c:pt>
                <c:pt idx="64">
                  <c:v>282</c:v>
                </c:pt>
                <c:pt idx="65">
                  <c:v>283</c:v>
                </c:pt>
                <c:pt idx="66">
                  <c:v>284</c:v>
                </c:pt>
                <c:pt idx="67">
                  <c:v>285</c:v>
                </c:pt>
                <c:pt idx="68">
                  <c:v>286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290</c:v>
                </c:pt>
                <c:pt idx="73">
                  <c:v>291</c:v>
                </c:pt>
                <c:pt idx="74">
                  <c:v>292</c:v>
                </c:pt>
                <c:pt idx="75">
                  <c:v>293</c:v>
                </c:pt>
                <c:pt idx="76">
                  <c:v>294</c:v>
                </c:pt>
                <c:pt idx="77">
                  <c:v>295</c:v>
                </c:pt>
                <c:pt idx="78">
                  <c:v>296</c:v>
                </c:pt>
                <c:pt idx="79">
                  <c:v>297</c:v>
                </c:pt>
                <c:pt idx="80">
                  <c:v>298</c:v>
                </c:pt>
                <c:pt idx="81">
                  <c:v>299</c:v>
                </c:pt>
                <c:pt idx="82">
                  <c:v>300</c:v>
                </c:pt>
                <c:pt idx="83">
                  <c:v>301</c:v>
                </c:pt>
                <c:pt idx="84">
                  <c:v>302</c:v>
                </c:pt>
                <c:pt idx="85">
                  <c:v>303</c:v>
                </c:pt>
                <c:pt idx="86">
                  <c:v>304</c:v>
                </c:pt>
                <c:pt idx="87">
                  <c:v>305</c:v>
                </c:pt>
                <c:pt idx="88">
                  <c:v>306</c:v>
                </c:pt>
                <c:pt idx="89">
                  <c:v>307</c:v>
                </c:pt>
                <c:pt idx="90">
                  <c:v>308</c:v>
                </c:pt>
                <c:pt idx="91">
                  <c:v>309</c:v>
                </c:pt>
                <c:pt idx="92">
                  <c:v>310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314</c:v>
                </c:pt>
                <c:pt idx="97">
                  <c:v>315</c:v>
                </c:pt>
                <c:pt idx="98">
                  <c:v>316</c:v>
                </c:pt>
                <c:pt idx="99">
                  <c:v>317</c:v>
                </c:pt>
                <c:pt idx="100">
                  <c:v>318</c:v>
                </c:pt>
                <c:pt idx="101">
                  <c:v>319</c:v>
                </c:pt>
                <c:pt idx="102">
                  <c:v>320</c:v>
                </c:pt>
                <c:pt idx="103">
                  <c:v>321</c:v>
                </c:pt>
                <c:pt idx="104">
                  <c:v>322</c:v>
                </c:pt>
                <c:pt idx="105">
                  <c:v>323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327</c:v>
                </c:pt>
                <c:pt idx="110">
                  <c:v>328</c:v>
                </c:pt>
                <c:pt idx="111">
                  <c:v>329</c:v>
                </c:pt>
                <c:pt idx="112">
                  <c:v>330</c:v>
                </c:pt>
                <c:pt idx="113">
                  <c:v>331</c:v>
                </c:pt>
                <c:pt idx="114">
                  <c:v>332</c:v>
                </c:pt>
                <c:pt idx="115">
                  <c:v>333</c:v>
                </c:pt>
                <c:pt idx="116">
                  <c:v>334</c:v>
                </c:pt>
                <c:pt idx="117">
                  <c:v>335</c:v>
                </c:pt>
                <c:pt idx="118">
                  <c:v>336</c:v>
                </c:pt>
                <c:pt idx="119">
                  <c:v>337</c:v>
                </c:pt>
                <c:pt idx="120">
                  <c:v>338</c:v>
                </c:pt>
                <c:pt idx="121">
                  <c:v>339</c:v>
                </c:pt>
                <c:pt idx="122">
                  <c:v>340</c:v>
                </c:pt>
                <c:pt idx="123">
                  <c:v>341</c:v>
                </c:pt>
                <c:pt idx="124">
                  <c:v>342</c:v>
                </c:pt>
                <c:pt idx="125">
                  <c:v>343</c:v>
                </c:pt>
                <c:pt idx="126">
                  <c:v>344</c:v>
                </c:pt>
                <c:pt idx="127">
                  <c:v>345</c:v>
                </c:pt>
                <c:pt idx="128">
                  <c:v>346</c:v>
                </c:pt>
                <c:pt idx="129">
                  <c:v>347</c:v>
                </c:pt>
                <c:pt idx="130">
                  <c:v>348</c:v>
                </c:pt>
                <c:pt idx="131">
                  <c:v>349</c:v>
                </c:pt>
                <c:pt idx="132">
                  <c:v>350</c:v>
                </c:pt>
                <c:pt idx="133">
                  <c:v>351</c:v>
                </c:pt>
                <c:pt idx="134">
                  <c:v>352</c:v>
                </c:pt>
                <c:pt idx="135">
                  <c:v>353</c:v>
                </c:pt>
                <c:pt idx="136">
                  <c:v>354</c:v>
                </c:pt>
                <c:pt idx="137">
                  <c:v>355</c:v>
                </c:pt>
                <c:pt idx="138">
                  <c:v>356</c:v>
                </c:pt>
                <c:pt idx="139">
                  <c:v>357</c:v>
                </c:pt>
                <c:pt idx="140">
                  <c:v>358</c:v>
                </c:pt>
                <c:pt idx="141">
                  <c:v>359</c:v>
                </c:pt>
                <c:pt idx="142">
                  <c:v>360</c:v>
                </c:pt>
                <c:pt idx="143">
                  <c:v>361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366</c:v>
                </c:pt>
                <c:pt idx="149">
                  <c:v>367</c:v>
                </c:pt>
                <c:pt idx="150">
                  <c:v>368</c:v>
                </c:pt>
                <c:pt idx="151">
                  <c:v>369</c:v>
                </c:pt>
                <c:pt idx="152">
                  <c:v>370</c:v>
                </c:pt>
                <c:pt idx="153">
                  <c:v>371</c:v>
                </c:pt>
                <c:pt idx="154">
                  <c:v>372</c:v>
                </c:pt>
                <c:pt idx="155">
                  <c:v>373</c:v>
                </c:pt>
                <c:pt idx="156">
                  <c:v>374</c:v>
                </c:pt>
                <c:pt idx="157">
                  <c:v>375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380</c:v>
                </c:pt>
                <c:pt idx="163">
                  <c:v>381</c:v>
                </c:pt>
                <c:pt idx="164">
                  <c:v>382</c:v>
                </c:pt>
                <c:pt idx="165">
                  <c:v>383</c:v>
                </c:pt>
                <c:pt idx="166">
                  <c:v>384</c:v>
                </c:pt>
                <c:pt idx="167">
                  <c:v>385</c:v>
                </c:pt>
                <c:pt idx="168">
                  <c:v>386</c:v>
                </c:pt>
                <c:pt idx="169">
                  <c:v>387</c:v>
                </c:pt>
                <c:pt idx="170">
                  <c:v>388</c:v>
                </c:pt>
                <c:pt idx="171">
                  <c:v>389</c:v>
                </c:pt>
                <c:pt idx="172">
                  <c:v>390</c:v>
                </c:pt>
                <c:pt idx="173">
                  <c:v>391</c:v>
                </c:pt>
                <c:pt idx="174">
                  <c:v>392</c:v>
                </c:pt>
                <c:pt idx="175">
                  <c:v>393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397</c:v>
                </c:pt>
                <c:pt idx="180">
                  <c:v>398</c:v>
                </c:pt>
                <c:pt idx="181">
                  <c:v>399</c:v>
                </c:pt>
                <c:pt idx="182">
                  <c:v>400</c:v>
                </c:pt>
                <c:pt idx="183">
                  <c:v>401</c:v>
                </c:pt>
                <c:pt idx="184">
                  <c:v>402</c:v>
                </c:pt>
                <c:pt idx="185">
                  <c:v>403</c:v>
                </c:pt>
                <c:pt idx="186">
                  <c:v>404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409</c:v>
                </c:pt>
                <c:pt idx="192">
                  <c:v>410</c:v>
                </c:pt>
                <c:pt idx="193">
                  <c:v>411</c:v>
                </c:pt>
                <c:pt idx="194">
                  <c:v>412</c:v>
                </c:pt>
                <c:pt idx="195">
                  <c:v>413</c:v>
                </c:pt>
                <c:pt idx="196">
                  <c:v>414</c:v>
                </c:pt>
                <c:pt idx="197">
                  <c:v>415</c:v>
                </c:pt>
                <c:pt idx="198">
                  <c:v>416</c:v>
                </c:pt>
                <c:pt idx="199">
                  <c:v>417</c:v>
                </c:pt>
                <c:pt idx="200">
                  <c:v>418</c:v>
                </c:pt>
                <c:pt idx="201">
                  <c:v>419</c:v>
                </c:pt>
                <c:pt idx="202">
                  <c:v>420</c:v>
                </c:pt>
                <c:pt idx="203">
                  <c:v>421</c:v>
                </c:pt>
                <c:pt idx="204">
                  <c:v>422</c:v>
                </c:pt>
                <c:pt idx="205">
                  <c:v>423</c:v>
                </c:pt>
                <c:pt idx="206">
                  <c:v>424</c:v>
                </c:pt>
                <c:pt idx="207">
                  <c:v>425</c:v>
                </c:pt>
                <c:pt idx="208">
                  <c:v>426</c:v>
                </c:pt>
                <c:pt idx="209">
                  <c:v>427</c:v>
                </c:pt>
                <c:pt idx="210">
                  <c:v>428</c:v>
                </c:pt>
                <c:pt idx="211">
                  <c:v>429</c:v>
                </c:pt>
                <c:pt idx="212">
                  <c:v>430</c:v>
                </c:pt>
                <c:pt idx="213">
                  <c:v>431</c:v>
                </c:pt>
                <c:pt idx="214">
                  <c:v>432</c:v>
                </c:pt>
                <c:pt idx="215">
                  <c:v>433</c:v>
                </c:pt>
                <c:pt idx="216">
                  <c:v>434</c:v>
                </c:pt>
                <c:pt idx="217">
                  <c:v>435</c:v>
                </c:pt>
                <c:pt idx="218">
                  <c:v>436</c:v>
                </c:pt>
                <c:pt idx="219">
                  <c:v>437</c:v>
                </c:pt>
                <c:pt idx="220">
                  <c:v>438</c:v>
                </c:pt>
                <c:pt idx="221">
                  <c:v>439</c:v>
                </c:pt>
                <c:pt idx="222">
                  <c:v>440</c:v>
                </c:pt>
                <c:pt idx="223">
                  <c:v>441</c:v>
                </c:pt>
                <c:pt idx="224">
                  <c:v>442</c:v>
                </c:pt>
                <c:pt idx="225">
                  <c:v>443</c:v>
                </c:pt>
                <c:pt idx="226">
                  <c:v>444</c:v>
                </c:pt>
                <c:pt idx="227">
                  <c:v>445</c:v>
                </c:pt>
                <c:pt idx="228">
                  <c:v>446</c:v>
                </c:pt>
                <c:pt idx="229">
                  <c:v>447</c:v>
                </c:pt>
                <c:pt idx="230">
                  <c:v>448</c:v>
                </c:pt>
                <c:pt idx="231">
                  <c:v>449</c:v>
                </c:pt>
                <c:pt idx="232">
                  <c:v>450</c:v>
                </c:pt>
                <c:pt idx="233">
                  <c:v>451</c:v>
                </c:pt>
                <c:pt idx="234">
                  <c:v>452</c:v>
                </c:pt>
                <c:pt idx="235">
                  <c:v>453</c:v>
                </c:pt>
                <c:pt idx="236">
                  <c:v>454</c:v>
                </c:pt>
                <c:pt idx="237">
                  <c:v>455</c:v>
                </c:pt>
                <c:pt idx="238">
                  <c:v>456</c:v>
                </c:pt>
                <c:pt idx="239">
                  <c:v>457</c:v>
                </c:pt>
                <c:pt idx="240">
                  <c:v>458</c:v>
                </c:pt>
                <c:pt idx="241">
                  <c:v>459</c:v>
                </c:pt>
                <c:pt idx="242">
                  <c:v>460</c:v>
                </c:pt>
                <c:pt idx="243">
                  <c:v>461</c:v>
                </c:pt>
                <c:pt idx="244">
                  <c:v>462</c:v>
                </c:pt>
                <c:pt idx="245">
                  <c:v>463</c:v>
                </c:pt>
              </c:numCache>
            </c:numRef>
          </c:xVal>
          <c:yVal>
            <c:numRef>
              <c:f>Graph!$H$220:$H$463</c:f>
              <c:numCache>
                <c:formatCode>General</c:formatCode>
                <c:ptCount val="24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8A-4146-B93C-6573F981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91423"/>
        <c:axId val="1834793823"/>
      </c:scatterChart>
      <c:valAx>
        <c:axId val="1834791423"/>
        <c:scaling>
          <c:orientation val="minMax"/>
          <c:max val="463"/>
          <c:min val="218"/>
        </c:scaling>
        <c:delete val="0"/>
        <c:axPos val="b"/>
        <c:numFmt formatCode="General" sourceLinked="1"/>
        <c:majorTickMark val="out"/>
        <c:minorTickMark val="none"/>
        <c:tickLblPos val="nextTo"/>
        <c:crossAx val="1834793823"/>
        <c:crosses val="autoZero"/>
        <c:crossBetween val="midCat"/>
      </c:valAx>
      <c:valAx>
        <c:axId val="1834793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4791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48821-2251-CB68-250A-CD0F0250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218</xdr:row>
      <xdr:rowOff>0</xdr:rowOff>
    </xdr:from>
    <xdr:to>
      <xdr:col>14</xdr:col>
      <xdr:colOff>304800</xdr:colOff>
      <xdr:row>232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E914F-6612-0ED2-DE17-488AADB7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671-BCDC-4FD3-BADE-A370170B9EE2}">
  <dimension ref="A1:BH466"/>
  <sheetViews>
    <sheetView topLeftCell="A430" workbookViewId="0">
      <selection activeCell="W1" sqref="W1:X1048576"/>
    </sheetView>
  </sheetViews>
  <sheetFormatPr defaultRowHeight="15" x14ac:dyDescent="0.25"/>
  <cols>
    <col min="1" max="1" width="4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235.477992</v>
      </c>
      <c r="K3">
        <v>13.874698</v>
      </c>
    </row>
    <row r="4" spans="1:60" x14ac:dyDescent="0.25">
      <c r="A4">
        <v>3</v>
      </c>
      <c r="B4">
        <v>257.51394199999999</v>
      </c>
      <c r="C4">
        <v>5.0225559999999998</v>
      </c>
      <c r="H4">
        <v>267.06160599999998</v>
      </c>
      <c r="I4">
        <v>6.4325619999999999</v>
      </c>
    </row>
    <row r="5" spans="1:60" x14ac:dyDescent="0.25">
      <c r="A5">
        <v>4</v>
      </c>
      <c r="B5">
        <v>257.48712399999999</v>
      </c>
      <c r="C5">
        <v>5.0132349999999999</v>
      </c>
      <c r="H5">
        <v>267.06160599999998</v>
      </c>
      <c r="I5">
        <v>6.4325619999999999</v>
      </c>
    </row>
    <row r="6" spans="1:60" x14ac:dyDescent="0.25">
      <c r="A6">
        <v>5</v>
      </c>
      <c r="B6">
        <v>257.567992</v>
      </c>
      <c r="C6">
        <v>4.9880839999999997</v>
      </c>
      <c r="H6">
        <v>266.96673099999998</v>
      </c>
      <c r="I6">
        <v>6.4654720000000001</v>
      </c>
    </row>
    <row r="7" spans="1:60" x14ac:dyDescent="0.25">
      <c r="A7">
        <v>6</v>
      </c>
      <c r="B7">
        <v>257.59511800000001</v>
      </c>
      <c r="C7">
        <v>5.0164629999999999</v>
      </c>
      <c r="H7">
        <v>266.97444000000002</v>
      </c>
      <c r="I7">
        <v>6.4584419999999998</v>
      </c>
    </row>
    <row r="8" spans="1:60" x14ac:dyDescent="0.25">
      <c r="A8">
        <v>7</v>
      </c>
      <c r="B8">
        <v>257.55060100000003</v>
      </c>
      <c r="C8">
        <v>5.0177139999999998</v>
      </c>
      <c r="H8">
        <v>267.03442699999999</v>
      </c>
      <c r="I8">
        <v>6.4681800000000003</v>
      </c>
    </row>
    <row r="9" spans="1:60" x14ac:dyDescent="0.25">
      <c r="A9">
        <v>8</v>
      </c>
      <c r="B9">
        <v>257.53242799999998</v>
      </c>
      <c r="C9">
        <v>5.011933</v>
      </c>
      <c r="H9">
        <v>267.04921200000001</v>
      </c>
      <c r="I9">
        <v>6.4837490000000004</v>
      </c>
    </row>
    <row r="10" spans="1:60" x14ac:dyDescent="0.25">
      <c r="A10">
        <v>9</v>
      </c>
      <c r="B10">
        <v>257.532218</v>
      </c>
      <c r="C10">
        <v>5.022869</v>
      </c>
      <c r="H10">
        <v>267.09087299999999</v>
      </c>
      <c r="I10">
        <v>6.4959340000000001</v>
      </c>
    </row>
    <row r="11" spans="1:60" x14ac:dyDescent="0.25">
      <c r="A11">
        <v>10</v>
      </c>
      <c r="B11">
        <v>257.54591299999998</v>
      </c>
      <c r="C11">
        <v>5.0061530000000003</v>
      </c>
      <c r="H11">
        <v>267.10597100000001</v>
      </c>
      <c r="I11">
        <v>6.4593800000000003</v>
      </c>
    </row>
    <row r="12" spans="1:60" x14ac:dyDescent="0.25">
      <c r="A12">
        <v>11</v>
      </c>
      <c r="B12">
        <v>257.51394199999999</v>
      </c>
      <c r="C12">
        <v>5.0225559999999998</v>
      </c>
      <c r="H12">
        <v>267.06160599999998</v>
      </c>
      <c r="I12">
        <v>6.4325619999999999</v>
      </c>
    </row>
    <row r="13" spans="1:60" x14ac:dyDescent="0.25">
      <c r="A13">
        <v>12</v>
      </c>
      <c r="B13">
        <v>257.51394199999999</v>
      </c>
      <c r="C13">
        <v>5.0225559999999998</v>
      </c>
      <c r="H13">
        <v>267.12664699999999</v>
      </c>
      <c r="I13">
        <v>6.4782820000000001</v>
      </c>
    </row>
    <row r="14" spans="1:60" x14ac:dyDescent="0.25">
      <c r="A14">
        <v>13</v>
      </c>
      <c r="B14">
        <v>257.51394199999999</v>
      </c>
      <c r="C14">
        <v>5.0225559999999998</v>
      </c>
      <c r="H14">
        <v>267.19043199999999</v>
      </c>
      <c r="I14">
        <v>6.4531830000000001</v>
      </c>
    </row>
    <row r="15" spans="1:60" x14ac:dyDescent="0.25">
      <c r="A15">
        <v>14</v>
      </c>
      <c r="B15">
        <v>257.51394199999999</v>
      </c>
      <c r="C15">
        <v>5.0225559999999998</v>
      </c>
      <c r="H15">
        <v>267.21813500000002</v>
      </c>
      <c r="I15">
        <v>6.3805949999999996</v>
      </c>
    </row>
    <row r="16" spans="1:60" x14ac:dyDescent="0.25">
      <c r="A16">
        <v>15</v>
      </c>
      <c r="H16">
        <v>267.06160599999998</v>
      </c>
      <c r="I16">
        <v>6.4325619999999999</v>
      </c>
    </row>
    <row r="17" spans="1:9" x14ac:dyDescent="0.25">
      <c r="A17">
        <v>16</v>
      </c>
      <c r="F17">
        <v>257.01113399999997</v>
      </c>
      <c r="G17">
        <v>4.8600390000000004</v>
      </c>
      <c r="H17">
        <v>267.06160599999998</v>
      </c>
      <c r="I17">
        <v>6.4325619999999999</v>
      </c>
    </row>
    <row r="18" spans="1:9" x14ac:dyDescent="0.25">
      <c r="A18">
        <v>17</v>
      </c>
      <c r="F18">
        <v>256.950469</v>
      </c>
      <c r="G18">
        <v>4.786149</v>
      </c>
    </row>
    <row r="19" spans="1:9" x14ac:dyDescent="0.25">
      <c r="A19">
        <v>18</v>
      </c>
      <c r="F19">
        <v>257.01045499999998</v>
      </c>
      <c r="G19">
        <v>4.8583730000000003</v>
      </c>
    </row>
    <row r="20" spans="1:9" x14ac:dyDescent="0.25">
      <c r="A20">
        <v>19</v>
      </c>
      <c r="D20">
        <v>242.89357100000001</v>
      </c>
      <c r="E20">
        <v>8.4976870000000009</v>
      </c>
      <c r="F20">
        <v>256.960624</v>
      </c>
      <c r="G20">
        <v>4.8360339999999997</v>
      </c>
    </row>
    <row r="21" spans="1:9" x14ac:dyDescent="0.25">
      <c r="A21">
        <v>20</v>
      </c>
      <c r="D21">
        <v>242.838426</v>
      </c>
      <c r="E21">
        <v>8.4895639999999997</v>
      </c>
      <c r="F21">
        <v>256.95155999999997</v>
      </c>
      <c r="G21">
        <v>4.830514</v>
      </c>
    </row>
    <row r="22" spans="1:9" x14ac:dyDescent="0.25">
      <c r="A22">
        <v>21</v>
      </c>
      <c r="D22">
        <v>242.94413299999999</v>
      </c>
      <c r="E22">
        <v>8.4578520000000008</v>
      </c>
      <c r="F22">
        <v>256.983428</v>
      </c>
      <c r="G22">
        <v>4.8173399999999997</v>
      </c>
    </row>
    <row r="23" spans="1:9" x14ac:dyDescent="0.25">
      <c r="A23">
        <v>22</v>
      </c>
      <c r="D23">
        <v>242.946631</v>
      </c>
      <c r="E23">
        <v>8.4635289999999994</v>
      </c>
      <c r="F23">
        <v>256.930003</v>
      </c>
      <c r="G23">
        <v>4.8294730000000001</v>
      </c>
    </row>
    <row r="24" spans="1:9" x14ac:dyDescent="0.25">
      <c r="A24">
        <v>23</v>
      </c>
      <c r="D24">
        <v>242.94215299999999</v>
      </c>
      <c r="E24">
        <v>8.4809210000000004</v>
      </c>
      <c r="F24">
        <v>256.90438399999999</v>
      </c>
      <c r="G24">
        <v>4.811248</v>
      </c>
    </row>
    <row r="25" spans="1:9" x14ac:dyDescent="0.25">
      <c r="A25">
        <v>24</v>
      </c>
      <c r="D25">
        <v>242.93361400000001</v>
      </c>
      <c r="E25">
        <v>8.4914389999999997</v>
      </c>
      <c r="F25">
        <v>256.95572900000002</v>
      </c>
      <c r="G25">
        <v>4.8410849999999996</v>
      </c>
    </row>
    <row r="26" spans="1:9" x14ac:dyDescent="0.25">
      <c r="A26">
        <v>25</v>
      </c>
      <c r="D26">
        <v>242.918981</v>
      </c>
      <c r="E26">
        <v>8.4985210000000002</v>
      </c>
      <c r="F26">
        <v>257.00993599999998</v>
      </c>
      <c r="G26">
        <v>4.8130699999999997</v>
      </c>
    </row>
    <row r="27" spans="1:9" x14ac:dyDescent="0.25">
      <c r="A27">
        <v>26</v>
      </c>
      <c r="D27">
        <v>242.923303</v>
      </c>
      <c r="E27">
        <v>8.4826379999999997</v>
      </c>
      <c r="F27">
        <v>257.01113399999997</v>
      </c>
      <c r="G27">
        <v>4.8600390000000004</v>
      </c>
    </row>
    <row r="28" spans="1:9" x14ac:dyDescent="0.25">
      <c r="A28">
        <v>27</v>
      </c>
      <c r="D28">
        <v>242.87800099999998</v>
      </c>
      <c r="E28">
        <v>8.4609769999999997</v>
      </c>
    </row>
    <row r="29" spans="1:9" x14ac:dyDescent="0.25">
      <c r="A29">
        <v>28</v>
      </c>
      <c r="D29">
        <v>242.86893900000001</v>
      </c>
      <c r="E29">
        <v>8.3847950000000004</v>
      </c>
    </row>
    <row r="30" spans="1:9" x14ac:dyDescent="0.25">
      <c r="A30">
        <v>29</v>
      </c>
      <c r="D30">
        <v>242.84894600000001</v>
      </c>
      <c r="E30">
        <v>8.4777970000000007</v>
      </c>
    </row>
    <row r="31" spans="1:9" x14ac:dyDescent="0.25">
      <c r="A31">
        <v>30</v>
      </c>
      <c r="D31">
        <v>242.84894600000001</v>
      </c>
      <c r="E31">
        <v>8.4777970000000007</v>
      </c>
    </row>
    <row r="32" spans="1:9" x14ac:dyDescent="0.25">
      <c r="A32">
        <v>31</v>
      </c>
      <c r="B32">
        <v>232.93036899999998</v>
      </c>
      <c r="C32">
        <v>6.8694470000000001</v>
      </c>
    </row>
    <row r="33" spans="1:9" x14ac:dyDescent="0.25">
      <c r="A33">
        <v>32</v>
      </c>
      <c r="B33">
        <v>232.88943900000001</v>
      </c>
      <c r="C33">
        <v>6.901732</v>
      </c>
    </row>
    <row r="34" spans="1:9" x14ac:dyDescent="0.25">
      <c r="A34">
        <v>33</v>
      </c>
      <c r="B34">
        <v>232.91255999999998</v>
      </c>
      <c r="C34">
        <v>6.8973050000000002</v>
      </c>
    </row>
    <row r="35" spans="1:9" x14ac:dyDescent="0.25">
      <c r="A35">
        <v>34</v>
      </c>
      <c r="B35">
        <v>232.88569200000001</v>
      </c>
      <c r="C35">
        <v>6.8804860000000003</v>
      </c>
      <c r="H35">
        <v>239.583144</v>
      </c>
      <c r="I35">
        <v>9.0261659999999999</v>
      </c>
    </row>
    <row r="36" spans="1:9" x14ac:dyDescent="0.25">
      <c r="A36">
        <v>35</v>
      </c>
      <c r="B36">
        <v>232.89506399999999</v>
      </c>
      <c r="C36">
        <v>6.8464830000000001</v>
      </c>
      <c r="H36">
        <v>239.65021200000001</v>
      </c>
      <c r="I36">
        <v>9.0113780000000006</v>
      </c>
    </row>
    <row r="37" spans="1:9" x14ac:dyDescent="0.25">
      <c r="A37">
        <v>36</v>
      </c>
      <c r="B37">
        <v>232.89464799999999</v>
      </c>
      <c r="C37">
        <v>6.8653849999999998</v>
      </c>
      <c r="H37">
        <v>239.62339499999999</v>
      </c>
      <c r="I37">
        <v>9.0080449999999992</v>
      </c>
    </row>
    <row r="38" spans="1:9" x14ac:dyDescent="0.25">
      <c r="A38">
        <v>37</v>
      </c>
      <c r="B38">
        <v>232.91464300000001</v>
      </c>
      <c r="C38">
        <v>6.8847040000000002</v>
      </c>
      <c r="H38">
        <v>239.624698</v>
      </c>
      <c r="I38">
        <v>9.0601179999999992</v>
      </c>
    </row>
    <row r="39" spans="1:9" x14ac:dyDescent="0.25">
      <c r="A39">
        <v>38</v>
      </c>
      <c r="B39">
        <v>232.91464300000001</v>
      </c>
      <c r="C39">
        <v>6.8847040000000002</v>
      </c>
      <c r="H39">
        <v>239.60808800000001</v>
      </c>
      <c r="I39">
        <v>9.0816759999999999</v>
      </c>
    </row>
    <row r="40" spans="1:9" x14ac:dyDescent="0.25">
      <c r="A40">
        <v>39</v>
      </c>
      <c r="F40">
        <v>234.23419999999999</v>
      </c>
      <c r="G40">
        <v>6.1380429999999997</v>
      </c>
      <c r="H40">
        <v>239.621261</v>
      </c>
      <c r="I40">
        <v>9.0625119999999999</v>
      </c>
    </row>
    <row r="41" spans="1:9" x14ac:dyDescent="0.25">
      <c r="A41">
        <v>40</v>
      </c>
      <c r="F41">
        <v>234.28121999999999</v>
      </c>
      <c r="G41">
        <v>6.086284</v>
      </c>
      <c r="H41">
        <v>239.66260599999998</v>
      </c>
      <c r="I41">
        <v>9.0781349999999996</v>
      </c>
    </row>
    <row r="42" spans="1:9" x14ac:dyDescent="0.25">
      <c r="A42">
        <v>41</v>
      </c>
      <c r="F42">
        <v>234.224099</v>
      </c>
      <c r="G42">
        <v>6.0975830000000002</v>
      </c>
      <c r="H42">
        <v>239.65172100000001</v>
      </c>
      <c r="I42">
        <v>9.0015879999999999</v>
      </c>
    </row>
    <row r="43" spans="1:9" x14ac:dyDescent="0.25">
      <c r="A43">
        <v>42</v>
      </c>
      <c r="F43">
        <v>234.175254</v>
      </c>
      <c r="G43">
        <v>6.077223</v>
      </c>
      <c r="H43">
        <v>239.69374400000001</v>
      </c>
      <c r="I43">
        <v>9.0316860000000005</v>
      </c>
    </row>
    <row r="44" spans="1:9" x14ac:dyDescent="0.25">
      <c r="A44">
        <v>43</v>
      </c>
      <c r="F44">
        <v>234.19447</v>
      </c>
      <c r="G44">
        <v>6.0989370000000003</v>
      </c>
      <c r="H44">
        <v>239.69374400000001</v>
      </c>
      <c r="I44">
        <v>9.0316860000000005</v>
      </c>
    </row>
    <row r="45" spans="1:9" x14ac:dyDescent="0.25">
      <c r="A45">
        <v>44</v>
      </c>
      <c r="F45">
        <v>234.16338200000001</v>
      </c>
      <c r="G45">
        <v>6.1136210000000002</v>
      </c>
    </row>
    <row r="46" spans="1:9" x14ac:dyDescent="0.25">
      <c r="A46">
        <v>45</v>
      </c>
      <c r="F46">
        <v>234.158593</v>
      </c>
      <c r="G46">
        <v>6.0997180000000002</v>
      </c>
    </row>
    <row r="47" spans="1:9" x14ac:dyDescent="0.25">
      <c r="A47">
        <v>46</v>
      </c>
      <c r="F47">
        <v>234.11833999999999</v>
      </c>
      <c r="G47">
        <v>6.0073420000000004</v>
      </c>
    </row>
    <row r="48" spans="1:9" x14ac:dyDescent="0.25">
      <c r="A48">
        <v>47</v>
      </c>
      <c r="D48">
        <v>218.83181400000001</v>
      </c>
      <c r="E48">
        <v>9.0538679999999996</v>
      </c>
      <c r="F48">
        <v>234.25148899999999</v>
      </c>
      <c r="G48">
        <v>6.1596010000000003</v>
      </c>
    </row>
    <row r="49" spans="1:9" x14ac:dyDescent="0.25">
      <c r="A49">
        <v>48</v>
      </c>
      <c r="D49">
        <v>218.81447399999999</v>
      </c>
      <c r="E49">
        <v>9.0696469999999998</v>
      </c>
      <c r="F49">
        <v>234.25148899999999</v>
      </c>
      <c r="G49">
        <v>6.1596010000000003</v>
      </c>
    </row>
    <row r="50" spans="1:9" x14ac:dyDescent="0.25">
      <c r="A50">
        <v>49</v>
      </c>
      <c r="D50">
        <v>218.80942300000001</v>
      </c>
      <c r="E50">
        <v>9.1373920000000002</v>
      </c>
    </row>
    <row r="51" spans="1:9" x14ac:dyDescent="0.25">
      <c r="A51">
        <v>50</v>
      </c>
      <c r="D51">
        <v>218.82931500000001</v>
      </c>
      <c r="E51">
        <v>9.1419230000000002</v>
      </c>
    </row>
    <row r="52" spans="1:9" x14ac:dyDescent="0.25">
      <c r="A52">
        <v>51</v>
      </c>
      <c r="D52">
        <v>218.85066399999999</v>
      </c>
      <c r="E52">
        <v>9.1255199999999999</v>
      </c>
    </row>
    <row r="53" spans="1:9" x14ac:dyDescent="0.25">
      <c r="A53">
        <v>52</v>
      </c>
      <c r="B53">
        <v>215.48780099999999</v>
      </c>
      <c r="C53">
        <v>6.9787980000000003</v>
      </c>
      <c r="D53">
        <v>218.83087699999999</v>
      </c>
      <c r="E53">
        <v>9.1177089999999996</v>
      </c>
    </row>
    <row r="54" spans="1:9" x14ac:dyDescent="0.25">
      <c r="A54">
        <v>53</v>
      </c>
      <c r="B54">
        <v>215.52977100000001</v>
      </c>
      <c r="C54">
        <v>6.9485440000000001</v>
      </c>
      <c r="D54">
        <v>218.84254100000001</v>
      </c>
      <c r="E54">
        <v>9.1449429999999996</v>
      </c>
    </row>
    <row r="55" spans="1:9" x14ac:dyDescent="0.25">
      <c r="A55">
        <v>54</v>
      </c>
      <c r="B55">
        <v>215.47316799999999</v>
      </c>
      <c r="C55">
        <v>6.9459410000000004</v>
      </c>
      <c r="D55">
        <v>218.81197499999999</v>
      </c>
      <c r="E55">
        <v>9.1563459999999992</v>
      </c>
    </row>
    <row r="56" spans="1:9" x14ac:dyDescent="0.25">
      <c r="A56">
        <v>55</v>
      </c>
      <c r="B56">
        <v>215.444841</v>
      </c>
      <c r="C56">
        <v>6.9496380000000002</v>
      </c>
      <c r="D56">
        <v>218.84155200000001</v>
      </c>
      <c r="E56">
        <v>9.1315600000000003</v>
      </c>
    </row>
    <row r="57" spans="1:9" x14ac:dyDescent="0.25">
      <c r="A57">
        <v>56</v>
      </c>
      <c r="B57">
        <v>215.46827300000001</v>
      </c>
      <c r="C57">
        <v>6.9603130000000002</v>
      </c>
      <c r="D57">
        <v>218.86951400000001</v>
      </c>
      <c r="E57">
        <v>9.1415579999999999</v>
      </c>
    </row>
    <row r="58" spans="1:9" x14ac:dyDescent="0.25">
      <c r="A58">
        <v>57</v>
      </c>
      <c r="B58">
        <v>215.47863599999999</v>
      </c>
      <c r="C58">
        <v>6.9001169999999998</v>
      </c>
    </row>
    <row r="59" spans="1:9" x14ac:dyDescent="0.25">
      <c r="A59">
        <v>58</v>
      </c>
      <c r="B59">
        <v>215.50295299999999</v>
      </c>
      <c r="C59">
        <v>6.8590850000000003</v>
      </c>
    </row>
    <row r="60" spans="1:9" x14ac:dyDescent="0.25">
      <c r="A60">
        <v>59</v>
      </c>
      <c r="B60">
        <v>215.51935599999999</v>
      </c>
      <c r="C60">
        <v>6.956772</v>
      </c>
      <c r="F60">
        <v>216.430825</v>
      </c>
      <c r="G60">
        <v>7.0162899999999997</v>
      </c>
    </row>
    <row r="61" spans="1:9" x14ac:dyDescent="0.25">
      <c r="A61">
        <v>60</v>
      </c>
      <c r="B61">
        <v>215.51935599999999</v>
      </c>
      <c r="C61">
        <v>6.956772</v>
      </c>
      <c r="F61">
        <v>216.430825</v>
      </c>
      <c r="G61">
        <v>7.0162899999999997</v>
      </c>
      <c r="H61">
        <v>215.629749</v>
      </c>
      <c r="I61">
        <v>9.6359820000000003</v>
      </c>
    </row>
    <row r="62" spans="1:9" x14ac:dyDescent="0.25">
      <c r="A62">
        <v>61</v>
      </c>
      <c r="F62">
        <v>216.430825</v>
      </c>
      <c r="G62">
        <v>7.0162899999999997</v>
      </c>
      <c r="H62">
        <v>215.58866399999999</v>
      </c>
      <c r="I62">
        <v>9.6240579999999998</v>
      </c>
    </row>
    <row r="63" spans="1:9" x14ac:dyDescent="0.25">
      <c r="A63">
        <v>62</v>
      </c>
      <c r="F63">
        <v>216.430825</v>
      </c>
      <c r="G63">
        <v>7.0162899999999997</v>
      </c>
      <c r="H63">
        <v>215.537477</v>
      </c>
      <c r="I63">
        <v>9.6309310000000004</v>
      </c>
    </row>
    <row r="64" spans="1:9" x14ac:dyDescent="0.25">
      <c r="A64">
        <v>63</v>
      </c>
      <c r="F64">
        <v>216.430825</v>
      </c>
      <c r="G64">
        <v>7.0162899999999997</v>
      </c>
      <c r="H64">
        <v>215.53940399999999</v>
      </c>
      <c r="I64">
        <v>9.7013320000000007</v>
      </c>
    </row>
    <row r="65" spans="1:9" x14ac:dyDescent="0.25">
      <c r="A65">
        <v>64</v>
      </c>
      <c r="F65">
        <v>216.430825</v>
      </c>
      <c r="G65">
        <v>7.0162899999999997</v>
      </c>
      <c r="H65">
        <v>215.53523799999999</v>
      </c>
      <c r="I65">
        <v>9.6789419999999993</v>
      </c>
    </row>
    <row r="66" spans="1:9" x14ac:dyDescent="0.25">
      <c r="A66">
        <v>65</v>
      </c>
      <c r="F66">
        <v>216.430825</v>
      </c>
      <c r="G66">
        <v>7.0162899999999997</v>
      </c>
      <c r="H66">
        <v>215.62157300000001</v>
      </c>
      <c r="I66">
        <v>9.6845130000000008</v>
      </c>
    </row>
    <row r="67" spans="1:9" x14ac:dyDescent="0.25">
      <c r="A67">
        <v>66</v>
      </c>
      <c r="F67">
        <v>216.430825</v>
      </c>
      <c r="G67">
        <v>7.0162899999999997</v>
      </c>
      <c r="H67">
        <v>215.61574099999999</v>
      </c>
      <c r="I67">
        <v>9.6876899999999999</v>
      </c>
    </row>
    <row r="68" spans="1:9" x14ac:dyDescent="0.25">
      <c r="A68">
        <v>67</v>
      </c>
      <c r="F68">
        <v>216.430825</v>
      </c>
      <c r="G68">
        <v>7.0162899999999997</v>
      </c>
      <c r="H68">
        <v>215.605952</v>
      </c>
      <c r="I68">
        <v>9.6663399999999999</v>
      </c>
    </row>
    <row r="69" spans="1:9" x14ac:dyDescent="0.25">
      <c r="A69">
        <v>68</v>
      </c>
      <c r="F69">
        <v>216.430825</v>
      </c>
      <c r="G69">
        <v>7.0162899999999997</v>
      </c>
      <c r="H69">
        <v>215.61334600000001</v>
      </c>
      <c r="I69">
        <v>9.6113</v>
      </c>
    </row>
    <row r="70" spans="1:9" x14ac:dyDescent="0.25">
      <c r="A70">
        <v>69</v>
      </c>
    </row>
    <row r="71" spans="1:9" x14ac:dyDescent="0.25">
      <c r="A71">
        <v>70</v>
      </c>
    </row>
    <row r="72" spans="1:9" x14ac:dyDescent="0.25">
      <c r="A72">
        <v>71</v>
      </c>
      <c r="D72">
        <v>197.11447799999999</v>
      </c>
      <c r="E72">
        <v>9.0444739999999992</v>
      </c>
    </row>
    <row r="73" spans="1:9" x14ac:dyDescent="0.25">
      <c r="A73">
        <v>72</v>
      </c>
      <c r="D73">
        <v>197.10937000000001</v>
      </c>
      <c r="E73">
        <v>9.0425799999999992</v>
      </c>
    </row>
    <row r="74" spans="1:9" x14ac:dyDescent="0.25">
      <c r="A74">
        <v>73</v>
      </c>
      <c r="B74">
        <v>194.11179200000001</v>
      </c>
      <c r="C74">
        <v>6.8313689999999996</v>
      </c>
      <c r="D74">
        <v>197.10452900000001</v>
      </c>
      <c r="E74">
        <v>9.0447889999999997</v>
      </c>
    </row>
    <row r="75" spans="1:9" x14ac:dyDescent="0.25">
      <c r="A75">
        <v>74</v>
      </c>
      <c r="B75">
        <v>194.09126499999999</v>
      </c>
      <c r="C75">
        <v>6.8971580000000001</v>
      </c>
      <c r="D75">
        <v>197.098849</v>
      </c>
      <c r="E75">
        <v>9.0393690000000007</v>
      </c>
    </row>
    <row r="76" spans="1:9" x14ac:dyDescent="0.25">
      <c r="A76">
        <v>75</v>
      </c>
      <c r="B76">
        <v>194.102057</v>
      </c>
      <c r="C76">
        <v>6.8586309999999999</v>
      </c>
      <c r="D76">
        <v>197.13031999999998</v>
      </c>
      <c r="E76">
        <v>9.0303159999999991</v>
      </c>
    </row>
    <row r="77" spans="1:9" x14ac:dyDescent="0.25">
      <c r="A77">
        <v>76</v>
      </c>
      <c r="B77">
        <v>194.107687</v>
      </c>
      <c r="C77">
        <v>6.8966310000000002</v>
      </c>
      <c r="D77">
        <v>197.09400399999998</v>
      </c>
      <c r="E77">
        <v>9.0180000000000007</v>
      </c>
    </row>
    <row r="78" spans="1:9" x14ac:dyDescent="0.25">
      <c r="A78">
        <v>77</v>
      </c>
      <c r="B78">
        <v>194.07726500000001</v>
      </c>
      <c r="C78">
        <v>6.9012630000000001</v>
      </c>
      <c r="D78">
        <v>197.04579000000001</v>
      </c>
      <c r="E78">
        <v>9.0275789999999994</v>
      </c>
    </row>
    <row r="79" spans="1:9" x14ac:dyDescent="0.25">
      <c r="A79">
        <v>78</v>
      </c>
      <c r="B79">
        <v>194.07026500000001</v>
      </c>
      <c r="C79">
        <v>6.8881579999999998</v>
      </c>
      <c r="D79">
        <v>197.07563199999998</v>
      </c>
      <c r="E79">
        <v>8.9772110000000005</v>
      </c>
    </row>
    <row r="80" spans="1:9" x14ac:dyDescent="0.25">
      <c r="A80">
        <v>79</v>
      </c>
      <c r="B80">
        <v>194.03689800000001</v>
      </c>
      <c r="C80">
        <v>6.871105</v>
      </c>
      <c r="D80">
        <v>197.137057</v>
      </c>
      <c r="E80">
        <v>9.0495260000000002</v>
      </c>
    </row>
    <row r="81" spans="1:9" x14ac:dyDescent="0.25">
      <c r="A81">
        <v>80</v>
      </c>
      <c r="B81">
        <v>194.057478</v>
      </c>
      <c r="C81">
        <v>6.892684</v>
      </c>
    </row>
    <row r="82" spans="1:9" x14ac:dyDescent="0.25">
      <c r="A82">
        <v>81</v>
      </c>
      <c r="B82">
        <v>194.032633</v>
      </c>
      <c r="C82">
        <v>6.929684</v>
      </c>
      <c r="F82">
        <v>195.08816400000001</v>
      </c>
      <c r="G82">
        <v>6.3490529999999996</v>
      </c>
    </row>
    <row r="83" spans="1:9" x14ac:dyDescent="0.25">
      <c r="A83">
        <v>82</v>
      </c>
      <c r="F83">
        <v>195.05105800000001</v>
      </c>
      <c r="G83">
        <v>6.3372109999999999</v>
      </c>
      <c r="H83">
        <v>193.98505599999999</v>
      </c>
      <c r="I83">
        <v>9.3419480000000004</v>
      </c>
    </row>
    <row r="84" spans="1:9" x14ac:dyDescent="0.25">
      <c r="A84">
        <v>83</v>
      </c>
      <c r="F84">
        <v>195.087637</v>
      </c>
      <c r="G84">
        <v>6.3443680000000002</v>
      </c>
      <c r="H84">
        <v>194.02558400000001</v>
      </c>
      <c r="I84">
        <v>9.2985790000000001</v>
      </c>
    </row>
    <row r="85" spans="1:9" x14ac:dyDescent="0.25">
      <c r="A85">
        <v>84</v>
      </c>
      <c r="F85">
        <v>195.07863499999999</v>
      </c>
      <c r="G85">
        <v>6.369421</v>
      </c>
      <c r="H85">
        <v>194.023898</v>
      </c>
      <c r="I85">
        <v>9.2775789999999994</v>
      </c>
    </row>
    <row r="86" spans="1:9" x14ac:dyDescent="0.25">
      <c r="A86">
        <v>85</v>
      </c>
      <c r="F86">
        <v>195.06521499999999</v>
      </c>
      <c r="G86">
        <v>6.3623690000000002</v>
      </c>
      <c r="H86">
        <v>194.022211</v>
      </c>
      <c r="I86">
        <v>9.3191050000000004</v>
      </c>
    </row>
    <row r="87" spans="1:9" x14ac:dyDescent="0.25">
      <c r="A87">
        <v>86</v>
      </c>
      <c r="F87">
        <v>195.037215</v>
      </c>
      <c r="G87">
        <v>6.3537369999999997</v>
      </c>
      <c r="H87">
        <v>194.03226699999999</v>
      </c>
      <c r="I87">
        <v>9.3466839999999998</v>
      </c>
    </row>
    <row r="88" spans="1:9" x14ac:dyDescent="0.25">
      <c r="A88">
        <v>87</v>
      </c>
      <c r="F88">
        <v>195.024584</v>
      </c>
      <c r="G88">
        <v>6.3708939999999998</v>
      </c>
      <c r="H88">
        <v>193.990004</v>
      </c>
      <c r="I88">
        <v>9.3632109999999997</v>
      </c>
    </row>
    <row r="89" spans="1:9" x14ac:dyDescent="0.25">
      <c r="A89">
        <v>88</v>
      </c>
      <c r="F89">
        <v>195.045321</v>
      </c>
      <c r="G89">
        <v>6.360106</v>
      </c>
      <c r="H89">
        <v>194.02368799999999</v>
      </c>
      <c r="I89">
        <v>9.3561580000000006</v>
      </c>
    </row>
    <row r="90" spans="1:9" x14ac:dyDescent="0.25">
      <c r="A90">
        <v>89</v>
      </c>
      <c r="F90">
        <v>195.08816400000001</v>
      </c>
      <c r="G90">
        <v>6.3490529999999996</v>
      </c>
      <c r="H90">
        <v>193.980265</v>
      </c>
      <c r="I90">
        <v>9.3403679999999998</v>
      </c>
    </row>
    <row r="91" spans="1:9" x14ac:dyDescent="0.25">
      <c r="A91">
        <v>90</v>
      </c>
      <c r="F91">
        <v>195.00889799999999</v>
      </c>
      <c r="G91">
        <v>6.2556320000000003</v>
      </c>
      <c r="H91">
        <v>193.981055</v>
      </c>
      <c r="I91">
        <v>9.3267900000000008</v>
      </c>
    </row>
    <row r="92" spans="1:9" x14ac:dyDescent="0.25">
      <c r="A92">
        <v>91</v>
      </c>
      <c r="F92">
        <v>195.08816400000001</v>
      </c>
      <c r="G92">
        <v>6.3490529999999996</v>
      </c>
      <c r="H92">
        <v>194.009005</v>
      </c>
      <c r="I92">
        <v>9.2797370000000008</v>
      </c>
    </row>
    <row r="93" spans="1:9" x14ac:dyDescent="0.25">
      <c r="A93">
        <v>92</v>
      </c>
    </row>
    <row r="94" spans="1:9" x14ac:dyDescent="0.25">
      <c r="A94">
        <v>93</v>
      </c>
    </row>
    <row r="95" spans="1:9" x14ac:dyDescent="0.25">
      <c r="A95">
        <v>94</v>
      </c>
      <c r="D95">
        <v>175.35210999999998</v>
      </c>
      <c r="E95">
        <v>9.2674210000000006</v>
      </c>
    </row>
    <row r="96" spans="1:9" x14ac:dyDescent="0.25">
      <c r="A96">
        <v>95</v>
      </c>
      <c r="D96">
        <v>175.35084599999999</v>
      </c>
      <c r="E96">
        <v>9.2863159999999993</v>
      </c>
    </row>
    <row r="97" spans="1:9" x14ac:dyDescent="0.25">
      <c r="A97">
        <v>96</v>
      </c>
      <c r="D97">
        <v>175.36979300000002</v>
      </c>
      <c r="E97">
        <v>9.3156839999999992</v>
      </c>
    </row>
    <row r="98" spans="1:9" x14ac:dyDescent="0.25">
      <c r="A98">
        <v>97</v>
      </c>
      <c r="B98">
        <v>171.14195100000001</v>
      </c>
      <c r="C98">
        <v>7.3999470000000001</v>
      </c>
      <c r="D98">
        <v>175.339056</v>
      </c>
      <c r="E98">
        <v>9.2899480000000008</v>
      </c>
    </row>
    <row r="99" spans="1:9" x14ac:dyDescent="0.25">
      <c r="A99">
        <v>98</v>
      </c>
      <c r="B99">
        <v>171.14195100000001</v>
      </c>
      <c r="C99">
        <v>7.3999470000000001</v>
      </c>
      <c r="D99">
        <v>175.347531</v>
      </c>
      <c r="E99">
        <v>9.2789990000000007</v>
      </c>
    </row>
    <row r="100" spans="1:9" x14ac:dyDescent="0.25">
      <c r="A100">
        <v>99</v>
      </c>
      <c r="B100">
        <v>171.14195100000001</v>
      </c>
      <c r="C100">
        <v>7.3999470000000001</v>
      </c>
      <c r="D100">
        <v>175.32663600000001</v>
      </c>
      <c r="E100">
        <v>9.2807899999999997</v>
      </c>
    </row>
    <row r="101" spans="1:9" x14ac:dyDescent="0.25">
      <c r="A101">
        <v>100</v>
      </c>
      <c r="B101">
        <v>171.14195100000001</v>
      </c>
      <c r="C101">
        <v>7.3999470000000001</v>
      </c>
      <c r="D101">
        <v>175.35131899999999</v>
      </c>
      <c r="E101">
        <v>9.2694729999999996</v>
      </c>
    </row>
    <row r="102" spans="1:9" x14ac:dyDescent="0.25">
      <c r="A102">
        <v>101</v>
      </c>
      <c r="B102">
        <v>171.09253000000001</v>
      </c>
      <c r="C102">
        <v>7.3548419999999997</v>
      </c>
      <c r="D102">
        <v>175.350899</v>
      </c>
      <c r="E102">
        <v>9.2771589999999993</v>
      </c>
    </row>
    <row r="103" spans="1:9" x14ac:dyDescent="0.25">
      <c r="A103">
        <v>102</v>
      </c>
      <c r="B103">
        <v>171.100953</v>
      </c>
      <c r="C103">
        <v>7.4372629999999997</v>
      </c>
      <c r="D103">
        <v>175.36442399999999</v>
      </c>
      <c r="E103">
        <v>9.2583680000000008</v>
      </c>
    </row>
    <row r="104" spans="1:9" x14ac:dyDescent="0.25">
      <c r="A104">
        <v>103</v>
      </c>
      <c r="B104">
        <v>171.11642499999999</v>
      </c>
      <c r="C104">
        <v>7.392684</v>
      </c>
    </row>
    <row r="105" spans="1:9" x14ac:dyDescent="0.25">
      <c r="A105">
        <v>104</v>
      </c>
      <c r="B105">
        <v>171.09384599999998</v>
      </c>
      <c r="C105">
        <v>7.4353689999999997</v>
      </c>
    </row>
    <row r="106" spans="1:9" x14ac:dyDescent="0.25">
      <c r="A106">
        <v>105</v>
      </c>
      <c r="B106">
        <v>171.14195100000001</v>
      </c>
      <c r="C106">
        <v>7.3999470000000001</v>
      </c>
    </row>
    <row r="107" spans="1:9" x14ac:dyDescent="0.25">
      <c r="A107">
        <v>106</v>
      </c>
      <c r="B107">
        <v>171.14195100000001</v>
      </c>
      <c r="C107">
        <v>7.3999470000000001</v>
      </c>
      <c r="F107">
        <v>171.49784499999998</v>
      </c>
      <c r="G107">
        <v>7.6301579999999998</v>
      </c>
    </row>
    <row r="108" spans="1:9" x14ac:dyDescent="0.25">
      <c r="A108">
        <v>107</v>
      </c>
      <c r="F108">
        <v>171.48800499999999</v>
      </c>
      <c r="G108">
        <v>7.621632</v>
      </c>
      <c r="H108">
        <v>170.56400500000001</v>
      </c>
      <c r="I108">
        <v>10.479105000000001</v>
      </c>
    </row>
    <row r="109" spans="1:9" x14ac:dyDescent="0.25">
      <c r="A109">
        <v>108</v>
      </c>
      <c r="F109">
        <v>171.50747699999999</v>
      </c>
      <c r="G109">
        <v>7.6018420000000004</v>
      </c>
      <c r="H109">
        <v>170.56416200000001</v>
      </c>
      <c r="I109">
        <v>10.458263000000001</v>
      </c>
    </row>
    <row r="110" spans="1:9" x14ac:dyDescent="0.25">
      <c r="A110">
        <v>109</v>
      </c>
      <c r="F110">
        <v>171.511898</v>
      </c>
      <c r="G110">
        <v>7.605105</v>
      </c>
      <c r="H110">
        <v>170.561215</v>
      </c>
      <c r="I110">
        <v>10.425262999999999</v>
      </c>
    </row>
    <row r="111" spans="1:9" x14ac:dyDescent="0.25">
      <c r="A111">
        <v>110</v>
      </c>
      <c r="F111">
        <v>171.54432</v>
      </c>
      <c r="G111">
        <v>7.6287370000000001</v>
      </c>
      <c r="H111">
        <v>170.57637299999999</v>
      </c>
      <c r="I111">
        <v>10.44979</v>
      </c>
    </row>
    <row r="112" spans="1:9" x14ac:dyDescent="0.25">
      <c r="A112">
        <v>111</v>
      </c>
      <c r="F112">
        <v>171.520792</v>
      </c>
      <c r="G112">
        <v>7.6386839999999996</v>
      </c>
      <c r="H112">
        <v>170.59205700000001</v>
      </c>
      <c r="I112">
        <v>10.445895</v>
      </c>
    </row>
    <row r="113" spans="1:9" x14ac:dyDescent="0.25">
      <c r="A113">
        <v>112</v>
      </c>
      <c r="F113">
        <v>171.491162</v>
      </c>
      <c r="G113">
        <v>7.632263</v>
      </c>
      <c r="H113">
        <v>170.619688</v>
      </c>
      <c r="I113">
        <v>10.489000000000001</v>
      </c>
    </row>
    <row r="114" spans="1:9" x14ac:dyDescent="0.25">
      <c r="A114">
        <v>113</v>
      </c>
      <c r="F114">
        <v>171.43579299999999</v>
      </c>
      <c r="G114">
        <v>7.6235799999999996</v>
      </c>
      <c r="H114">
        <v>170.60579300000001</v>
      </c>
      <c r="I114">
        <v>10.497211</v>
      </c>
    </row>
    <row r="115" spans="1:9" x14ac:dyDescent="0.25">
      <c r="A115">
        <v>114</v>
      </c>
      <c r="F115">
        <v>171.49784499999998</v>
      </c>
      <c r="G115">
        <v>7.6301579999999998</v>
      </c>
      <c r="H115">
        <v>170.58347700000002</v>
      </c>
      <c r="I115">
        <v>10.496895</v>
      </c>
    </row>
    <row r="116" spans="1:9" x14ac:dyDescent="0.25">
      <c r="A116">
        <v>115</v>
      </c>
      <c r="F116">
        <v>171.49784499999998</v>
      </c>
      <c r="G116">
        <v>7.6301579999999998</v>
      </c>
      <c r="H116">
        <v>170.56053</v>
      </c>
      <c r="I116">
        <v>10.477947</v>
      </c>
    </row>
    <row r="117" spans="1:9" x14ac:dyDescent="0.25">
      <c r="A117">
        <v>116</v>
      </c>
      <c r="F117">
        <v>171.49784499999998</v>
      </c>
      <c r="G117">
        <v>7.6301579999999998</v>
      </c>
      <c r="H117">
        <v>170.59511000000001</v>
      </c>
      <c r="I117">
        <v>10.414527</v>
      </c>
    </row>
    <row r="118" spans="1:9" x14ac:dyDescent="0.25">
      <c r="A118">
        <v>117</v>
      </c>
      <c r="D118">
        <v>156.391899</v>
      </c>
      <c r="E118">
        <v>9.4885260000000002</v>
      </c>
    </row>
    <row r="119" spans="1:9" x14ac:dyDescent="0.25">
      <c r="A119">
        <v>118</v>
      </c>
      <c r="D119">
        <v>156.385583</v>
      </c>
      <c r="E119">
        <v>9.514526</v>
      </c>
    </row>
    <row r="120" spans="1:9" x14ac:dyDescent="0.25">
      <c r="A120">
        <v>119</v>
      </c>
      <c r="D120">
        <v>156.402794</v>
      </c>
      <c r="E120">
        <v>9.5442099999999996</v>
      </c>
    </row>
    <row r="121" spans="1:9" x14ac:dyDescent="0.25">
      <c r="A121">
        <v>120</v>
      </c>
      <c r="D121">
        <v>156.384794</v>
      </c>
      <c r="E121">
        <v>9.5082629999999995</v>
      </c>
    </row>
    <row r="122" spans="1:9" x14ac:dyDescent="0.25">
      <c r="A122">
        <v>121</v>
      </c>
      <c r="D122">
        <v>156.41311000000002</v>
      </c>
      <c r="E122">
        <v>9.5101049999999994</v>
      </c>
    </row>
    <row r="123" spans="1:9" x14ac:dyDescent="0.25">
      <c r="A123">
        <v>122</v>
      </c>
      <c r="B123">
        <v>153.051636</v>
      </c>
      <c r="C123">
        <v>7.716316</v>
      </c>
      <c r="D123">
        <v>156.37026700000001</v>
      </c>
      <c r="E123">
        <v>9.4630530000000004</v>
      </c>
    </row>
    <row r="124" spans="1:9" x14ac:dyDescent="0.25">
      <c r="A124">
        <v>123</v>
      </c>
      <c r="B124">
        <v>153.051636</v>
      </c>
      <c r="C124">
        <v>7.716316</v>
      </c>
      <c r="D124">
        <v>156.34268800000001</v>
      </c>
      <c r="E124">
        <v>9.4521580000000007</v>
      </c>
    </row>
    <row r="125" spans="1:9" x14ac:dyDescent="0.25">
      <c r="A125">
        <v>124</v>
      </c>
      <c r="B125">
        <v>153.051636</v>
      </c>
      <c r="C125">
        <v>7.716316</v>
      </c>
      <c r="D125">
        <v>156.33084700000001</v>
      </c>
      <c r="E125">
        <v>9.4820530000000005</v>
      </c>
    </row>
    <row r="126" spans="1:9" x14ac:dyDescent="0.25">
      <c r="A126">
        <v>125</v>
      </c>
      <c r="B126">
        <v>153.051636</v>
      </c>
      <c r="C126">
        <v>7.716316</v>
      </c>
      <c r="D126">
        <v>156.391899</v>
      </c>
      <c r="E126">
        <v>9.4885260000000002</v>
      </c>
    </row>
    <row r="127" spans="1:9" x14ac:dyDescent="0.25">
      <c r="A127">
        <v>126</v>
      </c>
      <c r="B127">
        <v>153.051636</v>
      </c>
      <c r="C127">
        <v>7.716316</v>
      </c>
    </row>
    <row r="128" spans="1:9" x14ac:dyDescent="0.25">
      <c r="A128">
        <v>127</v>
      </c>
      <c r="B128">
        <v>153.051636</v>
      </c>
      <c r="C128">
        <v>7.716316</v>
      </c>
    </row>
    <row r="129" spans="1:9" x14ac:dyDescent="0.25">
      <c r="A129">
        <v>128</v>
      </c>
      <c r="B129">
        <v>153.039952</v>
      </c>
      <c r="C129">
        <v>7.6529999999999996</v>
      </c>
    </row>
    <row r="130" spans="1:9" x14ac:dyDescent="0.25">
      <c r="A130">
        <v>129</v>
      </c>
      <c r="B130">
        <v>153.051636</v>
      </c>
      <c r="C130">
        <v>7.716316</v>
      </c>
    </row>
    <row r="131" spans="1:9" x14ac:dyDescent="0.25">
      <c r="A131">
        <v>130</v>
      </c>
      <c r="F131">
        <v>153.25879399999999</v>
      </c>
      <c r="G131">
        <v>7.3437900000000003</v>
      </c>
      <c r="H131">
        <v>153.01458300000002</v>
      </c>
      <c r="I131">
        <v>9.929843</v>
      </c>
    </row>
    <row r="132" spans="1:9" x14ac:dyDescent="0.25">
      <c r="A132">
        <v>131</v>
      </c>
      <c r="F132">
        <v>153.231583</v>
      </c>
      <c r="G132">
        <v>7.3425260000000003</v>
      </c>
      <c r="H132">
        <v>153.01458300000002</v>
      </c>
      <c r="I132">
        <v>9.929843</v>
      </c>
    </row>
    <row r="133" spans="1:9" x14ac:dyDescent="0.25">
      <c r="A133">
        <v>132</v>
      </c>
      <c r="F133">
        <v>153.24784600000001</v>
      </c>
      <c r="G133">
        <v>7.3811580000000001</v>
      </c>
      <c r="H133">
        <v>153.01458300000002</v>
      </c>
      <c r="I133">
        <v>9.929843</v>
      </c>
    </row>
    <row r="134" spans="1:9" x14ac:dyDescent="0.25">
      <c r="A134">
        <v>133</v>
      </c>
      <c r="F134">
        <v>153.24126799999999</v>
      </c>
      <c r="G134">
        <v>7.3128950000000001</v>
      </c>
      <c r="H134">
        <v>153.01458300000002</v>
      </c>
      <c r="I134">
        <v>9.929843</v>
      </c>
    </row>
    <row r="135" spans="1:9" x14ac:dyDescent="0.25">
      <c r="A135">
        <v>134</v>
      </c>
      <c r="F135">
        <v>153.20721499999999</v>
      </c>
      <c r="G135">
        <v>7.334263</v>
      </c>
      <c r="H135">
        <v>153.01458300000002</v>
      </c>
      <c r="I135">
        <v>9.929843</v>
      </c>
    </row>
    <row r="136" spans="1:9" x14ac:dyDescent="0.25">
      <c r="A136">
        <v>135</v>
      </c>
      <c r="F136">
        <v>153.21237300000001</v>
      </c>
      <c r="G136">
        <v>7.3298949999999996</v>
      </c>
      <c r="H136">
        <v>153.01458300000002</v>
      </c>
      <c r="I136">
        <v>9.929843</v>
      </c>
    </row>
    <row r="137" spans="1:9" x14ac:dyDescent="0.25">
      <c r="A137">
        <v>136</v>
      </c>
      <c r="F137">
        <v>153.193636</v>
      </c>
      <c r="G137">
        <v>7.3456840000000003</v>
      </c>
      <c r="H137">
        <v>153.01458300000002</v>
      </c>
      <c r="I137">
        <v>9.929843</v>
      </c>
    </row>
    <row r="138" spans="1:9" x14ac:dyDescent="0.25">
      <c r="A138">
        <v>137</v>
      </c>
      <c r="F138">
        <v>153.25879399999999</v>
      </c>
      <c r="G138">
        <v>7.3437900000000003</v>
      </c>
      <c r="H138">
        <v>153.01458300000002</v>
      </c>
      <c r="I138">
        <v>9.929843</v>
      </c>
    </row>
    <row r="139" spans="1:9" x14ac:dyDescent="0.25">
      <c r="A139">
        <v>138</v>
      </c>
      <c r="F139">
        <v>153.25879399999999</v>
      </c>
      <c r="G139">
        <v>7.3437900000000003</v>
      </c>
      <c r="H139">
        <v>153.01458300000002</v>
      </c>
      <c r="I139">
        <v>9.929843</v>
      </c>
    </row>
    <row r="140" spans="1:9" x14ac:dyDescent="0.25">
      <c r="A140">
        <v>139</v>
      </c>
      <c r="F140">
        <v>153.25879399999999</v>
      </c>
      <c r="G140">
        <v>7.3437900000000003</v>
      </c>
      <c r="H140">
        <v>153.01458300000002</v>
      </c>
      <c r="I140">
        <v>9.929843</v>
      </c>
    </row>
    <row r="141" spans="1:9" x14ac:dyDescent="0.25">
      <c r="A141">
        <v>140</v>
      </c>
    </row>
    <row r="142" spans="1:9" x14ac:dyDescent="0.25">
      <c r="A142">
        <v>141</v>
      </c>
    </row>
    <row r="143" spans="1:9" x14ac:dyDescent="0.25">
      <c r="A143">
        <v>142</v>
      </c>
    </row>
    <row r="144" spans="1:9" x14ac:dyDescent="0.25">
      <c r="A144">
        <v>143</v>
      </c>
    </row>
    <row r="145" spans="1:9" x14ac:dyDescent="0.25">
      <c r="A145">
        <v>144</v>
      </c>
      <c r="D145">
        <v>125.299272</v>
      </c>
      <c r="E145">
        <v>7.3503129999999999</v>
      </c>
    </row>
    <row r="146" spans="1:9" x14ac:dyDescent="0.25">
      <c r="A146">
        <v>145</v>
      </c>
      <c r="D146">
        <v>125.288702</v>
      </c>
      <c r="E146">
        <v>7.3561459999999999</v>
      </c>
    </row>
    <row r="147" spans="1:9" x14ac:dyDescent="0.25">
      <c r="A147">
        <v>146</v>
      </c>
      <c r="D147">
        <v>125.30677600000001</v>
      </c>
      <c r="E147">
        <v>7.3715109999999999</v>
      </c>
    </row>
    <row r="148" spans="1:9" x14ac:dyDescent="0.25">
      <c r="A148">
        <v>147</v>
      </c>
      <c r="B148">
        <v>122.78948400000002</v>
      </c>
      <c r="C148">
        <v>5.2067709999999998</v>
      </c>
      <c r="D148">
        <v>125.32854600000002</v>
      </c>
      <c r="E148">
        <v>7.3760409999999998</v>
      </c>
    </row>
    <row r="149" spans="1:9" x14ac:dyDescent="0.25">
      <c r="A149">
        <v>148</v>
      </c>
      <c r="B149">
        <v>122.838335</v>
      </c>
      <c r="C149">
        <v>5.143281</v>
      </c>
      <c r="D149">
        <v>125.33510800000002</v>
      </c>
      <c r="E149">
        <v>7.3732290000000003</v>
      </c>
    </row>
    <row r="150" spans="1:9" x14ac:dyDescent="0.25">
      <c r="A150">
        <v>149</v>
      </c>
      <c r="B150">
        <v>122.816564</v>
      </c>
      <c r="C150">
        <v>5.1730729999999996</v>
      </c>
      <c r="D150">
        <v>125.35822900000001</v>
      </c>
      <c r="E150">
        <v>7.3798430000000002</v>
      </c>
    </row>
    <row r="151" spans="1:9" x14ac:dyDescent="0.25">
      <c r="A151">
        <v>150</v>
      </c>
      <c r="B151">
        <v>122.76698100000002</v>
      </c>
      <c r="C151">
        <v>5.1998430000000004</v>
      </c>
      <c r="D151">
        <v>125.35458500000001</v>
      </c>
      <c r="E151">
        <v>7.3647919999999996</v>
      </c>
    </row>
    <row r="152" spans="1:9" x14ac:dyDescent="0.25">
      <c r="A152">
        <v>151</v>
      </c>
      <c r="B152">
        <v>122.76682500000001</v>
      </c>
      <c r="C152">
        <v>5.1873959999999997</v>
      </c>
      <c r="D152">
        <v>125.271826</v>
      </c>
      <c r="E152">
        <v>7.351979</v>
      </c>
    </row>
    <row r="153" spans="1:9" x14ac:dyDescent="0.25">
      <c r="A153">
        <v>152</v>
      </c>
      <c r="B153">
        <v>122.834585</v>
      </c>
      <c r="C153">
        <v>5.1273960000000001</v>
      </c>
      <c r="D153">
        <v>125.299272</v>
      </c>
      <c r="E153">
        <v>7.3503129999999999</v>
      </c>
    </row>
    <row r="154" spans="1:9" x14ac:dyDescent="0.25">
      <c r="A154">
        <v>153</v>
      </c>
      <c r="B154">
        <v>122.72812400000001</v>
      </c>
      <c r="C154">
        <v>5.215573</v>
      </c>
    </row>
    <row r="155" spans="1:9" x14ac:dyDescent="0.25">
      <c r="A155">
        <v>154</v>
      </c>
      <c r="B155">
        <v>122.82213800000001</v>
      </c>
      <c r="C155">
        <v>5.2445830000000004</v>
      </c>
      <c r="F155">
        <v>123.48620000000001</v>
      </c>
      <c r="G155">
        <v>4.9563540000000001</v>
      </c>
    </row>
    <row r="156" spans="1:9" x14ac:dyDescent="0.25">
      <c r="A156">
        <v>155</v>
      </c>
      <c r="F156">
        <v>123.61255400000002</v>
      </c>
      <c r="G156">
        <v>4.9794270000000003</v>
      </c>
    </row>
    <row r="157" spans="1:9" x14ac:dyDescent="0.25">
      <c r="A157">
        <v>156</v>
      </c>
      <c r="F157">
        <v>123.56833400000001</v>
      </c>
      <c r="G157">
        <v>4.9504169999999998</v>
      </c>
      <c r="H157">
        <v>121.753805</v>
      </c>
      <c r="I157">
        <v>7.7006249999999996</v>
      </c>
    </row>
    <row r="158" spans="1:9" x14ac:dyDescent="0.25">
      <c r="A158">
        <v>157</v>
      </c>
      <c r="F158">
        <v>123.58552</v>
      </c>
      <c r="G158">
        <v>4.9460420000000003</v>
      </c>
      <c r="H158">
        <v>121.71453300000002</v>
      </c>
      <c r="I158">
        <v>7.7183849999999996</v>
      </c>
    </row>
    <row r="159" spans="1:9" x14ac:dyDescent="0.25">
      <c r="A159">
        <v>158</v>
      </c>
      <c r="F159">
        <v>123.58005300000001</v>
      </c>
      <c r="G159">
        <v>4.9131770000000001</v>
      </c>
      <c r="H159">
        <v>121.76291800000001</v>
      </c>
      <c r="I159">
        <v>7.7452079999999999</v>
      </c>
    </row>
    <row r="160" spans="1:9" x14ac:dyDescent="0.25">
      <c r="A160">
        <v>159</v>
      </c>
      <c r="F160">
        <v>123.56614900000001</v>
      </c>
      <c r="G160">
        <v>4.9024999999999999</v>
      </c>
      <c r="H160">
        <v>121.77427500000002</v>
      </c>
      <c r="I160">
        <v>7.7384380000000004</v>
      </c>
    </row>
    <row r="161" spans="1:9" x14ac:dyDescent="0.25">
      <c r="A161">
        <v>160</v>
      </c>
      <c r="F161">
        <v>123.525892</v>
      </c>
      <c r="G161">
        <v>4.8802599999999998</v>
      </c>
      <c r="H161">
        <v>121.77510600000001</v>
      </c>
      <c r="I161">
        <v>7.757657</v>
      </c>
    </row>
    <row r="162" spans="1:9" x14ac:dyDescent="0.25">
      <c r="A162">
        <v>161</v>
      </c>
      <c r="F162">
        <v>123.51333400000001</v>
      </c>
      <c r="G162">
        <v>4.9015620000000002</v>
      </c>
      <c r="H162">
        <v>121.77193200000001</v>
      </c>
      <c r="I162">
        <v>7.7311459999999999</v>
      </c>
    </row>
    <row r="163" spans="1:9" x14ac:dyDescent="0.25">
      <c r="A163">
        <v>162</v>
      </c>
      <c r="F163">
        <v>123.46078700000001</v>
      </c>
      <c r="G163">
        <v>4.9408329999999996</v>
      </c>
      <c r="H163">
        <v>121.77062800000002</v>
      </c>
      <c r="I163">
        <v>7.6777600000000001</v>
      </c>
    </row>
    <row r="164" spans="1:9" x14ac:dyDescent="0.25">
      <c r="A164">
        <v>163</v>
      </c>
      <c r="F164">
        <v>123.57172600000001</v>
      </c>
      <c r="G164">
        <v>4.9326559999999997</v>
      </c>
      <c r="H164">
        <v>121.77422100000001</v>
      </c>
      <c r="I164">
        <v>7.7069270000000003</v>
      </c>
    </row>
    <row r="165" spans="1:9" x14ac:dyDescent="0.25">
      <c r="A165">
        <v>164</v>
      </c>
      <c r="F165">
        <v>123.57172600000001</v>
      </c>
      <c r="G165">
        <v>4.9326559999999997</v>
      </c>
      <c r="H165">
        <v>121.838751</v>
      </c>
      <c r="I165">
        <v>7.7231769999999997</v>
      </c>
    </row>
    <row r="166" spans="1:9" x14ac:dyDescent="0.25">
      <c r="A166">
        <v>165</v>
      </c>
    </row>
    <row r="167" spans="1:9" x14ac:dyDescent="0.25">
      <c r="A167">
        <v>166</v>
      </c>
    </row>
    <row r="168" spans="1:9" x14ac:dyDescent="0.25">
      <c r="A168">
        <v>167</v>
      </c>
      <c r="D168">
        <v>102.310575</v>
      </c>
      <c r="E168">
        <v>5.7813020000000002</v>
      </c>
    </row>
    <row r="169" spans="1:9" x14ac:dyDescent="0.25">
      <c r="A169">
        <v>168</v>
      </c>
      <c r="D169">
        <v>102.36015500000001</v>
      </c>
      <c r="E169">
        <v>5.7930210000000004</v>
      </c>
    </row>
    <row r="170" spans="1:9" x14ac:dyDescent="0.25">
      <c r="A170">
        <v>169</v>
      </c>
      <c r="D170">
        <v>102.34286700000001</v>
      </c>
      <c r="E170">
        <v>5.8108329999999997</v>
      </c>
    </row>
    <row r="171" spans="1:9" x14ac:dyDescent="0.25">
      <c r="A171">
        <v>170</v>
      </c>
      <c r="B171">
        <v>98.703333000000001</v>
      </c>
      <c r="C171">
        <v>3.9303119999999998</v>
      </c>
      <c r="D171">
        <v>102.35312800000001</v>
      </c>
      <c r="E171">
        <v>5.800052</v>
      </c>
    </row>
    <row r="172" spans="1:9" x14ac:dyDescent="0.25">
      <c r="A172">
        <v>171</v>
      </c>
      <c r="B172">
        <v>98.706407000000013</v>
      </c>
      <c r="C172">
        <v>3.9313020000000001</v>
      </c>
      <c r="D172">
        <v>102.34526200000001</v>
      </c>
      <c r="E172">
        <v>5.8448440000000002</v>
      </c>
    </row>
    <row r="173" spans="1:9" x14ac:dyDescent="0.25">
      <c r="A173">
        <v>172</v>
      </c>
      <c r="B173">
        <v>98.688492000000011</v>
      </c>
      <c r="C173">
        <v>3.896979</v>
      </c>
      <c r="D173">
        <v>102.29854400000001</v>
      </c>
      <c r="E173">
        <v>5.802187</v>
      </c>
    </row>
    <row r="174" spans="1:9" x14ac:dyDescent="0.25">
      <c r="A174">
        <v>173</v>
      </c>
      <c r="B174">
        <v>98.700107000000003</v>
      </c>
      <c r="C174">
        <v>3.9544790000000001</v>
      </c>
      <c r="D174">
        <v>102.30443000000001</v>
      </c>
      <c r="E174">
        <v>5.7774999999999999</v>
      </c>
    </row>
    <row r="175" spans="1:9" x14ac:dyDescent="0.25">
      <c r="A175">
        <v>174</v>
      </c>
      <c r="B175">
        <v>98.716825</v>
      </c>
      <c r="C175">
        <v>3.9354680000000002</v>
      </c>
      <c r="D175">
        <v>102.266199</v>
      </c>
      <c r="E175">
        <v>5.7704690000000003</v>
      </c>
    </row>
    <row r="176" spans="1:9" x14ac:dyDescent="0.25">
      <c r="A176">
        <v>175</v>
      </c>
      <c r="B176">
        <v>98.642707999999999</v>
      </c>
      <c r="C176">
        <v>3.9427080000000001</v>
      </c>
      <c r="D176">
        <v>102.317655</v>
      </c>
      <c r="E176">
        <v>5.8164059999999997</v>
      </c>
    </row>
    <row r="177" spans="1:9" x14ac:dyDescent="0.25">
      <c r="A177">
        <v>176</v>
      </c>
      <c r="B177">
        <v>98.722448000000014</v>
      </c>
      <c r="C177">
        <v>3.9590100000000001</v>
      </c>
    </row>
    <row r="178" spans="1:9" x14ac:dyDescent="0.25">
      <c r="A178">
        <v>177</v>
      </c>
      <c r="B178">
        <v>98.722448000000014</v>
      </c>
      <c r="C178">
        <v>3.9590100000000001</v>
      </c>
    </row>
    <row r="179" spans="1:9" x14ac:dyDescent="0.25">
      <c r="A179">
        <v>178</v>
      </c>
      <c r="B179">
        <v>98.722448000000014</v>
      </c>
      <c r="C179">
        <v>3.9590100000000001</v>
      </c>
    </row>
    <row r="180" spans="1:9" x14ac:dyDescent="0.25">
      <c r="A180">
        <v>179</v>
      </c>
      <c r="F180">
        <v>98.362398000000013</v>
      </c>
      <c r="G180">
        <v>3.49776</v>
      </c>
    </row>
    <row r="181" spans="1:9" x14ac:dyDescent="0.25">
      <c r="A181">
        <v>180</v>
      </c>
      <c r="F181">
        <v>98.31041900000001</v>
      </c>
      <c r="G181">
        <v>3.5491139999999999</v>
      </c>
      <c r="H181">
        <v>97.038751000000005</v>
      </c>
      <c r="I181">
        <v>6.45974</v>
      </c>
    </row>
    <row r="182" spans="1:9" x14ac:dyDescent="0.25">
      <c r="A182">
        <v>181</v>
      </c>
      <c r="F182">
        <v>98.31974000000001</v>
      </c>
      <c r="G182">
        <v>3.5422400000000001</v>
      </c>
      <c r="H182">
        <v>97.026043000000001</v>
      </c>
      <c r="I182">
        <v>6.4920840000000002</v>
      </c>
    </row>
    <row r="183" spans="1:9" x14ac:dyDescent="0.25">
      <c r="A183">
        <v>182</v>
      </c>
      <c r="F183">
        <v>98.418804000000009</v>
      </c>
      <c r="G183">
        <v>3.5061460000000002</v>
      </c>
      <c r="H183">
        <v>97.046823000000003</v>
      </c>
      <c r="I183">
        <v>6.4959889999999998</v>
      </c>
    </row>
    <row r="184" spans="1:9" x14ac:dyDescent="0.25">
      <c r="A184">
        <v>183</v>
      </c>
      <c r="F184">
        <v>98.322552999999999</v>
      </c>
      <c r="G184">
        <v>3.5756770000000002</v>
      </c>
      <c r="H184">
        <v>97.013492000000014</v>
      </c>
      <c r="I184">
        <v>6.5120310000000003</v>
      </c>
    </row>
    <row r="185" spans="1:9" x14ac:dyDescent="0.25">
      <c r="A185">
        <v>184</v>
      </c>
      <c r="F185">
        <v>98.336563000000012</v>
      </c>
      <c r="G185">
        <v>3.5337499999999999</v>
      </c>
      <c r="H185">
        <v>97.057552000000001</v>
      </c>
      <c r="I185">
        <v>6.5686450000000001</v>
      </c>
    </row>
    <row r="186" spans="1:9" x14ac:dyDescent="0.25">
      <c r="A186">
        <v>185</v>
      </c>
      <c r="F186">
        <v>98.352657000000008</v>
      </c>
      <c r="G186">
        <v>3.4823439999999999</v>
      </c>
      <c r="H186">
        <v>97.051929000000001</v>
      </c>
      <c r="I186">
        <v>6.5861460000000003</v>
      </c>
    </row>
    <row r="187" spans="1:9" x14ac:dyDescent="0.25">
      <c r="A187">
        <v>186</v>
      </c>
      <c r="F187">
        <v>98.331045000000003</v>
      </c>
      <c r="G187">
        <v>3.5230730000000001</v>
      </c>
      <c r="H187">
        <v>97.040627999999998</v>
      </c>
      <c r="I187">
        <v>6.5618749999999997</v>
      </c>
    </row>
    <row r="188" spans="1:9" x14ac:dyDescent="0.25">
      <c r="A188">
        <v>187</v>
      </c>
      <c r="F188">
        <v>98.339325000000002</v>
      </c>
      <c r="G188">
        <v>3.5481250000000002</v>
      </c>
      <c r="H188">
        <v>97.018284000000008</v>
      </c>
      <c r="I188">
        <v>6.5649480000000002</v>
      </c>
    </row>
    <row r="189" spans="1:9" x14ac:dyDescent="0.25">
      <c r="A189">
        <v>188</v>
      </c>
      <c r="D189">
        <v>82.093855000000005</v>
      </c>
      <c r="E189">
        <v>6.1877079999999998</v>
      </c>
      <c r="F189">
        <v>98.362448999999998</v>
      </c>
      <c r="G189">
        <v>3.3602080000000001</v>
      </c>
      <c r="H189">
        <v>96.966772000000006</v>
      </c>
      <c r="I189">
        <v>6.5285419999999998</v>
      </c>
    </row>
    <row r="190" spans="1:9" x14ac:dyDescent="0.25">
      <c r="A190">
        <v>189</v>
      </c>
      <c r="D190">
        <v>82.127605000000003</v>
      </c>
      <c r="E190">
        <v>6.1788020000000001</v>
      </c>
      <c r="F190">
        <v>98.375002000000009</v>
      </c>
      <c r="G190">
        <v>3.5508850000000001</v>
      </c>
      <c r="H190">
        <v>97.038751000000005</v>
      </c>
      <c r="I190">
        <v>6.45974</v>
      </c>
    </row>
    <row r="191" spans="1:9" x14ac:dyDescent="0.25">
      <c r="A191">
        <v>190</v>
      </c>
      <c r="D191">
        <v>82.173698000000002</v>
      </c>
      <c r="E191">
        <v>6.2153640000000001</v>
      </c>
    </row>
    <row r="192" spans="1:9" x14ac:dyDescent="0.25">
      <c r="A192">
        <v>191</v>
      </c>
      <c r="B192">
        <v>79.779531000000006</v>
      </c>
      <c r="C192">
        <v>4.3628130000000001</v>
      </c>
      <c r="D192">
        <v>82.185417999999999</v>
      </c>
      <c r="E192">
        <v>6.201562</v>
      </c>
    </row>
    <row r="193" spans="1:9" x14ac:dyDescent="0.25">
      <c r="A193">
        <v>192</v>
      </c>
      <c r="B193">
        <v>79.687813000000006</v>
      </c>
      <c r="C193">
        <v>4.4172390000000004</v>
      </c>
      <c r="D193">
        <v>82.183491000000004</v>
      </c>
      <c r="E193">
        <v>6.2266659999999998</v>
      </c>
    </row>
    <row r="194" spans="1:9" x14ac:dyDescent="0.25">
      <c r="A194">
        <v>193</v>
      </c>
      <c r="B194">
        <v>79.59645900000001</v>
      </c>
      <c r="C194">
        <v>4.4325520000000003</v>
      </c>
      <c r="D194">
        <v>82.185208000000003</v>
      </c>
      <c r="E194">
        <v>6.1977609999999999</v>
      </c>
    </row>
    <row r="195" spans="1:9" x14ac:dyDescent="0.25">
      <c r="A195">
        <v>194</v>
      </c>
      <c r="B195">
        <v>79.630469000000005</v>
      </c>
      <c r="C195">
        <v>4.4443229999999998</v>
      </c>
      <c r="D195">
        <v>82.165782000000007</v>
      </c>
      <c r="E195">
        <v>6.2059369999999996</v>
      </c>
    </row>
    <row r="196" spans="1:9" x14ac:dyDescent="0.25">
      <c r="A196">
        <v>195</v>
      </c>
      <c r="B196">
        <v>79.619063000000011</v>
      </c>
      <c r="C196">
        <v>4.474844</v>
      </c>
      <c r="D196">
        <v>82.144896000000003</v>
      </c>
      <c r="E196">
        <v>6.27</v>
      </c>
    </row>
    <row r="197" spans="1:9" x14ac:dyDescent="0.25">
      <c r="A197">
        <v>196</v>
      </c>
      <c r="B197">
        <v>79.625886000000008</v>
      </c>
      <c r="C197">
        <v>4.406771</v>
      </c>
      <c r="D197">
        <v>82.069532000000009</v>
      </c>
      <c r="E197">
        <v>6.274114</v>
      </c>
    </row>
    <row r="198" spans="1:9" x14ac:dyDescent="0.25">
      <c r="A198">
        <v>197</v>
      </c>
      <c r="B198">
        <v>79.632866000000007</v>
      </c>
      <c r="C198">
        <v>4.4373959999999997</v>
      </c>
      <c r="D198">
        <v>82.134636</v>
      </c>
      <c r="E198">
        <v>6.2415620000000001</v>
      </c>
    </row>
    <row r="199" spans="1:9" x14ac:dyDescent="0.25">
      <c r="A199">
        <v>198</v>
      </c>
      <c r="B199">
        <v>79.573750000000004</v>
      </c>
      <c r="C199">
        <v>4.4481770000000003</v>
      </c>
      <c r="D199">
        <v>82.155105000000006</v>
      </c>
      <c r="E199">
        <v>6.2456769999999997</v>
      </c>
    </row>
    <row r="200" spans="1:9" x14ac:dyDescent="0.25">
      <c r="A200">
        <v>199</v>
      </c>
      <c r="B200">
        <v>79.600105000000013</v>
      </c>
      <c r="C200">
        <v>4.4649999999999999</v>
      </c>
    </row>
    <row r="201" spans="1:9" x14ac:dyDescent="0.25">
      <c r="A201">
        <v>200</v>
      </c>
      <c r="B201">
        <v>79.503022000000001</v>
      </c>
      <c r="C201">
        <v>4.484375</v>
      </c>
    </row>
    <row r="202" spans="1:9" x14ac:dyDescent="0.25">
      <c r="A202">
        <v>201</v>
      </c>
      <c r="B202">
        <v>79.660105000000001</v>
      </c>
      <c r="C202">
        <v>4.4839060000000002</v>
      </c>
    </row>
    <row r="203" spans="1:9" x14ac:dyDescent="0.25">
      <c r="A203">
        <v>202</v>
      </c>
      <c r="F203">
        <v>79.475469000000004</v>
      </c>
      <c r="G203">
        <v>4.4134890000000002</v>
      </c>
    </row>
    <row r="204" spans="1:9" x14ac:dyDescent="0.25">
      <c r="A204">
        <v>203</v>
      </c>
      <c r="F204">
        <v>79.45047000000001</v>
      </c>
      <c r="G204">
        <v>4.3682809999999996</v>
      </c>
      <c r="H204">
        <v>78.854949000000005</v>
      </c>
      <c r="I204">
        <v>7.3467710000000004</v>
      </c>
    </row>
    <row r="205" spans="1:9" x14ac:dyDescent="0.25">
      <c r="A205">
        <v>204</v>
      </c>
      <c r="F205">
        <v>79.445157000000009</v>
      </c>
      <c r="G205">
        <v>4.3935420000000001</v>
      </c>
      <c r="H205">
        <v>78.852605000000011</v>
      </c>
      <c r="I205">
        <v>7.3601559999999999</v>
      </c>
    </row>
    <row r="206" spans="1:9" x14ac:dyDescent="0.25">
      <c r="A206">
        <v>205</v>
      </c>
      <c r="F206">
        <v>79.475573000000011</v>
      </c>
      <c r="G206">
        <v>4.405729</v>
      </c>
      <c r="H206">
        <v>78.852605000000011</v>
      </c>
      <c r="I206">
        <v>7.3601559999999999</v>
      </c>
    </row>
    <row r="207" spans="1:9" x14ac:dyDescent="0.25">
      <c r="A207">
        <v>206</v>
      </c>
      <c r="F207">
        <v>79.475573000000011</v>
      </c>
      <c r="G207">
        <v>4.405729</v>
      </c>
      <c r="H207">
        <v>78.852605000000011</v>
      </c>
      <c r="I207">
        <v>7.3601559999999999</v>
      </c>
    </row>
    <row r="208" spans="1:9" x14ac:dyDescent="0.25">
      <c r="A208">
        <v>207</v>
      </c>
      <c r="F208">
        <v>79.475573000000011</v>
      </c>
      <c r="G208">
        <v>4.405729</v>
      </c>
      <c r="H208">
        <v>78.852605000000011</v>
      </c>
      <c r="I208">
        <v>7.3601559999999999</v>
      </c>
    </row>
    <row r="209" spans="1:11" x14ac:dyDescent="0.25">
      <c r="A209">
        <v>208</v>
      </c>
      <c r="F209">
        <v>79.475573000000011</v>
      </c>
      <c r="G209">
        <v>4.405729</v>
      </c>
      <c r="H209">
        <v>78.852605000000011</v>
      </c>
      <c r="I209">
        <v>7.3601559999999999</v>
      </c>
    </row>
    <row r="210" spans="1:11" x14ac:dyDescent="0.25">
      <c r="A210">
        <v>209</v>
      </c>
      <c r="F210">
        <v>79.475573000000011</v>
      </c>
      <c r="G210">
        <v>4.405729</v>
      </c>
      <c r="H210">
        <v>78.852605000000011</v>
      </c>
      <c r="I210">
        <v>7.3601559999999999</v>
      </c>
    </row>
    <row r="211" spans="1:11" x14ac:dyDescent="0.25">
      <c r="A211">
        <v>210</v>
      </c>
      <c r="D211">
        <v>67.176021000000006</v>
      </c>
      <c r="E211">
        <v>7.286397</v>
      </c>
      <c r="F211">
        <v>79.475573000000011</v>
      </c>
      <c r="G211">
        <v>4.405729</v>
      </c>
      <c r="H211">
        <v>78.852605000000011</v>
      </c>
      <c r="I211">
        <v>7.3601559999999999</v>
      </c>
    </row>
    <row r="212" spans="1:11" x14ac:dyDescent="0.25">
      <c r="A212">
        <v>211</v>
      </c>
      <c r="D212">
        <v>67.176021000000006</v>
      </c>
      <c r="E212">
        <v>7.286397</v>
      </c>
      <c r="F212">
        <v>79.475573000000011</v>
      </c>
      <c r="G212">
        <v>4.405729</v>
      </c>
      <c r="H212">
        <v>78.852605000000011</v>
      </c>
      <c r="I212">
        <v>7.3601559999999999</v>
      </c>
    </row>
    <row r="213" spans="1:11" x14ac:dyDescent="0.25">
      <c r="A213">
        <v>212</v>
      </c>
      <c r="D213">
        <v>67.176021000000006</v>
      </c>
      <c r="E213">
        <v>7.286397</v>
      </c>
      <c r="F213">
        <v>79.475573000000011</v>
      </c>
      <c r="G213">
        <v>4.405729</v>
      </c>
      <c r="H213">
        <v>78.852605000000011</v>
      </c>
      <c r="I213">
        <v>7.3601559999999999</v>
      </c>
    </row>
    <row r="214" spans="1:11" x14ac:dyDescent="0.25">
      <c r="A214">
        <v>213</v>
      </c>
      <c r="B214">
        <v>64.654083000000014</v>
      </c>
      <c r="C214">
        <v>5.1395160000000004</v>
      </c>
      <c r="D214">
        <v>67.176021000000006</v>
      </c>
      <c r="E214">
        <v>7.286397</v>
      </c>
      <c r="F214">
        <v>79.475573000000011</v>
      </c>
      <c r="G214">
        <v>4.405729</v>
      </c>
    </row>
    <row r="215" spans="1:11" x14ac:dyDescent="0.25">
      <c r="A215">
        <v>214</v>
      </c>
      <c r="B215">
        <v>64.654083000000014</v>
      </c>
      <c r="C215">
        <v>5.1395160000000004</v>
      </c>
      <c r="D215">
        <v>67.176021000000006</v>
      </c>
      <c r="E215">
        <v>7.286397</v>
      </c>
    </row>
    <row r="216" spans="1:11" x14ac:dyDescent="0.25">
      <c r="A216">
        <v>215</v>
      </c>
      <c r="B216">
        <v>64.655376000000004</v>
      </c>
      <c r="C216">
        <v>5.1861290000000002</v>
      </c>
      <c r="D216">
        <v>67.176021000000006</v>
      </c>
      <c r="E216">
        <v>7.286397</v>
      </c>
      <c r="J216">
        <v>37.171611000000006</v>
      </c>
      <c r="K216">
        <v>13.344946</v>
      </c>
    </row>
    <row r="217" spans="1:11" x14ac:dyDescent="0.25">
      <c r="A217">
        <v>216</v>
      </c>
    </row>
    <row r="218" spans="1:11" x14ac:dyDescent="0.25">
      <c r="A218">
        <v>217</v>
      </c>
      <c r="J218">
        <v>235.438783</v>
      </c>
      <c r="K218">
        <v>13.835487000000001</v>
      </c>
    </row>
    <row r="219" spans="1:11" x14ac:dyDescent="0.25">
      <c r="A219">
        <v>218</v>
      </c>
      <c r="B219">
        <v>248.81749200000002</v>
      </c>
      <c r="C219">
        <v>5.5402040000000001</v>
      </c>
    </row>
    <row r="220" spans="1:11" x14ac:dyDescent="0.25">
      <c r="A220">
        <v>219</v>
      </c>
      <c r="B220">
        <v>248.811194</v>
      </c>
      <c r="C220">
        <v>5.5506710000000004</v>
      </c>
    </row>
    <row r="221" spans="1:11" x14ac:dyDescent="0.25">
      <c r="A221">
        <v>220</v>
      </c>
      <c r="B221">
        <v>248.826503</v>
      </c>
      <c r="C221">
        <v>5.5296849999999997</v>
      </c>
    </row>
    <row r="222" spans="1:11" x14ac:dyDescent="0.25">
      <c r="A222">
        <v>221</v>
      </c>
      <c r="B222">
        <v>248.80010099999998</v>
      </c>
      <c r="C222">
        <v>5.5378090000000002</v>
      </c>
      <c r="H222">
        <v>256.84825000000001</v>
      </c>
      <c r="I222">
        <v>7.4391670000000003</v>
      </c>
    </row>
    <row r="223" spans="1:11" x14ac:dyDescent="0.25">
      <c r="A223">
        <v>222</v>
      </c>
      <c r="B223">
        <v>248.767661</v>
      </c>
      <c r="C223">
        <v>5.5319770000000004</v>
      </c>
      <c r="H223">
        <v>256.84825000000001</v>
      </c>
      <c r="I223">
        <v>7.4391670000000003</v>
      </c>
    </row>
    <row r="224" spans="1:11" x14ac:dyDescent="0.25">
      <c r="A224">
        <v>223</v>
      </c>
      <c r="B224">
        <v>248.78151199999999</v>
      </c>
      <c r="C224">
        <v>5.5650940000000002</v>
      </c>
      <c r="H224">
        <v>256.80726900000002</v>
      </c>
      <c r="I224">
        <v>7.5374270000000001</v>
      </c>
    </row>
    <row r="225" spans="1:9" x14ac:dyDescent="0.25">
      <c r="A225">
        <v>224</v>
      </c>
      <c r="B225">
        <v>248.81775199999998</v>
      </c>
      <c r="C225">
        <v>5.5654070000000004</v>
      </c>
      <c r="H225">
        <v>256.84398199999998</v>
      </c>
      <c r="I225">
        <v>7.5412280000000003</v>
      </c>
    </row>
    <row r="226" spans="1:9" x14ac:dyDescent="0.25">
      <c r="A226">
        <v>225</v>
      </c>
      <c r="B226">
        <v>248.826762</v>
      </c>
      <c r="C226">
        <v>5.5520769999999997</v>
      </c>
      <c r="F226">
        <v>250.976088</v>
      </c>
      <c r="G226">
        <v>4.3667610000000003</v>
      </c>
      <c r="H226">
        <v>256.895533</v>
      </c>
      <c r="I226">
        <v>7.5463310000000003</v>
      </c>
    </row>
    <row r="227" spans="1:9" x14ac:dyDescent="0.25">
      <c r="A227">
        <v>226</v>
      </c>
      <c r="B227">
        <v>248.80442299999999</v>
      </c>
      <c r="C227">
        <v>5.5095340000000004</v>
      </c>
      <c r="F227">
        <v>250.96098599999999</v>
      </c>
      <c r="G227">
        <v>4.3698329999999999</v>
      </c>
      <c r="H227">
        <v>256.897357</v>
      </c>
      <c r="I227">
        <v>7.5750229999999998</v>
      </c>
    </row>
    <row r="228" spans="1:9" x14ac:dyDescent="0.25">
      <c r="A228">
        <v>227</v>
      </c>
      <c r="F228">
        <v>251.00535500000001</v>
      </c>
      <c r="G228">
        <v>4.3341120000000002</v>
      </c>
      <c r="H228">
        <v>256.86678999999998</v>
      </c>
      <c r="I228">
        <v>7.5813240000000004</v>
      </c>
    </row>
    <row r="229" spans="1:9" x14ac:dyDescent="0.25">
      <c r="A229">
        <v>228</v>
      </c>
      <c r="F229">
        <v>250.98088000000001</v>
      </c>
      <c r="G229">
        <v>4.3769669999999996</v>
      </c>
      <c r="H229">
        <v>256.84825000000001</v>
      </c>
      <c r="I229">
        <v>7.4391670000000003</v>
      </c>
    </row>
    <row r="230" spans="1:9" x14ac:dyDescent="0.25">
      <c r="A230">
        <v>229</v>
      </c>
      <c r="F230">
        <v>250.95588599999999</v>
      </c>
      <c r="G230">
        <v>4.3286439999999997</v>
      </c>
      <c r="H230">
        <v>256.84825000000001</v>
      </c>
      <c r="I230">
        <v>7.4391670000000003</v>
      </c>
    </row>
    <row r="231" spans="1:9" x14ac:dyDescent="0.25">
      <c r="A231">
        <v>230</v>
      </c>
      <c r="F231">
        <v>250.97811799999999</v>
      </c>
      <c r="G231">
        <v>4.3101589999999996</v>
      </c>
      <c r="H231">
        <v>256.84825000000001</v>
      </c>
      <c r="I231">
        <v>7.4391670000000003</v>
      </c>
    </row>
    <row r="232" spans="1:9" x14ac:dyDescent="0.25">
      <c r="A232">
        <v>231</v>
      </c>
      <c r="F232">
        <v>250.99545899999998</v>
      </c>
      <c r="G232">
        <v>4.3325500000000003</v>
      </c>
    </row>
    <row r="233" spans="1:9" x14ac:dyDescent="0.25">
      <c r="A233">
        <v>232</v>
      </c>
      <c r="F233">
        <v>250.985927</v>
      </c>
      <c r="G233">
        <v>4.3024519999999997</v>
      </c>
    </row>
    <row r="234" spans="1:9" x14ac:dyDescent="0.25">
      <c r="A234">
        <v>233</v>
      </c>
      <c r="F234">
        <v>250.976088</v>
      </c>
      <c r="G234">
        <v>4.3667610000000003</v>
      </c>
    </row>
    <row r="235" spans="1:9" x14ac:dyDescent="0.25">
      <c r="A235">
        <v>234</v>
      </c>
      <c r="F235">
        <v>250.976088</v>
      </c>
      <c r="G235">
        <v>4.3667610000000003</v>
      </c>
    </row>
    <row r="236" spans="1:9" x14ac:dyDescent="0.25">
      <c r="A236">
        <v>235</v>
      </c>
    </row>
    <row r="237" spans="1:9" x14ac:dyDescent="0.25">
      <c r="A237">
        <v>236</v>
      </c>
    </row>
    <row r="238" spans="1:9" x14ac:dyDescent="0.25">
      <c r="A238">
        <v>237</v>
      </c>
      <c r="D238">
        <v>229.47367199999999</v>
      </c>
      <c r="E238">
        <v>7.4007899999999998</v>
      </c>
    </row>
    <row r="239" spans="1:9" x14ac:dyDescent="0.25">
      <c r="A239">
        <v>238</v>
      </c>
      <c r="D239">
        <v>229.46231900000001</v>
      </c>
      <c r="E239">
        <v>7.4149019999999997</v>
      </c>
    </row>
    <row r="240" spans="1:9" x14ac:dyDescent="0.25">
      <c r="A240">
        <v>239</v>
      </c>
      <c r="D240">
        <v>229.44414599999999</v>
      </c>
      <c r="E240">
        <v>7.4512479999999996</v>
      </c>
    </row>
    <row r="241" spans="1:9" x14ac:dyDescent="0.25">
      <c r="A241">
        <v>240</v>
      </c>
      <c r="D241">
        <v>229.45414399999999</v>
      </c>
      <c r="E241">
        <v>7.4393750000000001</v>
      </c>
    </row>
    <row r="242" spans="1:9" x14ac:dyDescent="0.25">
      <c r="A242">
        <v>241</v>
      </c>
      <c r="B242">
        <v>225.35060799999999</v>
      </c>
      <c r="C242">
        <v>5.6762160000000002</v>
      </c>
      <c r="D242">
        <v>229.38645099999999</v>
      </c>
      <c r="E242">
        <v>7.4554650000000002</v>
      </c>
    </row>
    <row r="243" spans="1:9" x14ac:dyDescent="0.25">
      <c r="A243">
        <v>242</v>
      </c>
      <c r="B243">
        <v>225.29384999999999</v>
      </c>
      <c r="C243">
        <v>5.6797050000000002</v>
      </c>
      <c r="D243">
        <v>229.35125099999999</v>
      </c>
      <c r="E243">
        <v>7.4618700000000002</v>
      </c>
    </row>
    <row r="244" spans="1:9" x14ac:dyDescent="0.25">
      <c r="A244">
        <v>243</v>
      </c>
      <c r="B244">
        <v>225.25760700000001</v>
      </c>
      <c r="C244">
        <v>5.6837150000000003</v>
      </c>
      <c r="D244">
        <v>229.41493299999999</v>
      </c>
      <c r="E244">
        <v>7.4586420000000002</v>
      </c>
    </row>
    <row r="245" spans="1:9" x14ac:dyDescent="0.25">
      <c r="A245">
        <v>244</v>
      </c>
      <c r="B245">
        <v>225.27697699999999</v>
      </c>
      <c r="C245">
        <v>5.6824649999999997</v>
      </c>
      <c r="D245">
        <v>229.41493299999999</v>
      </c>
      <c r="E245">
        <v>7.4586420000000002</v>
      </c>
    </row>
    <row r="246" spans="1:9" x14ac:dyDescent="0.25">
      <c r="A246">
        <v>245</v>
      </c>
      <c r="B246">
        <v>225.24417199999999</v>
      </c>
      <c r="C246">
        <v>5.6582520000000001</v>
      </c>
      <c r="D246">
        <v>229.41493299999999</v>
      </c>
      <c r="E246">
        <v>7.4586420000000002</v>
      </c>
    </row>
    <row r="247" spans="1:9" x14ac:dyDescent="0.25">
      <c r="A247">
        <v>246</v>
      </c>
      <c r="B247">
        <v>225.17210499999999</v>
      </c>
      <c r="C247">
        <v>5.6851209999999996</v>
      </c>
    </row>
    <row r="248" spans="1:9" x14ac:dyDescent="0.25">
      <c r="A248">
        <v>247</v>
      </c>
      <c r="B248">
        <v>225.30155600000001</v>
      </c>
      <c r="C248">
        <v>5.6657500000000001</v>
      </c>
      <c r="F248">
        <v>226.66094799999999</v>
      </c>
      <c r="G248">
        <v>5.2240219999999997</v>
      </c>
    </row>
    <row r="249" spans="1:9" x14ac:dyDescent="0.25">
      <c r="A249">
        <v>248</v>
      </c>
      <c r="F249">
        <v>226.63506899999999</v>
      </c>
      <c r="G249">
        <v>5.2562550000000003</v>
      </c>
      <c r="H249">
        <v>225.637317</v>
      </c>
      <c r="I249">
        <v>8.5364810000000002</v>
      </c>
    </row>
    <row r="250" spans="1:9" x14ac:dyDescent="0.25">
      <c r="A250">
        <v>249</v>
      </c>
      <c r="F250">
        <v>226.565292</v>
      </c>
      <c r="G250">
        <v>5.1734600000000004</v>
      </c>
      <c r="H250">
        <v>225.66579899999999</v>
      </c>
      <c r="I250">
        <v>8.4773790000000009</v>
      </c>
    </row>
    <row r="251" spans="1:9" x14ac:dyDescent="0.25">
      <c r="A251">
        <v>250</v>
      </c>
      <c r="F251">
        <v>226.54086999999998</v>
      </c>
      <c r="G251">
        <v>5.1959039999999996</v>
      </c>
      <c r="H251">
        <v>225.68069299999999</v>
      </c>
      <c r="I251">
        <v>8.4810759999999998</v>
      </c>
    </row>
    <row r="252" spans="1:9" x14ac:dyDescent="0.25">
      <c r="A252">
        <v>251</v>
      </c>
      <c r="F252">
        <v>226.57565399999999</v>
      </c>
      <c r="G252">
        <v>5.1679409999999999</v>
      </c>
      <c r="H252">
        <v>225.637473</v>
      </c>
      <c r="I252">
        <v>8.5207029999999992</v>
      </c>
    </row>
    <row r="253" spans="1:9" x14ac:dyDescent="0.25">
      <c r="A253">
        <v>252</v>
      </c>
      <c r="F253">
        <v>226.551129</v>
      </c>
      <c r="G253">
        <v>5.2102760000000004</v>
      </c>
      <c r="H253">
        <v>225.68069299999999</v>
      </c>
      <c r="I253">
        <v>8.5577780000000008</v>
      </c>
    </row>
    <row r="254" spans="1:9" x14ac:dyDescent="0.25">
      <c r="A254">
        <v>253</v>
      </c>
      <c r="F254">
        <v>226.66094799999999</v>
      </c>
      <c r="G254">
        <v>5.2240219999999997</v>
      </c>
      <c r="H254">
        <v>225.73771199999999</v>
      </c>
      <c r="I254">
        <v>8.565016</v>
      </c>
    </row>
    <row r="255" spans="1:9" x14ac:dyDescent="0.25">
      <c r="A255">
        <v>254</v>
      </c>
      <c r="F255">
        <v>226.66094799999999</v>
      </c>
      <c r="G255">
        <v>5.2240219999999997</v>
      </c>
      <c r="H255">
        <v>225.68553399999999</v>
      </c>
      <c r="I255">
        <v>8.5322630000000004</v>
      </c>
    </row>
    <row r="256" spans="1:9" x14ac:dyDescent="0.25">
      <c r="A256">
        <v>255</v>
      </c>
      <c r="F256">
        <v>226.66094799999999</v>
      </c>
      <c r="G256">
        <v>5.2240219999999997</v>
      </c>
      <c r="H256">
        <v>225.660697</v>
      </c>
      <c r="I256">
        <v>8.4462919999999997</v>
      </c>
    </row>
    <row r="257" spans="1:9" x14ac:dyDescent="0.25">
      <c r="A257">
        <v>256</v>
      </c>
    </row>
    <row r="258" spans="1:9" x14ac:dyDescent="0.25">
      <c r="A258">
        <v>257</v>
      </c>
    </row>
    <row r="259" spans="1:9" x14ac:dyDescent="0.25">
      <c r="A259">
        <v>258</v>
      </c>
      <c r="D259">
        <v>206.93474399999999</v>
      </c>
      <c r="E259">
        <v>8.8852630000000001</v>
      </c>
    </row>
    <row r="260" spans="1:9" x14ac:dyDescent="0.25">
      <c r="A260">
        <v>259</v>
      </c>
      <c r="D260">
        <v>206.93474399999999</v>
      </c>
      <c r="E260">
        <v>8.8852630000000001</v>
      </c>
    </row>
    <row r="261" spans="1:9" x14ac:dyDescent="0.25">
      <c r="A261">
        <v>260</v>
      </c>
      <c r="D261">
        <v>207.01910599999999</v>
      </c>
      <c r="E261">
        <v>8.9135790000000004</v>
      </c>
    </row>
    <row r="262" spans="1:9" x14ac:dyDescent="0.25">
      <c r="A262">
        <v>261</v>
      </c>
      <c r="B262">
        <v>203.79779300000001</v>
      </c>
      <c r="C262">
        <v>7.4404209999999997</v>
      </c>
      <c r="D262">
        <v>207.00979100000001</v>
      </c>
      <c r="E262">
        <v>8.9129470000000008</v>
      </c>
    </row>
    <row r="263" spans="1:9" x14ac:dyDescent="0.25">
      <c r="A263">
        <v>262</v>
      </c>
      <c r="B263">
        <v>203.82968399999999</v>
      </c>
      <c r="C263">
        <v>7.3825789999999998</v>
      </c>
      <c r="D263">
        <v>207.02678900000001</v>
      </c>
      <c r="E263">
        <v>8.8925260000000002</v>
      </c>
    </row>
    <row r="264" spans="1:9" x14ac:dyDescent="0.25">
      <c r="A264">
        <v>263</v>
      </c>
      <c r="B264">
        <v>203.781004</v>
      </c>
      <c r="C264">
        <v>7.4181590000000002</v>
      </c>
      <c r="D264">
        <v>207.03626500000001</v>
      </c>
      <c r="E264">
        <v>8.8914740000000005</v>
      </c>
    </row>
    <row r="265" spans="1:9" x14ac:dyDescent="0.25">
      <c r="A265">
        <v>264</v>
      </c>
      <c r="B265">
        <v>203.76542499999999</v>
      </c>
      <c r="C265">
        <v>7.4173679999999997</v>
      </c>
      <c r="D265">
        <v>207.014635</v>
      </c>
      <c r="E265">
        <v>8.9391049999999996</v>
      </c>
    </row>
    <row r="266" spans="1:9" x14ac:dyDescent="0.25">
      <c r="A266">
        <v>265</v>
      </c>
      <c r="B266">
        <v>203.720843</v>
      </c>
      <c r="C266">
        <v>7.4101059999999999</v>
      </c>
      <c r="D266">
        <v>207.000269</v>
      </c>
      <c r="E266">
        <v>8.9427369999999993</v>
      </c>
    </row>
    <row r="267" spans="1:9" x14ac:dyDescent="0.25">
      <c r="A267">
        <v>266</v>
      </c>
      <c r="B267">
        <v>203.71068400000001</v>
      </c>
      <c r="C267">
        <v>7.4516840000000002</v>
      </c>
      <c r="D267">
        <v>206.93474399999999</v>
      </c>
      <c r="E267">
        <v>8.8852630000000001</v>
      </c>
    </row>
    <row r="268" spans="1:9" x14ac:dyDescent="0.25">
      <c r="A268">
        <v>267</v>
      </c>
      <c r="B268">
        <v>203.68205900000001</v>
      </c>
      <c r="C268">
        <v>7.4915269999999996</v>
      </c>
    </row>
    <row r="269" spans="1:9" x14ac:dyDescent="0.25">
      <c r="A269">
        <v>268</v>
      </c>
      <c r="B269">
        <v>203.79779300000001</v>
      </c>
      <c r="C269">
        <v>7.4404209999999997</v>
      </c>
    </row>
    <row r="270" spans="1:9" x14ac:dyDescent="0.25">
      <c r="A270">
        <v>269</v>
      </c>
      <c r="H270">
        <v>202.40831600000001</v>
      </c>
      <c r="I270">
        <v>10.036842</v>
      </c>
    </row>
    <row r="271" spans="1:9" x14ac:dyDescent="0.25">
      <c r="A271">
        <v>270</v>
      </c>
      <c r="F271">
        <v>202.03132099999999</v>
      </c>
      <c r="G271">
        <v>6.9393159999999998</v>
      </c>
      <c r="H271">
        <v>202.34537</v>
      </c>
      <c r="I271">
        <v>9.9688429999999997</v>
      </c>
    </row>
    <row r="272" spans="1:9" x14ac:dyDescent="0.25">
      <c r="A272">
        <v>271</v>
      </c>
      <c r="F272">
        <v>202.05315999999999</v>
      </c>
      <c r="G272">
        <v>6.9341049999999997</v>
      </c>
      <c r="H272">
        <v>202.32984400000001</v>
      </c>
      <c r="I272">
        <v>9.9822629999999997</v>
      </c>
    </row>
    <row r="273" spans="1:9" x14ac:dyDescent="0.25">
      <c r="A273">
        <v>272</v>
      </c>
      <c r="F273">
        <v>202.06510800000001</v>
      </c>
      <c r="G273">
        <v>6.9471049999999996</v>
      </c>
      <c r="H273">
        <v>202.35942699999998</v>
      </c>
      <c r="I273">
        <v>10.036</v>
      </c>
    </row>
    <row r="274" spans="1:9" x14ac:dyDescent="0.25">
      <c r="A274">
        <v>273</v>
      </c>
      <c r="F274">
        <v>202.01605499999999</v>
      </c>
      <c r="G274">
        <v>6.941789</v>
      </c>
      <c r="H274">
        <v>202.398268</v>
      </c>
      <c r="I274">
        <v>10.052579</v>
      </c>
    </row>
    <row r="275" spans="1:9" x14ac:dyDescent="0.25">
      <c r="A275">
        <v>274</v>
      </c>
      <c r="F275">
        <v>202.027266</v>
      </c>
      <c r="G275">
        <v>6.9614209999999996</v>
      </c>
      <c r="H275">
        <v>202.39021099999999</v>
      </c>
      <c r="I275">
        <v>10.02521</v>
      </c>
    </row>
    <row r="276" spans="1:9" x14ac:dyDescent="0.25">
      <c r="A276">
        <v>275</v>
      </c>
      <c r="F276">
        <v>202.01884699999999</v>
      </c>
      <c r="G276">
        <v>6.9722099999999996</v>
      </c>
      <c r="H276">
        <v>202.385954</v>
      </c>
      <c r="I276">
        <v>10.061526000000001</v>
      </c>
    </row>
    <row r="277" spans="1:9" x14ac:dyDescent="0.25">
      <c r="A277">
        <v>276</v>
      </c>
      <c r="F277">
        <v>201.989058</v>
      </c>
      <c r="G277">
        <v>6.8013159999999999</v>
      </c>
      <c r="H277">
        <v>202.34252800000002</v>
      </c>
      <c r="I277">
        <v>10.016999999999999</v>
      </c>
    </row>
    <row r="278" spans="1:9" x14ac:dyDescent="0.25">
      <c r="A278">
        <v>277</v>
      </c>
      <c r="F278">
        <v>202.00484699999998</v>
      </c>
      <c r="G278">
        <v>6.8021050000000001</v>
      </c>
      <c r="H278">
        <v>202.33263199999999</v>
      </c>
      <c r="I278">
        <v>10.068526</v>
      </c>
    </row>
    <row r="279" spans="1:9" x14ac:dyDescent="0.25">
      <c r="A279">
        <v>278</v>
      </c>
      <c r="F279">
        <v>202.03016099999999</v>
      </c>
      <c r="G279">
        <v>6.8944739999999998</v>
      </c>
    </row>
    <row r="280" spans="1:9" x14ac:dyDescent="0.25">
      <c r="A280">
        <v>279</v>
      </c>
    </row>
    <row r="281" spans="1:9" x14ac:dyDescent="0.25">
      <c r="A281">
        <v>280</v>
      </c>
    </row>
    <row r="282" spans="1:9" x14ac:dyDescent="0.25">
      <c r="A282">
        <v>281</v>
      </c>
      <c r="D282">
        <v>181.514635</v>
      </c>
      <c r="E282">
        <v>11.220947000000001</v>
      </c>
    </row>
    <row r="283" spans="1:9" x14ac:dyDescent="0.25">
      <c r="A283">
        <v>282</v>
      </c>
      <c r="D283">
        <v>181.519476</v>
      </c>
      <c r="E283">
        <v>11.221474000000001</v>
      </c>
    </row>
    <row r="284" spans="1:9" x14ac:dyDescent="0.25">
      <c r="A284">
        <v>283</v>
      </c>
      <c r="B284">
        <v>177.56321600000001</v>
      </c>
      <c r="C284">
        <v>8.7841050000000003</v>
      </c>
      <c r="D284">
        <v>181.50395</v>
      </c>
      <c r="E284">
        <v>11.183210000000001</v>
      </c>
    </row>
    <row r="285" spans="1:9" x14ac:dyDescent="0.25">
      <c r="A285">
        <v>284</v>
      </c>
      <c r="B285">
        <v>177.53137100000001</v>
      </c>
      <c r="C285">
        <v>8.7966840000000008</v>
      </c>
      <c r="D285">
        <v>181.50395</v>
      </c>
      <c r="E285">
        <v>11.183210000000001</v>
      </c>
    </row>
    <row r="286" spans="1:9" x14ac:dyDescent="0.25">
      <c r="A286">
        <v>285</v>
      </c>
      <c r="B286">
        <v>177.52005800000001</v>
      </c>
      <c r="C286">
        <v>8.8078420000000008</v>
      </c>
      <c r="D286">
        <v>181.50395</v>
      </c>
      <c r="E286">
        <v>11.183210000000001</v>
      </c>
    </row>
    <row r="287" spans="1:9" x14ac:dyDescent="0.25">
      <c r="A287">
        <v>286</v>
      </c>
      <c r="B287">
        <v>177.526003</v>
      </c>
      <c r="C287">
        <v>8.7750529999999998</v>
      </c>
      <c r="D287">
        <v>181.50395</v>
      </c>
      <c r="E287">
        <v>11.183210000000001</v>
      </c>
    </row>
    <row r="288" spans="1:9" x14ac:dyDescent="0.25">
      <c r="A288">
        <v>287</v>
      </c>
      <c r="B288">
        <v>177.51037300000002</v>
      </c>
      <c r="C288">
        <v>8.7182639999999996</v>
      </c>
      <c r="D288">
        <v>181.50395</v>
      </c>
      <c r="E288">
        <v>11.183210000000001</v>
      </c>
    </row>
    <row r="289" spans="1:9" x14ac:dyDescent="0.25">
      <c r="A289">
        <v>288</v>
      </c>
      <c r="B289">
        <v>177.51616100000001</v>
      </c>
      <c r="C289">
        <v>8.7138950000000008</v>
      </c>
    </row>
    <row r="290" spans="1:9" x14ac:dyDescent="0.25">
      <c r="A290">
        <v>289</v>
      </c>
      <c r="B290">
        <v>177.497265</v>
      </c>
      <c r="C290">
        <v>8.7063159999999993</v>
      </c>
    </row>
    <row r="291" spans="1:9" x14ac:dyDescent="0.25">
      <c r="A291">
        <v>290</v>
      </c>
      <c r="B291">
        <v>177.536688</v>
      </c>
      <c r="C291">
        <v>8.6739999999999995</v>
      </c>
    </row>
    <row r="292" spans="1:9" x14ac:dyDescent="0.25">
      <c r="A292">
        <v>291</v>
      </c>
      <c r="B292">
        <v>177.56321600000001</v>
      </c>
      <c r="C292">
        <v>8.7841050000000003</v>
      </c>
    </row>
    <row r="293" spans="1:9" x14ac:dyDescent="0.25">
      <c r="A293">
        <v>292</v>
      </c>
      <c r="F293">
        <v>176.303055</v>
      </c>
      <c r="G293">
        <v>7.4916320000000001</v>
      </c>
    </row>
    <row r="294" spans="1:9" x14ac:dyDescent="0.25">
      <c r="A294">
        <v>293</v>
      </c>
      <c r="F294">
        <v>176.28116299999999</v>
      </c>
      <c r="G294">
        <v>7.5251049999999999</v>
      </c>
      <c r="H294">
        <v>175.28700499999999</v>
      </c>
      <c r="I294">
        <v>10.238106</v>
      </c>
    </row>
    <row r="295" spans="1:9" x14ac:dyDescent="0.25">
      <c r="A295">
        <v>294</v>
      </c>
      <c r="F295">
        <v>176.289896</v>
      </c>
      <c r="G295">
        <v>7.4717900000000004</v>
      </c>
      <c r="H295">
        <v>175.254267</v>
      </c>
      <c r="I295">
        <v>10.267579</v>
      </c>
    </row>
    <row r="296" spans="1:9" x14ac:dyDescent="0.25">
      <c r="A296">
        <v>295</v>
      </c>
      <c r="F296">
        <v>176.30200400000001</v>
      </c>
      <c r="G296">
        <v>7.4751050000000001</v>
      </c>
      <c r="H296">
        <v>175.258847</v>
      </c>
      <c r="I296">
        <v>10.267263</v>
      </c>
    </row>
    <row r="297" spans="1:9" x14ac:dyDescent="0.25">
      <c r="A297">
        <v>296</v>
      </c>
      <c r="F297">
        <v>176.31584599999999</v>
      </c>
      <c r="G297">
        <v>7.517684</v>
      </c>
      <c r="H297">
        <v>175.19131899999999</v>
      </c>
      <c r="I297">
        <v>10.312789</v>
      </c>
    </row>
    <row r="298" spans="1:9" x14ac:dyDescent="0.25">
      <c r="A298">
        <v>297</v>
      </c>
      <c r="F298">
        <v>176.21689800000001</v>
      </c>
      <c r="G298">
        <v>7.5196839999999998</v>
      </c>
      <c r="H298">
        <v>175.25863699999999</v>
      </c>
      <c r="I298">
        <v>10.345105999999999</v>
      </c>
    </row>
    <row r="299" spans="1:9" x14ac:dyDescent="0.25">
      <c r="A299">
        <v>298</v>
      </c>
      <c r="F299">
        <v>176.20710800000001</v>
      </c>
      <c r="G299">
        <v>7.5404210000000003</v>
      </c>
      <c r="H299">
        <v>175.24658199999999</v>
      </c>
      <c r="I299">
        <v>10.375685000000001</v>
      </c>
    </row>
    <row r="300" spans="1:9" x14ac:dyDescent="0.25">
      <c r="A300">
        <v>299</v>
      </c>
      <c r="F300">
        <v>176.191056</v>
      </c>
      <c r="G300">
        <v>7.5625270000000002</v>
      </c>
      <c r="H300">
        <v>175.18710899999999</v>
      </c>
      <c r="I300">
        <v>10.393369</v>
      </c>
    </row>
    <row r="301" spans="1:9" x14ac:dyDescent="0.25">
      <c r="A301">
        <v>300</v>
      </c>
      <c r="F301">
        <v>176.34221300000002</v>
      </c>
      <c r="G301">
        <v>7.5277370000000001</v>
      </c>
      <c r="H301">
        <v>175.28700499999999</v>
      </c>
      <c r="I301">
        <v>10.238106</v>
      </c>
    </row>
    <row r="302" spans="1:9" x14ac:dyDescent="0.25">
      <c r="A302">
        <v>301</v>
      </c>
      <c r="F302">
        <v>176.34221300000002</v>
      </c>
      <c r="G302">
        <v>7.5277370000000001</v>
      </c>
      <c r="H302">
        <v>175.28700499999999</v>
      </c>
      <c r="I302">
        <v>10.238106</v>
      </c>
    </row>
    <row r="303" spans="1:9" x14ac:dyDescent="0.25">
      <c r="A303">
        <v>302</v>
      </c>
      <c r="B303">
        <v>158.88889900000001</v>
      </c>
      <c r="C303">
        <v>6.7363160000000004</v>
      </c>
    </row>
    <row r="304" spans="1:9" x14ac:dyDescent="0.25">
      <c r="A304">
        <v>303</v>
      </c>
      <c r="B304">
        <v>158.953057</v>
      </c>
      <c r="C304">
        <v>6.7227899999999998</v>
      </c>
    </row>
    <row r="305" spans="1:9" x14ac:dyDescent="0.25">
      <c r="A305">
        <v>304</v>
      </c>
      <c r="B305">
        <v>158.940583</v>
      </c>
      <c r="C305">
        <v>6.7421049999999996</v>
      </c>
      <c r="D305">
        <v>157.320741</v>
      </c>
      <c r="E305">
        <v>8.9245789999999996</v>
      </c>
    </row>
    <row r="306" spans="1:9" x14ac:dyDescent="0.25">
      <c r="A306">
        <v>305</v>
      </c>
      <c r="B306">
        <v>158.94289900000001</v>
      </c>
      <c r="C306">
        <v>6.752421</v>
      </c>
      <c r="D306">
        <v>157.320741</v>
      </c>
      <c r="E306">
        <v>8.9245789999999996</v>
      </c>
    </row>
    <row r="307" spans="1:9" x14ac:dyDescent="0.25">
      <c r="A307">
        <v>306</v>
      </c>
      <c r="B307">
        <v>158.96889899999999</v>
      </c>
      <c r="C307">
        <v>6.7445789999999999</v>
      </c>
      <c r="D307">
        <v>157.321741</v>
      </c>
      <c r="E307">
        <v>8.9573689999999999</v>
      </c>
    </row>
    <row r="308" spans="1:9" x14ac:dyDescent="0.25">
      <c r="A308">
        <v>307</v>
      </c>
      <c r="B308">
        <v>158.96674100000001</v>
      </c>
      <c r="C308">
        <v>6.7590519999999996</v>
      </c>
      <c r="D308">
        <v>157.372794</v>
      </c>
      <c r="E308">
        <v>8.9346309999999995</v>
      </c>
    </row>
    <row r="309" spans="1:9" x14ac:dyDescent="0.25">
      <c r="A309">
        <v>308</v>
      </c>
      <c r="B309">
        <v>158.96674100000001</v>
      </c>
      <c r="C309">
        <v>6.7590519999999996</v>
      </c>
      <c r="D309">
        <v>157.366478</v>
      </c>
      <c r="E309">
        <v>8.9316840000000006</v>
      </c>
    </row>
    <row r="310" spans="1:9" x14ac:dyDescent="0.25">
      <c r="A310">
        <v>309</v>
      </c>
      <c r="B310">
        <v>158.96674100000001</v>
      </c>
      <c r="C310">
        <v>6.7590519999999996</v>
      </c>
      <c r="D310">
        <v>157.38684599999999</v>
      </c>
      <c r="E310">
        <v>8.8981580000000005</v>
      </c>
    </row>
    <row r="311" spans="1:9" x14ac:dyDescent="0.25">
      <c r="A311">
        <v>310</v>
      </c>
      <c r="B311">
        <v>158.96674100000001</v>
      </c>
      <c r="C311">
        <v>6.7590519999999996</v>
      </c>
      <c r="D311">
        <v>157.353373</v>
      </c>
      <c r="E311">
        <v>8.8622630000000004</v>
      </c>
    </row>
    <row r="312" spans="1:9" x14ac:dyDescent="0.25">
      <c r="A312">
        <v>311</v>
      </c>
      <c r="D312">
        <v>157.320741</v>
      </c>
      <c r="E312">
        <v>8.9245789999999996</v>
      </c>
    </row>
    <row r="313" spans="1:9" x14ac:dyDescent="0.25">
      <c r="A313">
        <v>312</v>
      </c>
    </row>
    <row r="314" spans="1:9" x14ac:dyDescent="0.25">
      <c r="A314">
        <v>313</v>
      </c>
    </row>
    <row r="315" spans="1:9" x14ac:dyDescent="0.25">
      <c r="A315">
        <v>314</v>
      </c>
      <c r="F315">
        <v>156.45421400000001</v>
      </c>
      <c r="G315">
        <v>6.6584209999999997</v>
      </c>
      <c r="H315">
        <v>156.08532</v>
      </c>
      <c r="I315">
        <v>9.3121050000000007</v>
      </c>
    </row>
    <row r="316" spans="1:9" x14ac:dyDescent="0.25">
      <c r="A316">
        <v>315</v>
      </c>
      <c r="F316">
        <v>156.33968899999999</v>
      </c>
      <c r="G316">
        <v>6.636158</v>
      </c>
      <c r="H316">
        <v>156.08532</v>
      </c>
      <c r="I316">
        <v>9.3121050000000007</v>
      </c>
    </row>
    <row r="317" spans="1:9" x14ac:dyDescent="0.25">
      <c r="A317">
        <v>316</v>
      </c>
      <c r="F317">
        <v>156.35421500000001</v>
      </c>
      <c r="G317">
        <v>6.6820529999999998</v>
      </c>
      <c r="H317">
        <v>156.08532</v>
      </c>
      <c r="I317">
        <v>9.3121050000000007</v>
      </c>
    </row>
    <row r="318" spans="1:9" x14ac:dyDescent="0.25">
      <c r="A318">
        <v>317</v>
      </c>
      <c r="F318">
        <v>156.315583</v>
      </c>
      <c r="G318">
        <v>6.638579</v>
      </c>
      <c r="H318">
        <v>156.08532</v>
      </c>
      <c r="I318">
        <v>9.3121050000000007</v>
      </c>
    </row>
    <row r="319" spans="1:9" x14ac:dyDescent="0.25">
      <c r="A319">
        <v>318</v>
      </c>
      <c r="F319">
        <v>156.30037200000001</v>
      </c>
      <c r="G319">
        <v>6.6113679999999997</v>
      </c>
      <c r="H319">
        <v>156.08532</v>
      </c>
      <c r="I319">
        <v>9.3121050000000007</v>
      </c>
    </row>
    <row r="320" spans="1:9" x14ac:dyDescent="0.25">
      <c r="A320">
        <v>319</v>
      </c>
      <c r="F320">
        <v>156.47563600000001</v>
      </c>
      <c r="G320">
        <v>6.6653690000000001</v>
      </c>
      <c r="H320">
        <v>156.08532</v>
      </c>
      <c r="I320">
        <v>9.3121050000000007</v>
      </c>
    </row>
    <row r="321" spans="1:9" x14ac:dyDescent="0.25">
      <c r="A321">
        <v>320</v>
      </c>
      <c r="F321">
        <v>156.47563600000001</v>
      </c>
      <c r="G321">
        <v>6.6653690000000001</v>
      </c>
      <c r="H321">
        <v>156.08532</v>
      </c>
      <c r="I321">
        <v>9.3121050000000007</v>
      </c>
    </row>
    <row r="322" spans="1:9" x14ac:dyDescent="0.25">
      <c r="A322">
        <v>321</v>
      </c>
      <c r="F322">
        <v>156.47563600000001</v>
      </c>
      <c r="G322">
        <v>6.6653690000000001</v>
      </c>
      <c r="H322">
        <v>156.08532</v>
      </c>
      <c r="I322">
        <v>9.3121050000000007</v>
      </c>
    </row>
    <row r="323" spans="1:9" x14ac:dyDescent="0.25">
      <c r="A323">
        <v>322</v>
      </c>
      <c r="H323">
        <v>156.08532</v>
      </c>
      <c r="I323">
        <v>9.3121050000000007</v>
      </c>
    </row>
    <row r="324" spans="1:9" x14ac:dyDescent="0.25">
      <c r="A324">
        <v>323</v>
      </c>
    </row>
    <row r="325" spans="1:9" x14ac:dyDescent="0.25">
      <c r="A325">
        <v>324</v>
      </c>
    </row>
    <row r="326" spans="1:9" x14ac:dyDescent="0.25">
      <c r="A326">
        <v>325</v>
      </c>
      <c r="B326">
        <v>129.50390800000002</v>
      </c>
      <c r="C326">
        <v>6.2176559999999998</v>
      </c>
    </row>
    <row r="327" spans="1:9" x14ac:dyDescent="0.25">
      <c r="A327">
        <v>326</v>
      </c>
      <c r="B327">
        <v>129.525678</v>
      </c>
      <c r="C327">
        <v>6.2245309999999998</v>
      </c>
    </row>
    <row r="328" spans="1:9" x14ac:dyDescent="0.25">
      <c r="A328">
        <v>327</v>
      </c>
      <c r="B328">
        <v>129.503961</v>
      </c>
      <c r="C328">
        <v>6.2248950000000001</v>
      </c>
      <c r="D328">
        <v>127.79891000000001</v>
      </c>
      <c r="E328">
        <v>8.2095819999999993</v>
      </c>
    </row>
    <row r="329" spans="1:9" x14ac:dyDescent="0.25">
      <c r="A329">
        <v>328</v>
      </c>
      <c r="B329">
        <v>129.53261000000001</v>
      </c>
      <c r="C329">
        <v>6.2159899999999997</v>
      </c>
      <c r="D329">
        <v>127.79891000000001</v>
      </c>
      <c r="E329">
        <v>8.2095819999999993</v>
      </c>
    </row>
    <row r="330" spans="1:9" x14ac:dyDescent="0.25">
      <c r="A330">
        <v>329</v>
      </c>
      <c r="B330">
        <v>129.53974300000002</v>
      </c>
      <c r="C330">
        <v>6.2211980000000002</v>
      </c>
      <c r="D330">
        <v>127.79891000000001</v>
      </c>
      <c r="E330">
        <v>8.2095819999999993</v>
      </c>
    </row>
    <row r="331" spans="1:9" x14ac:dyDescent="0.25">
      <c r="A331">
        <v>330</v>
      </c>
      <c r="B331">
        <v>129.56661800000001</v>
      </c>
      <c r="C331">
        <v>6.228281</v>
      </c>
      <c r="D331">
        <v>127.79891000000001</v>
      </c>
      <c r="E331">
        <v>8.2095819999999993</v>
      </c>
    </row>
    <row r="332" spans="1:9" x14ac:dyDescent="0.25">
      <c r="A332">
        <v>331</v>
      </c>
      <c r="B332">
        <v>129.55547100000001</v>
      </c>
      <c r="C332">
        <v>6.2131249999999998</v>
      </c>
      <c r="D332">
        <v>127.79891000000001</v>
      </c>
      <c r="E332">
        <v>8.2095819999999993</v>
      </c>
    </row>
    <row r="333" spans="1:9" x14ac:dyDescent="0.25">
      <c r="A333">
        <v>332</v>
      </c>
      <c r="B333">
        <v>129.48870300000002</v>
      </c>
      <c r="C333">
        <v>6.3143750000000001</v>
      </c>
      <c r="D333">
        <v>127.79891000000001</v>
      </c>
      <c r="E333">
        <v>8.2095819999999993</v>
      </c>
    </row>
    <row r="334" spans="1:9" x14ac:dyDescent="0.25">
      <c r="A334">
        <v>333</v>
      </c>
      <c r="B334">
        <v>129.50390800000002</v>
      </c>
      <c r="C334">
        <v>6.2176559999999998</v>
      </c>
      <c r="D334">
        <v>127.79891000000001</v>
      </c>
      <c r="E334">
        <v>8.2095819999999993</v>
      </c>
    </row>
    <row r="335" spans="1:9" x14ac:dyDescent="0.25">
      <c r="A335">
        <v>334</v>
      </c>
      <c r="B335">
        <v>129.50390800000002</v>
      </c>
      <c r="C335">
        <v>6.2176559999999998</v>
      </c>
      <c r="D335">
        <v>127.79891000000001</v>
      </c>
      <c r="E335">
        <v>8.2095819999999993</v>
      </c>
    </row>
    <row r="336" spans="1:9" x14ac:dyDescent="0.25">
      <c r="A336">
        <v>335</v>
      </c>
      <c r="D336">
        <v>127.79891000000001</v>
      </c>
      <c r="E336">
        <v>8.2095819999999993</v>
      </c>
    </row>
    <row r="337" spans="1:9" x14ac:dyDescent="0.25">
      <c r="A337">
        <v>336</v>
      </c>
    </row>
    <row r="338" spans="1:9" x14ac:dyDescent="0.25">
      <c r="A338">
        <v>337</v>
      </c>
      <c r="F338">
        <v>125.99255500000001</v>
      </c>
      <c r="G338">
        <v>6.4031770000000003</v>
      </c>
      <c r="H338">
        <v>126.030416</v>
      </c>
      <c r="I338">
        <v>9.1252080000000007</v>
      </c>
    </row>
    <row r="339" spans="1:9" x14ac:dyDescent="0.25">
      <c r="A339">
        <v>338</v>
      </c>
      <c r="F339">
        <v>126.01724400000001</v>
      </c>
      <c r="G339">
        <v>6.3519269999999999</v>
      </c>
      <c r="H339">
        <v>126.00417100000001</v>
      </c>
      <c r="I339">
        <v>9.1852079999999994</v>
      </c>
    </row>
    <row r="340" spans="1:9" x14ac:dyDescent="0.25">
      <c r="A340">
        <v>339</v>
      </c>
      <c r="F340">
        <v>126.01677500000001</v>
      </c>
      <c r="G340">
        <v>6.3420829999999997</v>
      </c>
      <c r="H340">
        <v>126.02307300000001</v>
      </c>
      <c r="I340">
        <v>9.2044789999999992</v>
      </c>
    </row>
    <row r="341" spans="1:9" x14ac:dyDescent="0.25">
      <c r="A341">
        <v>340</v>
      </c>
      <c r="F341">
        <v>126.02057400000001</v>
      </c>
      <c r="G341">
        <v>6.3173440000000003</v>
      </c>
      <c r="H341">
        <v>126.03093900000002</v>
      </c>
      <c r="I341">
        <v>9.2029160000000001</v>
      </c>
    </row>
    <row r="342" spans="1:9" x14ac:dyDescent="0.25">
      <c r="A342">
        <v>341</v>
      </c>
      <c r="F342">
        <v>125.99281900000001</v>
      </c>
      <c r="G342">
        <v>6.2652080000000003</v>
      </c>
      <c r="H342">
        <v>126.008386</v>
      </c>
      <c r="I342">
        <v>9.2489589999999993</v>
      </c>
    </row>
    <row r="343" spans="1:9" x14ac:dyDescent="0.25">
      <c r="A343">
        <v>342</v>
      </c>
      <c r="F343">
        <v>125.987291</v>
      </c>
      <c r="G343">
        <v>6.2671359999999998</v>
      </c>
      <c r="H343">
        <v>125.99349000000001</v>
      </c>
      <c r="I343">
        <v>9.2349479999999993</v>
      </c>
    </row>
    <row r="344" spans="1:9" x14ac:dyDescent="0.25">
      <c r="A344">
        <v>343</v>
      </c>
      <c r="F344">
        <v>125.91692900000001</v>
      </c>
      <c r="G344">
        <v>6.2843229999999997</v>
      </c>
      <c r="H344">
        <v>126.047087</v>
      </c>
      <c r="I344">
        <v>9.2023949999999992</v>
      </c>
    </row>
    <row r="345" spans="1:9" x14ac:dyDescent="0.25">
      <c r="A345">
        <v>344</v>
      </c>
      <c r="F345">
        <v>125.87750400000002</v>
      </c>
      <c r="G345">
        <v>6.2901559999999996</v>
      </c>
      <c r="H345">
        <v>125.99880800000001</v>
      </c>
      <c r="I345">
        <v>9.2628120000000003</v>
      </c>
    </row>
    <row r="346" spans="1:9" x14ac:dyDescent="0.25">
      <c r="A346">
        <v>345</v>
      </c>
      <c r="F346">
        <v>125.84828400000001</v>
      </c>
      <c r="G346">
        <v>6.3429159999999998</v>
      </c>
      <c r="H346">
        <v>125.91427400000001</v>
      </c>
      <c r="I346">
        <v>9.2083329999999997</v>
      </c>
    </row>
    <row r="347" spans="1:9" x14ac:dyDescent="0.25">
      <c r="A347">
        <v>346</v>
      </c>
      <c r="F347">
        <v>125.79672400000001</v>
      </c>
      <c r="G347">
        <v>6.2445839999999997</v>
      </c>
      <c r="H347">
        <v>126.030416</v>
      </c>
      <c r="I347">
        <v>9.1252080000000007</v>
      </c>
    </row>
    <row r="348" spans="1:9" x14ac:dyDescent="0.25">
      <c r="A348">
        <v>347</v>
      </c>
      <c r="F348">
        <v>125.99255500000001</v>
      </c>
      <c r="G348">
        <v>6.4031770000000003</v>
      </c>
    </row>
    <row r="349" spans="1:9" x14ac:dyDescent="0.25">
      <c r="A349">
        <v>348</v>
      </c>
    </row>
    <row r="350" spans="1:9" x14ac:dyDescent="0.25">
      <c r="A350">
        <v>349</v>
      </c>
    </row>
    <row r="351" spans="1:9" x14ac:dyDescent="0.25">
      <c r="A351">
        <v>350</v>
      </c>
    </row>
    <row r="352" spans="1:9" x14ac:dyDescent="0.25">
      <c r="A352">
        <v>351</v>
      </c>
      <c r="D352">
        <v>103.92146100000001</v>
      </c>
      <c r="E352">
        <v>8.9836449999999992</v>
      </c>
    </row>
    <row r="353" spans="1:9" x14ac:dyDescent="0.25">
      <c r="A353">
        <v>352</v>
      </c>
      <c r="D353">
        <v>103.991876</v>
      </c>
      <c r="E353">
        <v>9.0059380000000004</v>
      </c>
    </row>
    <row r="354" spans="1:9" x14ac:dyDescent="0.25">
      <c r="A354">
        <v>353</v>
      </c>
      <c r="D354">
        <v>104.028856</v>
      </c>
      <c r="E354">
        <v>9.0328649999999993</v>
      </c>
    </row>
    <row r="355" spans="1:9" x14ac:dyDescent="0.25">
      <c r="A355">
        <v>354</v>
      </c>
      <c r="B355">
        <v>100.50046900000001</v>
      </c>
      <c r="C355">
        <v>6.7584900000000001</v>
      </c>
      <c r="D355">
        <v>104.020368</v>
      </c>
      <c r="E355">
        <v>9.015625</v>
      </c>
    </row>
    <row r="356" spans="1:9" x14ac:dyDescent="0.25">
      <c r="A356">
        <v>355</v>
      </c>
      <c r="B356">
        <v>100.50046900000001</v>
      </c>
      <c r="C356">
        <v>6.7584900000000001</v>
      </c>
      <c r="D356">
        <v>104.03515800000001</v>
      </c>
      <c r="E356">
        <v>9.0442710000000002</v>
      </c>
    </row>
    <row r="357" spans="1:9" x14ac:dyDescent="0.25">
      <c r="A357">
        <v>356</v>
      </c>
      <c r="B357">
        <v>100.477918</v>
      </c>
      <c r="C357">
        <v>6.7752600000000003</v>
      </c>
      <c r="D357">
        <v>103.961511</v>
      </c>
      <c r="E357">
        <v>9.0230720000000009</v>
      </c>
    </row>
    <row r="358" spans="1:9" x14ac:dyDescent="0.25">
      <c r="A358">
        <v>357</v>
      </c>
      <c r="B358">
        <v>100.48203100000001</v>
      </c>
      <c r="C358">
        <v>6.7885410000000004</v>
      </c>
      <c r="D358">
        <v>103.94672200000001</v>
      </c>
      <c r="E358">
        <v>8.9926560000000002</v>
      </c>
    </row>
    <row r="359" spans="1:9" x14ac:dyDescent="0.25">
      <c r="A359">
        <v>358</v>
      </c>
      <c r="B359">
        <v>100.438856</v>
      </c>
      <c r="C359">
        <v>6.7676040000000004</v>
      </c>
      <c r="D359">
        <v>103.83672100000001</v>
      </c>
      <c r="E359">
        <v>8.8992699999999996</v>
      </c>
    </row>
    <row r="360" spans="1:9" x14ac:dyDescent="0.25">
      <c r="A360">
        <v>359</v>
      </c>
      <c r="B360">
        <v>100.43479300000001</v>
      </c>
      <c r="C360">
        <v>6.7691660000000002</v>
      </c>
      <c r="D360">
        <v>103.93635400000001</v>
      </c>
      <c r="E360">
        <v>8.9861970000000007</v>
      </c>
    </row>
    <row r="361" spans="1:9" x14ac:dyDescent="0.25">
      <c r="A361">
        <v>360</v>
      </c>
      <c r="B361">
        <v>100.424896</v>
      </c>
      <c r="C361">
        <v>6.7757290000000001</v>
      </c>
    </row>
    <row r="362" spans="1:9" x14ac:dyDescent="0.25">
      <c r="A362">
        <v>361</v>
      </c>
      <c r="B362">
        <v>100.351044</v>
      </c>
      <c r="C362">
        <v>6.7236450000000003</v>
      </c>
    </row>
    <row r="363" spans="1:9" x14ac:dyDescent="0.25">
      <c r="A363">
        <v>362</v>
      </c>
      <c r="B363">
        <v>100.401825</v>
      </c>
      <c r="C363">
        <v>6.729374</v>
      </c>
    </row>
    <row r="364" spans="1:9" x14ac:dyDescent="0.25">
      <c r="A364">
        <v>363</v>
      </c>
      <c r="F364">
        <v>99.311670000000007</v>
      </c>
      <c r="G364">
        <v>5.8947919999999998</v>
      </c>
    </row>
    <row r="365" spans="1:9" x14ac:dyDescent="0.25">
      <c r="A365">
        <v>364</v>
      </c>
      <c r="F365">
        <v>99.259792000000004</v>
      </c>
      <c r="G365">
        <v>5.829218</v>
      </c>
      <c r="H365">
        <v>98.75698100000001</v>
      </c>
      <c r="I365">
        <v>8.8692700000000002</v>
      </c>
    </row>
    <row r="366" spans="1:9" x14ac:dyDescent="0.25">
      <c r="A366">
        <v>365</v>
      </c>
      <c r="F366">
        <v>99.288387</v>
      </c>
      <c r="G366">
        <v>5.8680209999999997</v>
      </c>
      <c r="H366">
        <v>98.864740000000012</v>
      </c>
      <c r="I366">
        <v>8.8597920000000006</v>
      </c>
    </row>
    <row r="367" spans="1:9" x14ac:dyDescent="0.25">
      <c r="A367">
        <v>366</v>
      </c>
      <c r="F367">
        <v>99.281355000000005</v>
      </c>
      <c r="G367">
        <v>5.8731770000000001</v>
      </c>
      <c r="H367">
        <v>98.794323000000006</v>
      </c>
      <c r="I367">
        <v>8.8953120000000006</v>
      </c>
    </row>
    <row r="368" spans="1:9" x14ac:dyDescent="0.25">
      <c r="A368">
        <v>367</v>
      </c>
      <c r="F368">
        <v>99.324013000000008</v>
      </c>
      <c r="G368">
        <v>5.824948</v>
      </c>
      <c r="H368">
        <v>98.839479000000011</v>
      </c>
      <c r="I368">
        <v>8.9</v>
      </c>
    </row>
    <row r="369" spans="1:9" x14ac:dyDescent="0.25">
      <c r="A369">
        <v>368</v>
      </c>
      <c r="F369">
        <v>99.227657000000008</v>
      </c>
      <c r="G369">
        <v>5.8221869999999996</v>
      </c>
      <c r="H369">
        <v>98.827032000000003</v>
      </c>
      <c r="I369">
        <v>8.9397920000000006</v>
      </c>
    </row>
    <row r="370" spans="1:9" x14ac:dyDescent="0.25">
      <c r="A370">
        <v>369</v>
      </c>
      <c r="F370">
        <v>99.279533000000001</v>
      </c>
      <c r="G370">
        <v>5.8069269999999999</v>
      </c>
      <c r="H370">
        <v>98.85901100000001</v>
      </c>
      <c r="I370">
        <v>8.9006769999999999</v>
      </c>
    </row>
    <row r="371" spans="1:9" x14ac:dyDescent="0.25">
      <c r="A371">
        <v>370</v>
      </c>
      <c r="F371">
        <v>99.266353000000009</v>
      </c>
      <c r="G371">
        <v>5.8270309999999998</v>
      </c>
      <c r="H371">
        <v>98.818022000000013</v>
      </c>
      <c r="I371">
        <v>8.9122920000000008</v>
      </c>
    </row>
    <row r="372" spans="1:9" x14ac:dyDescent="0.25">
      <c r="A372">
        <v>371</v>
      </c>
      <c r="D372">
        <v>84.449427000000014</v>
      </c>
      <c r="E372">
        <v>7.6674480000000003</v>
      </c>
      <c r="F372">
        <v>99.253076000000007</v>
      </c>
      <c r="G372">
        <v>5.8374480000000002</v>
      </c>
      <c r="H372">
        <v>98.785261000000006</v>
      </c>
      <c r="I372">
        <v>8.8918739999999996</v>
      </c>
    </row>
    <row r="373" spans="1:9" x14ac:dyDescent="0.25">
      <c r="A373">
        <v>372</v>
      </c>
      <c r="D373">
        <v>84.449427000000014</v>
      </c>
      <c r="E373">
        <v>7.6674480000000003</v>
      </c>
      <c r="F373">
        <v>99.287970999999999</v>
      </c>
      <c r="G373">
        <v>5.8123959999999997</v>
      </c>
      <c r="H373">
        <v>98.766460000000009</v>
      </c>
      <c r="I373">
        <v>8.8751560000000005</v>
      </c>
    </row>
    <row r="374" spans="1:9" x14ac:dyDescent="0.25">
      <c r="A374">
        <v>373</v>
      </c>
      <c r="D374">
        <v>84.429845</v>
      </c>
      <c r="E374">
        <v>7.6674480000000003</v>
      </c>
      <c r="F374">
        <v>99.311670000000007</v>
      </c>
      <c r="G374">
        <v>5.8947919999999998</v>
      </c>
      <c r="H374">
        <v>98.82880200000001</v>
      </c>
      <c r="I374">
        <v>8.8499479999999995</v>
      </c>
    </row>
    <row r="375" spans="1:9" x14ac:dyDescent="0.25">
      <c r="A375">
        <v>374</v>
      </c>
      <c r="D375">
        <v>84.451042000000001</v>
      </c>
      <c r="E375">
        <v>7.630833</v>
      </c>
      <c r="F375">
        <v>99.311670000000007</v>
      </c>
      <c r="G375">
        <v>5.8947919999999998</v>
      </c>
    </row>
    <row r="376" spans="1:9" x14ac:dyDescent="0.25">
      <c r="A376">
        <v>375</v>
      </c>
      <c r="B376">
        <v>81.443386000000004</v>
      </c>
      <c r="C376">
        <v>5.6759370000000002</v>
      </c>
      <c r="D376">
        <v>84.462553000000014</v>
      </c>
      <c r="E376">
        <v>7.616771</v>
      </c>
    </row>
    <row r="377" spans="1:9" x14ac:dyDescent="0.25">
      <c r="A377">
        <v>376</v>
      </c>
      <c r="B377">
        <v>81.434532000000004</v>
      </c>
      <c r="C377">
        <v>5.792916</v>
      </c>
      <c r="D377">
        <v>84.410470000000004</v>
      </c>
      <c r="E377">
        <v>7.6180209999999997</v>
      </c>
    </row>
    <row r="378" spans="1:9" x14ac:dyDescent="0.25">
      <c r="A378">
        <v>377</v>
      </c>
      <c r="B378">
        <v>81.433177999999998</v>
      </c>
      <c r="C378">
        <v>5.7583330000000004</v>
      </c>
      <c r="D378">
        <v>84.407814000000002</v>
      </c>
      <c r="E378">
        <v>7.6310419999999999</v>
      </c>
    </row>
    <row r="379" spans="1:9" x14ac:dyDescent="0.25">
      <c r="A379">
        <v>378</v>
      </c>
      <c r="B379">
        <v>81.423282</v>
      </c>
      <c r="C379">
        <v>5.7452079999999999</v>
      </c>
      <c r="D379">
        <v>84.388594000000012</v>
      </c>
      <c r="E379">
        <v>7.6333330000000004</v>
      </c>
    </row>
    <row r="380" spans="1:9" x14ac:dyDescent="0.25">
      <c r="A380">
        <v>379</v>
      </c>
      <c r="B380">
        <v>81.452448000000004</v>
      </c>
      <c r="C380">
        <v>5.7730730000000001</v>
      </c>
      <c r="D380">
        <v>84.370521000000011</v>
      </c>
      <c r="E380">
        <v>7.6491150000000001</v>
      </c>
    </row>
    <row r="381" spans="1:9" x14ac:dyDescent="0.25">
      <c r="A381">
        <v>380</v>
      </c>
      <c r="B381">
        <v>81.441928000000004</v>
      </c>
      <c r="C381">
        <v>5.7291150000000002</v>
      </c>
      <c r="D381">
        <v>84.419844000000012</v>
      </c>
      <c r="E381">
        <v>7.5967180000000001</v>
      </c>
    </row>
    <row r="382" spans="1:9" x14ac:dyDescent="0.25">
      <c r="A382">
        <v>381</v>
      </c>
      <c r="B382">
        <v>81.469063000000006</v>
      </c>
      <c r="C382">
        <v>5.7737499999999997</v>
      </c>
      <c r="D382">
        <v>84.390677000000011</v>
      </c>
      <c r="E382">
        <v>7.6674480000000003</v>
      </c>
    </row>
    <row r="383" spans="1:9" x14ac:dyDescent="0.25">
      <c r="A383">
        <v>382</v>
      </c>
      <c r="B383">
        <v>81.455781999999999</v>
      </c>
      <c r="C383">
        <v>5.7315100000000001</v>
      </c>
    </row>
    <row r="384" spans="1:9" x14ac:dyDescent="0.25">
      <c r="A384">
        <v>383</v>
      </c>
      <c r="B384">
        <v>81.393595000000005</v>
      </c>
      <c r="C384">
        <v>5.7896879999999999</v>
      </c>
    </row>
    <row r="385" spans="1:9" x14ac:dyDescent="0.25">
      <c r="A385">
        <v>384</v>
      </c>
      <c r="B385">
        <v>81.427657000000011</v>
      </c>
      <c r="C385">
        <v>5.7500520000000002</v>
      </c>
    </row>
    <row r="386" spans="1:9" x14ac:dyDescent="0.25">
      <c r="A386">
        <v>385</v>
      </c>
      <c r="F386">
        <v>81.255522000000013</v>
      </c>
      <c r="G386">
        <v>5.2308849999999998</v>
      </c>
    </row>
    <row r="387" spans="1:9" x14ac:dyDescent="0.25">
      <c r="A387">
        <v>386</v>
      </c>
      <c r="F387">
        <v>81.255522000000013</v>
      </c>
      <c r="G387">
        <v>5.2308849999999998</v>
      </c>
      <c r="H387">
        <v>80.412969000000004</v>
      </c>
      <c r="I387">
        <v>8.2916150000000002</v>
      </c>
    </row>
    <row r="388" spans="1:9" x14ac:dyDescent="0.25">
      <c r="A388">
        <v>387</v>
      </c>
      <c r="F388">
        <v>81.255522000000013</v>
      </c>
      <c r="G388">
        <v>5.2308849999999998</v>
      </c>
      <c r="H388">
        <v>80.456927000000007</v>
      </c>
      <c r="I388">
        <v>8.2926559999999991</v>
      </c>
    </row>
    <row r="389" spans="1:9" x14ac:dyDescent="0.25">
      <c r="A389">
        <v>388</v>
      </c>
      <c r="F389">
        <v>81.270938000000001</v>
      </c>
      <c r="G389">
        <v>5.2299480000000003</v>
      </c>
      <c r="H389">
        <v>80.499688000000006</v>
      </c>
      <c r="I389">
        <v>8.3062500000000004</v>
      </c>
    </row>
    <row r="390" spans="1:9" x14ac:dyDescent="0.25">
      <c r="A390">
        <v>389</v>
      </c>
      <c r="F390">
        <v>81.278855000000007</v>
      </c>
      <c r="G390">
        <v>5.1801560000000002</v>
      </c>
      <c r="H390">
        <v>80.513074000000003</v>
      </c>
      <c r="I390">
        <v>8.3123439999999995</v>
      </c>
    </row>
    <row r="391" spans="1:9" x14ac:dyDescent="0.25">
      <c r="A391">
        <v>390</v>
      </c>
      <c r="F391">
        <v>81.243020999999999</v>
      </c>
      <c r="G391">
        <v>5.1873959999999997</v>
      </c>
      <c r="H391">
        <v>80.444480000000013</v>
      </c>
      <c r="I391">
        <v>8.3385420000000003</v>
      </c>
    </row>
    <row r="392" spans="1:9" x14ac:dyDescent="0.25">
      <c r="A392">
        <v>391</v>
      </c>
      <c r="F392">
        <v>81.22968800000001</v>
      </c>
      <c r="G392">
        <v>5.1829689999999999</v>
      </c>
      <c r="H392">
        <v>80.446250000000006</v>
      </c>
      <c r="I392">
        <v>8.3460929999999998</v>
      </c>
    </row>
    <row r="393" spans="1:9" x14ac:dyDescent="0.25">
      <c r="A393">
        <v>392</v>
      </c>
      <c r="F393">
        <v>81.228125000000006</v>
      </c>
      <c r="G393">
        <v>5.1781769999999998</v>
      </c>
      <c r="H393">
        <v>80.462605000000011</v>
      </c>
      <c r="I393">
        <v>8.3368739999999999</v>
      </c>
    </row>
    <row r="394" spans="1:9" x14ac:dyDescent="0.25">
      <c r="A394">
        <v>393</v>
      </c>
      <c r="D394">
        <v>67.204406000000006</v>
      </c>
      <c r="E394">
        <v>7.9425270000000001</v>
      </c>
      <c r="F394">
        <v>81.201511000000011</v>
      </c>
      <c r="G394">
        <v>5.172396</v>
      </c>
      <c r="H394">
        <v>80.423334000000011</v>
      </c>
      <c r="I394">
        <v>8.3682809999999996</v>
      </c>
    </row>
    <row r="395" spans="1:9" x14ac:dyDescent="0.25">
      <c r="A395">
        <v>394</v>
      </c>
      <c r="D395">
        <v>67.153655000000015</v>
      </c>
      <c r="E395">
        <v>7.9886559999999998</v>
      </c>
      <c r="F395">
        <v>81.255522000000013</v>
      </c>
      <c r="G395">
        <v>5.2308849999999998</v>
      </c>
      <c r="H395">
        <v>80.458022</v>
      </c>
      <c r="I395">
        <v>8.2818229999999993</v>
      </c>
    </row>
    <row r="396" spans="1:9" x14ac:dyDescent="0.25">
      <c r="A396">
        <v>395</v>
      </c>
      <c r="D396">
        <v>67.221450000000004</v>
      </c>
      <c r="E396">
        <v>7.9819360000000001</v>
      </c>
      <c r="F396">
        <v>81.255522000000013</v>
      </c>
      <c r="G396">
        <v>5.2308849999999998</v>
      </c>
      <c r="H396">
        <v>80.455157</v>
      </c>
      <c r="I396">
        <v>8.2606249999999992</v>
      </c>
    </row>
    <row r="397" spans="1:9" x14ac:dyDescent="0.25">
      <c r="A397">
        <v>396</v>
      </c>
      <c r="D397">
        <v>67.256877000000003</v>
      </c>
      <c r="E397">
        <v>7.9679570000000002</v>
      </c>
    </row>
    <row r="398" spans="1:9" x14ac:dyDescent="0.25">
      <c r="A398">
        <v>397</v>
      </c>
      <c r="D398">
        <v>67.230322999999999</v>
      </c>
      <c r="E398">
        <v>7.9847320000000002</v>
      </c>
    </row>
    <row r="399" spans="1:9" x14ac:dyDescent="0.25">
      <c r="A399">
        <v>398</v>
      </c>
      <c r="D399">
        <v>67.241073</v>
      </c>
      <c r="E399">
        <v>7.9783869999999997</v>
      </c>
    </row>
    <row r="400" spans="1:9" x14ac:dyDescent="0.25">
      <c r="A400">
        <v>399</v>
      </c>
      <c r="D400">
        <v>67.232519999999994</v>
      </c>
      <c r="E400">
        <v>7.9888709999999996</v>
      </c>
    </row>
    <row r="401" spans="1:9" x14ac:dyDescent="0.25">
      <c r="A401">
        <v>400</v>
      </c>
      <c r="D401">
        <v>67.195861000000008</v>
      </c>
      <c r="E401">
        <v>7.9920429999999998</v>
      </c>
    </row>
    <row r="402" spans="1:9" x14ac:dyDescent="0.25">
      <c r="A402">
        <v>401</v>
      </c>
      <c r="B402">
        <v>62.163173000000008</v>
      </c>
      <c r="C402">
        <v>6.0359670000000003</v>
      </c>
      <c r="D402">
        <v>67.245699999999999</v>
      </c>
      <c r="E402">
        <v>7.960591</v>
      </c>
    </row>
    <row r="403" spans="1:9" x14ac:dyDescent="0.25">
      <c r="A403">
        <v>402</v>
      </c>
      <c r="B403">
        <v>62.160053000000005</v>
      </c>
      <c r="C403">
        <v>6.0172040000000004</v>
      </c>
      <c r="D403">
        <v>67.271773999999994</v>
      </c>
      <c r="E403">
        <v>7.9566670000000004</v>
      </c>
    </row>
    <row r="404" spans="1:9" x14ac:dyDescent="0.25">
      <c r="A404">
        <v>403</v>
      </c>
      <c r="B404">
        <v>62.166454000000002</v>
      </c>
      <c r="C404">
        <v>6.0125270000000004</v>
      </c>
      <c r="D404">
        <v>67.204406000000006</v>
      </c>
      <c r="E404">
        <v>7.9425270000000001</v>
      </c>
    </row>
    <row r="405" spans="1:9" x14ac:dyDescent="0.25">
      <c r="A405">
        <v>404</v>
      </c>
      <c r="B405">
        <v>62.167255000000004</v>
      </c>
      <c r="C405">
        <v>5.9982259999999998</v>
      </c>
      <c r="D405">
        <v>67.204406000000006</v>
      </c>
      <c r="E405">
        <v>7.9425270000000001</v>
      </c>
    </row>
    <row r="406" spans="1:9" x14ac:dyDescent="0.25">
      <c r="A406">
        <v>405</v>
      </c>
      <c r="B406">
        <v>62.193439000000005</v>
      </c>
      <c r="C406">
        <v>6.0089779999999999</v>
      </c>
    </row>
    <row r="407" spans="1:9" x14ac:dyDescent="0.25">
      <c r="A407">
        <v>406</v>
      </c>
      <c r="B407">
        <v>62.160591000000004</v>
      </c>
      <c r="C407">
        <v>5.9935479999999997</v>
      </c>
    </row>
    <row r="408" spans="1:9" x14ac:dyDescent="0.25">
      <c r="A408">
        <v>407</v>
      </c>
      <c r="B408">
        <v>62.139461000000004</v>
      </c>
      <c r="C408">
        <v>6.0217739999999997</v>
      </c>
    </row>
    <row r="409" spans="1:9" x14ac:dyDescent="0.25">
      <c r="A409">
        <v>408</v>
      </c>
      <c r="B409">
        <v>62.160213000000006</v>
      </c>
      <c r="C409">
        <v>6.1152689999999996</v>
      </c>
    </row>
    <row r="410" spans="1:9" x14ac:dyDescent="0.25">
      <c r="A410">
        <v>409</v>
      </c>
      <c r="B410">
        <v>62.135856000000004</v>
      </c>
      <c r="C410">
        <v>6.0311830000000004</v>
      </c>
    </row>
    <row r="411" spans="1:9" x14ac:dyDescent="0.25">
      <c r="A411">
        <v>410</v>
      </c>
      <c r="F411">
        <v>62.052310000000006</v>
      </c>
      <c r="G411">
        <v>5.1534950000000004</v>
      </c>
      <c r="H411">
        <v>61.881236000000001</v>
      </c>
      <c r="I411">
        <v>8.5487099999999998</v>
      </c>
    </row>
    <row r="412" spans="1:9" x14ac:dyDescent="0.25">
      <c r="A412">
        <v>411</v>
      </c>
      <c r="F412">
        <v>62.088066000000005</v>
      </c>
      <c r="G412">
        <v>5.1382789999999998</v>
      </c>
      <c r="H412">
        <v>61.913440000000001</v>
      </c>
      <c r="I412">
        <v>8.5483329999999995</v>
      </c>
    </row>
    <row r="413" spans="1:9" x14ac:dyDescent="0.25">
      <c r="A413">
        <v>412</v>
      </c>
      <c r="F413">
        <v>62.056720000000006</v>
      </c>
      <c r="G413">
        <v>5.1306989999999999</v>
      </c>
      <c r="H413">
        <v>61.928703000000006</v>
      </c>
      <c r="I413">
        <v>8.5646769999999997</v>
      </c>
    </row>
    <row r="414" spans="1:9" x14ac:dyDescent="0.25">
      <c r="A414">
        <v>413</v>
      </c>
      <c r="F414">
        <v>62.038871000000007</v>
      </c>
      <c r="G414">
        <v>5.1423120000000004</v>
      </c>
      <c r="H414">
        <v>61.926395000000007</v>
      </c>
      <c r="I414">
        <v>8.5811820000000001</v>
      </c>
    </row>
    <row r="415" spans="1:9" x14ac:dyDescent="0.25">
      <c r="A415">
        <v>414</v>
      </c>
      <c r="F415">
        <v>62.021556000000004</v>
      </c>
      <c r="G415">
        <v>5.1259680000000003</v>
      </c>
      <c r="H415">
        <v>61.926776000000004</v>
      </c>
      <c r="I415">
        <v>8.5753229999999991</v>
      </c>
    </row>
    <row r="416" spans="1:9" x14ac:dyDescent="0.25">
      <c r="A416">
        <v>415</v>
      </c>
      <c r="F416">
        <v>61.995162000000008</v>
      </c>
      <c r="G416">
        <v>5.1233870000000001</v>
      </c>
      <c r="H416">
        <v>61.931987000000007</v>
      </c>
      <c r="I416">
        <v>8.5726879999999994</v>
      </c>
    </row>
    <row r="417" spans="1:9" x14ac:dyDescent="0.25">
      <c r="A417">
        <v>416</v>
      </c>
      <c r="F417">
        <v>62.064189000000006</v>
      </c>
      <c r="G417">
        <v>5.138763</v>
      </c>
      <c r="H417">
        <v>61.931022000000006</v>
      </c>
      <c r="I417">
        <v>8.5954300000000003</v>
      </c>
    </row>
    <row r="418" spans="1:9" x14ac:dyDescent="0.25">
      <c r="A418">
        <v>417</v>
      </c>
      <c r="F418">
        <v>62.098922000000002</v>
      </c>
      <c r="G418">
        <v>5.1191399999999998</v>
      </c>
      <c r="H418">
        <v>61.930431000000006</v>
      </c>
      <c r="I418">
        <v>8.5725269999999991</v>
      </c>
    </row>
    <row r="419" spans="1:9" x14ac:dyDescent="0.25">
      <c r="A419">
        <v>418</v>
      </c>
      <c r="F419">
        <v>62.075694000000006</v>
      </c>
      <c r="G419">
        <v>5.0879570000000003</v>
      </c>
      <c r="H419">
        <v>61.891986000000003</v>
      </c>
      <c r="I419">
        <v>8.4394089999999995</v>
      </c>
    </row>
    <row r="420" spans="1:9" x14ac:dyDescent="0.25">
      <c r="A420">
        <v>419</v>
      </c>
      <c r="D420">
        <v>44.081020000000002</v>
      </c>
      <c r="E420">
        <v>8.0596239999999995</v>
      </c>
      <c r="F420">
        <v>62.013870000000004</v>
      </c>
      <c r="G420">
        <v>5.0439790000000002</v>
      </c>
      <c r="H420">
        <v>61.891986000000003</v>
      </c>
      <c r="I420">
        <v>8.4394089999999995</v>
      </c>
    </row>
    <row r="421" spans="1:9" x14ac:dyDescent="0.25">
      <c r="A421">
        <v>420</v>
      </c>
      <c r="D421">
        <v>44.053012000000003</v>
      </c>
      <c r="E421">
        <v>7.9806990000000004</v>
      </c>
      <c r="F421">
        <v>62.050643000000001</v>
      </c>
      <c r="G421">
        <v>5.1585479999999997</v>
      </c>
    </row>
    <row r="422" spans="1:9" x14ac:dyDescent="0.25">
      <c r="A422">
        <v>421</v>
      </c>
      <c r="D422">
        <v>44.082473000000007</v>
      </c>
      <c r="E422">
        <v>8.0052160000000008</v>
      </c>
    </row>
    <row r="423" spans="1:9" x14ac:dyDescent="0.25">
      <c r="A423">
        <v>422</v>
      </c>
      <c r="D423">
        <v>44.068977000000004</v>
      </c>
      <c r="E423">
        <v>8.0094619999999992</v>
      </c>
    </row>
    <row r="424" spans="1:9" x14ac:dyDescent="0.25">
      <c r="A424">
        <v>423</v>
      </c>
      <c r="D424">
        <v>44.087097000000007</v>
      </c>
      <c r="E424">
        <v>7.9995700000000003</v>
      </c>
    </row>
    <row r="425" spans="1:9" x14ac:dyDescent="0.25">
      <c r="A425">
        <v>424</v>
      </c>
      <c r="D425">
        <v>44.064189000000006</v>
      </c>
      <c r="E425">
        <v>8.0085490000000004</v>
      </c>
    </row>
    <row r="426" spans="1:9" x14ac:dyDescent="0.25">
      <c r="A426">
        <v>425</v>
      </c>
      <c r="B426">
        <v>39.970966000000004</v>
      </c>
      <c r="C426">
        <v>5.893656</v>
      </c>
      <c r="D426">
        <v>44.057418000000006</v>
      </c>
      <c r="E426">
        <v>7.9928499999999998</v>
      </c>
    </row>
    <row r="427" spans="1:9" x14ac:dyDescent="0.25">
      <c r="A427">
        <v>426</v>
      </c>
      <c r="B427">
        <v>40.056987000000007</v>
      </c>
      <c r="C427">
        <v>5.8706990000000001</v>
      </c>
      <c r="D427">
        <v>44.061931000000001</v>
      </c>
      <c r="E427">
        <v>7.9930649999999996</v>
      </c>
    </row>
    <row r="428" spans="1:9" x14ac:dyDescent="0.25">
      <c r="A428">
        <v>427</v>
      </c>
      <c r="B428">
        <v>40.084834000000001</v>
      </c>
      <c r="C428">
        <v>5.8702690000000004</v>
      </c>
      <c r="D428">
        <v>44.045482000000007</v>
      </c>
      <c r="E428">
        <v>8.0030110000000008</v>
      </c>
    </row>
    <row r="429" spans="1:9" x14ac:dyDescent="0.25">
      <c r="A429">
        <v>428</v>
      </c>
      <c r="B429">
        <v>40.076667000000008</v>
      </c>
      <c r="C429">
        <v>5.9266129999999997</v>
      </c>
      <c r="D429">
        <v>44.036827000000002</v>
      </c>
      <c r="E429">
        <v>7.9830649999999999</v>
      </c>
    </row>
    <row r="430" spans="1:9" x14ac:dyDescent="0.25">
      <c r="A430">
        <v>429</v>
      </c>
      <c r="B430">
        <v>39.975910000000006</v>
      </c>
      <c r="C430">
        <v>5.879086</v>
      </c>
      <c r="D430">
        <v>44.012470000000008</v>
      </c>
      <c r="E430">
        <v>7.9523659999999996</v>
      </c>
    </row>
    <row r="431" spans="1:9" x14ac:dyDescent="0.25">
      <c r="A431">
        <v>430</v>
      </c>
      <c r="B431">
        <v>39.970645000000005</v>
      </c>
      <c r="C431">
        <v>5.8763439999999996</v>
      </c>
      <c r="D431">
        <v>44.097740000000002</v>
      </c>
      <c r="E431">
        <v>8.002796</v>
      </c>
    </row>
    <row r="432" spans="1:9" x14ac:dyDescent="0.25">
      <c r="A432">
        <v>431</v>
      </c>
      <c r="B432">
        <v>39.981613000000003</v>
      </c>
      <c r="C432">
        <v>5.8739249999999998</v>
      </c>
    </row>
    <row r="433" spans="1:9" x14ac:dyDescent="0.25">
      <c r="A433">
        <v>432</v>
      </c>
      <c r="B433">
        <v>39.995536000000001</v>
      </c>
      <c r="C433">
        <v>5.8780109999999999</v>
      </c>
    </row>
    <row r="434" spans="1:9" x14ac:dyDescent="0.25">
      <c r="A434">
        <v>433</v>
      </c>
      <c r="B434">
        <v>39.986125000000001</v>
      </c>
      <c r="C434">
        <v>5.931559</v>
      </c>
    </row>
    <row r="435" spans="1:9" x14ac:dyDescent="0.25">
      <c r="A435">
        <v>434</v>
      </c>
      <c r="B435">
        <v>39.927577000000007</v>
      </c>
      <c r="C435">
        <v>5.9497850000000003</v>
      </c>
    </row>
    <row r="436" spans="1:9" x14ac:dyDescent="0.25">
      <c r="A436">
        <v>435</v>
      </c>
      <c r="B436">
        <v>39.983657000000001</v>
      </c>
      <c r="C436">
        <v>5.9100539999999997</v>
      </c>
    </row>
    <row r="437" spans="1:9" x14ac:dyDescent="0.25">
      <c r="A437">
        <v>436</v>
      </c>
      <c r="H437">
        <v>39.509193000000003</v>
      </c>
      <c r="I437">
        <v>8.7468280000000007</v>
      </c>
    </row>
    <row r="438" spans="1:9" x14ac:dyDescent="0.25">
      <c r="A438">
        <v>437</v>
      </c>
      <c r="F438">
        <v>38.598277000000003</v>
      </c>
      <c r="G438">
        <v>5.2199460000000002</v>
      </c>
      <c r="H438">
        <v>39.493762000000004</v>
      </c>
      <c r="I438">
        <v>8.7159139999999997</v>
      </c>
    </row>
    <row r="439" spans="1:9" x14ac:dyDescent="0.25">
      <c r="A439">
        <v>438</v>
      </c>
      <c r="F439">
        <v>38.543010000000002</v>
      </c>
      <c r="G439">
        <v>5.1218279999999998</v>
      </c>
      <c r="H439">
        <v>39.497043000000005</v>
      </c>
      <c r="I439">
        <v>8.7113449999999997</v>
      </c>
    </row>
    <row r="440" spans="1:9" x14ac:dyDescent="0.25">
      <c r="A440">
        <v>439</v>
      </c>
      <c r="F440">
        <v>38.582633000000001</v>
      </c>
      <c r="G440">
        <v>5.1439789999999999</v>
      </c>
      <c r="H440">
        <v>39.499946000000001</v>
      </c>
      <c r="I440">
        <v>8.7288700000000006</v>
      </c>
    </row>
    <row r="441" spans="1:9" x14ac:dyDescent="0.25">
      <c r="A441">
        <v>440</v>
      </c>
      <c r="D441">
        <v>27.700914000000004</v>
      </c>
      <c r="E441">
        <v>9.230537</v>
      </c>
      <c r="F441">
        <v>38.584941000000001</v>
      </c>
      <c r="G441">
        <v>5.1332789999999999</v>
      </c>
      <c r="H441">
        <v>39.507205000000006</v>
      </c>
      <c r="I441">
        <v>8.7389779999999995</v>
      </c>
    </row>
    <row r="442" spans="1:9" x14ac:dyDescent="0.25">
      <c r="A442">
        <v>441</v>
      </c>
      <c r="D442">
        <v>27.587257000000008</v>
      </c>
      <c r="E442">
        <v>9.2116670000000003</v>
      </c>
      <c r="F442">
        <v>38.569190000000006</v>
      </c>
      <c r="G442">
        <v>5.1567210000000001</v>
      </c>
      <c r="H442">
        <v>39.512794000000007</v>
      </c>
      <c r="I442">
        <v>8.7730099999999993</v>
      </c>
    </row>
    <row r="443" spans="1:9" x14ac:dyDescent="0.25">
      <c r="A443">
        <v>442</v>
      </c>
      <c r="D443">
        <v>27.623170000000002</v>
      </c>
      <c r="E443">
        <v>9.2810210000000009</v>
      </c>
      <c r="F443">
        <v>38.568172000000004</v>
      </c>
      <c r="G443">
        <v>5.1637639999999996</v>
      </c>
      <c r="H443">
        <v>39.524513000000006</v>
      </c>
      <c r="I443">
        <v>8.7595159999999996</v>
      </c>
    </row>
    <row r="444" spans="1:9" x14ac:dyDescent="0.25">
      <c r="A444">
        <v>443</v>
      </c>
      <c r="D444">
        <v>27.649352000000007</v>
      </c>
      <c r="E444">
        <v>9.3210219999999993</v>
      </c>
      <c r="F444">
        <v>38.645912000000003</v>
      </c>
      <c r="G444">
        <v>5.2184949999999999</v>
      </c>
      <c r="H444">
        <v>39.483333000000002</v>
      </c>
      <c r="I444">
        <v>8.7603760000000008</v>
      </c>
    </row>
    <row r="445" spans="1:9" x14ac:dyDescent="0.25">
      <c r="A445">
        <v>444</v>
      </c>
      <c r="D445">
        <v>27.626451000000003</v>
      </c>
      <c r="E445">
        <v>9.2920429999999996</v>
      </c>
      <c r="F445">
        <v>38.604732000000006</v>
      </c>
      <c r="G445">
        <v>5.1788169999999996</v>
      </c>
      <c r="H445">
        <v>39.463493000000007</v>
      </c>
      <c r="I445">
        <v>8.7490319999999997</v>
      </c>
    </row>
    <row r="446" spans="1:9" x14ac:dyDescent="0.25">
      <c r="A446">
        <v>445</v>
      </c>
      <c r="D446">
        <v>27.637256000000008</v>
      </c>
      <c r="E446">
        <v>9.3046769999999999</v>
      </c>
      <c r="F446">
        <v>38.608600000000003</v>
      </c>
      <c r="G446">
        <v>5.1640319999999997</v>
      </c>
      <c r="H446">
        <v>39.414459000000001</v>
      </c>
      <c r="I446">
        <v>8.7602679999999999</v>
      </c>
    </row>
    <row r="447" spans="1:9" x14ac:dyDescent="0.25">
      <c r="A447">
        <v>446</v>
      </c>
      <c r="D447">
        <v>27.659248000000005</v>
      </c>
      <c r="E447">
        <v>9.3047850000000007</v>
      </c>
      <c r="F447">
        <v>38.629676000000003</v>
      </c>
      <c r="G447">
        <v>5.1231179999999998</v>
      </c>
      <c r="H447">
        <v>39.527149000000001</v>
      </c>
      <c r="I447">
        <v>8.7277419999999992</v>
      </c>
    </row>
    <row r="448" spans="1:9" x14ac:dyDescent="0.25">
      <c r="A448">
        <v>447</v>
      </c>
      <c r="D448">
        <v>27.656988000000005</v>
      </c>
      <c r="E448">
        <v>9.3062909999999999</v>
      </c>
      <c r="F448">
        <v>38.631774000000007</v>
      </c>
      <c r="G448">
        <v>5.1349999999999998</v>
      </c>
      <c r="H448">
        <v>39.527149000000001</v>
      </c>
      <c r="I448">
        <v>8.7277419999999992</v>
      </c>
    </row>
    <row r="449" spans="1:11" x14ac:dyDescent="0.25">
      <c r="A449">
        <v>448</v>
      </c>
      <c r="B449">
        <v>23.107795000000003</v>
      </c>
      <c r="C449">
        <v>6.9317200000000003</v>
      </c>
      <c r="D449">
        <v>27.636720000000004</v>
      </c>
      <c r="E449">
        <v>9.2954840000000001</v>
      </c>
      <c r="F449">
        <v>38.642097000000007</v>
      </c>
      <c r="G449">
        <v>5.0838710000000003</v>
      </c>
    </row>
    <row r="450" spans="1:11" x14ac:dyDescent="0.25">
      <c r="A450">
        <v>449</v>
      </c>
      <c r="B450">
        <v>23.125804000000002</v>
      </c>
      <c r="C450">
        <v>6.8546240000000003</v>
      </c>
      <c r="D450">
        <v>27.619569000000006</v>
      </c>
      <c r="E450">
        <v>9.2868809999999993</v>
      </c>
      <c r="F450">
        <v>38.598277000000003</v>
      </c>
      <c r="G450">
        <v>5.2199460000000002</v>
      </c>
    </row>
    <row r="451" spans="1:11" x14ac:dyDescent="0.25">
      <c r="A451">
        <v>450</v>
      </c>
      <c r="B451">
        <v>23.126449000000008</v>
      </c>
      <c r="C451">
        <v>6.8474190000000004</v>
      </c>
      <c r="D451">
        <v>27.590375000000009</v>
      </c>
      <c r="E451">
        <v>9.2813979999999994</v>
      </c>
      <c r="F451">
        <v>38.598277000000003</v>
      </c>
      <c r="G451">
        <v>5.2199460000000002</v>
      </c>
    </row>
    <row r="452" spans="1:11" x14ac:dyDescent="0.25">
      <c r="A452">
        <v>451</v>
      </c>
      <c r="B452">
        <v>23.171773000000002</v>
      </c>
      <c r="C452">
        <v>6.8580639999999997</v>
      </c>
      <c r="D452">
        <v>27.524139000000005</v>
      </c>
      <c r="E452">
        <v>9.3205919999999995</v>
      </c>
    </row>
    <row r="453" spans="1:11" x14ac:dyDescent="0.25">
      <c r="A453">
        <v>452</v>
      </c>
      <c r="B453">
        <v>23.182472000000004</v>
      </c>
      <c r="C453">
        <v>6.8615060000000003</v>
      </c>
      <c r="D453">
        <v>27.519569000000004</v>
      </c>
      <c r="E453">
        <v>9.3321500000000004</v>
      </c>
    </row>
    <row r="454" spans="1:11" x14ac:dyDescent="0.25">
      <c r="A454">
        <v>453</v>
      </c>
      <c r="B454">
        <v>23.162095000000008</v>
      </c>
      <c r="C454">
        <v>6.8328499999999996</v>
      </c>
      <c r="D454">
        <v>27.501289</v>
      </c>
      <c r="E454">
        <v>9.3115050000000004</v>
      </c>
    </row>
    <row r="455" spans="1:11" x14ac:dyDescent="0.25">
      <c r="A455">
        <v>454</v>
      </c>
      <c r="B455">
        <v>23.167903000000003</v>
      </c>
      <c r="C455">
        <v>6.965376</v>
      </c>
    </row>
    <row r="456" spans="1:11" x14ac:dyDescent="0.25">
      <c r="A456">
        <v>455</v>
      </c>
      <c r="B456">
        <v>23.145536000000007</v>
      </c>
      <c r="C456">
        <v>6.934247</v>
      </c>
    </row>
    <row r="457" spans="1:11" x14ac:dyDescent="0.25">
      <c r="A457">
        <v>456</v>
      </c>
      <c r="B457">
        <v>23.122150000000005</v>
      </c>
      <c r="C457">
        <v>6.906021</v>
      </c>
    </row>
    <row r="458" spans="1:11" x14ac:dyDescent="0.25">
      <c r="A458">
        <v>457</v>
      </c>
      <c r="B458">
        <v>23.141237000000004</v>
      </c>
      <c r="C458">
        <v>6.888763</v>
      </c>
    </row>
    <row r="459" spans="1:11" x14ac:dyDescent="0.25">
      <c r="A459">
        <v>458</v>
      </c>
      <c r="B459">
        <v>23.122634000000005</v>
      </c>
      <c r="C459">
        <v>6.8724730000000003</v>
      </c>
    </row>
    <row r="460" spans="1:11" x14ac:dyDescent="0.25">
      <c r="A460">
        <v>459</v>
      </c>
      <c r="B460">
        <v>23.110752000000005</v>
      </c>
      <c r="C460">
        <v>6.9677949999999997</v>
      </c>
      <c r="H460">
        <v>25.074300000000008</v>
      </c>
      <c r="I460">
        <v>9.4235489999999995</v>
      </c>
    </row>
    <row r="461" spans="1:11" x14ac:dyDescent="0.25">
      <c r="A461">
        <v>460</v>
      </c>
      <c r="B461">
        <v>23.131612000000004</v>
      </c>
      <c r="C461">
        <v>6.9387639999999999</v>
      </c>
      <c r="H461">
        <v>25.114299000000003</v>
      </c>
      <c r="I461">
        <v>9.3613440000000008</v>
      </c>
    </row>
    <row r="462" spans="1:11" x14ac:dyDescent="0.25">
      <c r="A462">
        <v>461</v>
      </c>
      <c r="H462">
        <v>25.111665000000002</v>
      </c>
      <c r="I462">
        <v>9.3461829999999999</v>
      </c>
    </row>
    <row r="463" spans="1:11" x14ac:dyDescent="0.25">
      <c r="A463">
        <v>462</v>
      </c>
      <c r="H463">
        <v>25.104246000000003</v>
      </c>
      <c r="I463">
        <v>9.3309680000000004</v>
      </c>
      <c r="J463">
        <v>30.725213000000004</v>
      </c>
      <c r="K463">
        <v>13.273225999999999</v>
      </c>
    </row>
    <row r="464" spans="1:1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D70-D518-4A7D-AAC0-D357EC5BA159}">
  <dimension ref="A1:DV464"/>
  <sheetViews>
    <sheetView workbookViewId="0">
      <selection activeCell="BO10" sqref="BO10:BQ12"/>
    </sheetView>
  </sheetViews>
  <sheetFormatPr defaultRowHeight="15" x14ac:dyDescent="0.25"/>
  <cols>
    <col min="1" max="1" width="4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6" width="8" bestFit="1" customWidth="1"/>
    <col min="117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286</v>
      </c>
      <c r="K1">
        <v>90.410958904109577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301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299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287</v>
      </c>
      <c r="K2">
        <v>96.202531645569621</v>
      </c>
      <c r="M2" t="s">
        <v>285</v>
      </c>
      <c r="N2">
        <v>73</v>
      </c>
      <c r="R2" t="s">
        <v>236</v>
      </c>
      <c r="S2">
        <v>8.8150684931506865E-2</v>
      </c>
      <c r="T2">
        <v>2.1513994949590776E-2</v>
      </c>
      <c r="W2" t="s">
        <v>221</v>
      </c>
      <c r="X2">
        <f>AVERAGE(Coordination!AT:AT)</f>
        <v>0.73289982736167525</v>
      </c>
      <c r="Y2">
        <f>STDEV(Coordination!AT:AT)</f>
        <v>0.24794612767388041</v>
      </c>
      <c r="Z2" t="s">
        <v>224</v>
      </c>
      <c r="AA2">
        <f>AVERAGE(Coordination!AW:AW)</f>
        <v>0.27107741410810465</v>
      </c>
      <c r="AB2">
        <f>STDEV(Coordination!AW:AW)</f>
        <v>0.25651123343130777</v>
      </c>
      <c r="AC2" t="s">
        <v>227</v>
      </c>
      <c r="AD2">
        <f>AVERAGE(Coordination!AZ:AZ)</f>
        <v>0.60998921936262085</v>
      </c>
      <c r="AE2">
        <f>STDEV(Coordination!AZ:AZ)</f>
        <v>7.5885351133176862E-2</v>
      </c>
      <c r="AF2" t="s">
        <v>230</v>
      </c>
      <c r="AG2">
        <f>AVERAGE(Coordination!BC:BC)</f>
        <v>0.57143698356328465</v>
      </c>
      <c r="AH2">
        <f>STDEV(Coordination!BC:BC)</f>
        <v>0.17457644472766587</v>
      </c>
      <c r="AK2" t="s">
        <v>302</v>
      </c>
      <c r="AL2">
        <f>AVERAGE(Coordination!BQ:BQ)</f>
        <v>0.17824986095206244</v>
      </c>
      <c r="AM2">
        <f>STDEV(Coordination!BQ:BQ)</f>
        <v>9.7255521025625929E-2</v>
      </c>
      <c r="AN2" t="s">
        <v>305</v>
      </c>
      <c r="AO2">
        <f>AVERAGE(Coordination!BT:BT)</f>
        <v>0.17389071334084119</v>
      </c>
      <c r="AP2">
        <f>STDEV(Coordination!BT:BT)</f>
        <v>9.2113729055001037E-2</v>
      </c>
      <c r="AQ2" t="s">
        <v>308</v>
      </c>
      <c r="AR2">
        <f>AVERAGE(Coordination!BW:BW)</f>
        <v>0.38210564229745814</v>
      </c>
      <c r="AS2">
        <f>STDEV(Coordination!BW:BW)</f>
        <v>6.2004391895884171E-2</v>
      </c>
      <c r="AT2" t="s">
        <v>311</v>
      </c>
      <c r="AU2">
        <f>AVERAGE(Coordination!BZ:BZ)</f>
        <v>0.3638359814579642</v>
      </c>
      <c r="AV2">
        <f>STDEV(Coordination!BZ:BZ)</f>
        <v>0.12764409761227388</v>
      </c>
      <c r="AX2" t="s">
        <v>103</v>
      </c>
      <c r="AY2">
        <f>AVERAGE(Cycle!$CL:$CL)</f>
        <v>9.4</v>
      </c>
      <c r="AZ2">
        <f>STDEV(Cycle!$CL:$CL)</f>
        <v>1.4653901941300922</v>
      </c>
      <c r="BA2" t="s">
        <v>104</v>
      </c>
      <c r="BB2">
        <f>AVERAGE(Cycle!$CP:$CP)</f>
        <v>9.8888888888888893</v>
      </c>
      <c r="BC2">
        <f>STDEV(Cycle!$CP:$CP)</f>
        <v>1.7452081921613052</v>
      </c>
      <c r="BD2" t="s">
        <v>105</v>
      </c>
      <c r="BE2">
        <f>AVERAGE(Cycle!$CT:$CT)</f>
        <v>10.631578947368421</v>
      </c>
      <c r="BF2">
        <f>STDEV(Cycle!$CT:$CT)</f>
        <v>1.3000224919331786</v>
      </c>
      <c r="BG2" t="s">
        <v>106</v>
      </c>
      <c r="BH2">
        <f>AVERAGE(Cycle!$CX:$CX)</f>
        <v>9.9473684210526319</v>
      </c>
      <c r="BI2">
        <f>STDEV(Cycle!$CX:$CX)</f>
        <v>1.2681431837544721</v>
      </c>
      <c r="BK2" t="s">
        <v>300</v>
      </c>
      <c r="BL2">
        <f>AVERAGE(Cycle!AO:AR)</f>
        <v>192.57297817301998</v>
      </c>
      <c r="BM2">
        <f>STDEV(Cycle!AO:AR)</f>
        <v>32.387857316008741</v>
      </c>
      <c r="BO2" t="s">
        <v>32</v>
      </c>
      <c r="BP2">
        <f>AVERAGE(Cycle!BF:BF)</f>
        <v>2.1124919473684205</v>
      </c>
      <c r="BQ2">
        <f>STDEV(Cycle!BF:BF)</f>
        <v>1.049228267305732</v>
      </c>
      <c r="BS2" t="s">
        <v>206</v>
      </c>
      <c r="BT2">
        <v>24</v>
      </c>
      <c r="BU2">
        <v>5.2631578947368416</v>
      </c>
      <c r="BV2">
        <v>0.12</v>
      </c>
      <c r="BX2" t="s">
        <v>140</v>
      </c>
      <c r="BY2">
        <f>AVERAGE(Cycle!DC:DC)</f>
        <v>70.657322146649179</v>
      </c>
      <c r="BZ2">
        <f>STDEV(Cycle!DC:DC)</f>
        <v>18.733924725699591</v>
      </c>
      <c r="CA2" t="s">
        <v>143</v>
      </c>
      <c r="CB2">
        <f>AVERAGE(Cycle!DF:DF)</f>
        <v>74.246456158220852</v>
      </c>
      <c r="CC2">
        <f>STDEV(Cycle!DF:DF)</f>
        <v>13.792435073486301</v>
      </c>
      <c r="CD2" t="s">
        <v>146</v>
      </c>
      <c r="CE2">
        <f>AVERAGE(Cycle!DI:DI)</f>
        <v>32.577300150829558</v>
      </c>
      <c r="CF2">
        <f>STDEV(Cycle!DI:DI)</f>
        <v>12.629016291525167</v>
      </c>
      <c r="CG2" t="s">
        <v>149</v>
      </c>
      <c r="CH2">
        <f>AVERAGE(Cycle!DL:DL)</f>
        <v>36.769329526682462</v>
      </c>
      <c r="CI2">
        <f>STDEV(Cycle!DL:DL)</f>
        <v>18.060914369392293</v>
      </c>
      <c r="CK2" t="s">
        <v>152</v>
      </c>
      <c r="CL2">
        <f>AVERAGE(Cycle!DP:DP)</f>
        <v>54.964979464979464</v>
      </c>
      <c r="CM2">
        <f>STDEV(Cycle!DP:DP)</f>
        <v>26.015687836441558</v>
      </c>
      <c r="CN2" t="s">
        <v>155</v>
      </c>
      <c r="CO2">
        <f>AVERAGE(Cycle!DS:DS)</f>
        <v>59.526815776815774</v>
      </c>
      <c r="CP2">
        <f>STDEV(Cycle!DS:DS)</f>
        <v>21.000833541259905</v>
      </c>
      <c r="CQ2" t="s">
        <v>158</v>
      </c>
      <c r="CR2">
        <f>AVERAGE(Cycle!DV:DV)</f>
        <v>5.6918812181970084</v>
      </c>
      <c r="CS2">
        <f>STDEV(Cycle!DV:DV)</f>
        <v>7.7619659168409001</v>
      </c>
      <c r="CT2" t="s">
        <v>161</v>
      </c>
      <c r="CU2">
        <f>AVERAGE(Cycle!DY:DY)</f>
        <v>10.885547201336676</v>
      </c>
      <c r="CV2">
        <f>STDEV(Cycle!DY:DY)</f>
        <v>25.07653611784842</v>
      </c>
      <c r="CX2" t="s">
        <v>176</v>
      </c>
      <c r="CY2">
        <f>AVERAGE(Cycle!BV:BV)/200</f>
        <v>4.8947368421052628E-2</v>
      </c>
      <c r="CZ2">
        <f>STDEV(Cycle!BV:BV)/200</f>
        <v>1.4489358870144541E-2</v>
      </c>
      <c r="DA2" t="s">
        <v>177</v>
      </c>
      <c r="DB2">
        <f>AVERAGE(Cycle!BZ:BZ)/200</f>
        <v>5.0588235294117642E-2</v>
      </c>
      <c r="DC2">
        <f>STDEV(Cycle!BZ:BZ)/200</f>
        <v>1.3449251017851382E-2</v>
      </c>
      <c r="DD2" t="s">
        <v>178</v>
      </c>
      <c r="DE2">
        <f>AVERAGE(Cycle!CD:CD)/200</f>
        <v>2.1764705882352939E-2</v>
      </c>
      <c r="DF2">
        <f>STDEV(Cycle!CD:CD)/200</f>
        <v>9.0036757199817123E-3</v>
      </c>
      <c r="DG2" t="s">
        <v>179</v>
      </c>
      <c r="DH2">
        <f>AVERAGE(Cycle!CH:CH)/200</f>
        <v>2.7777777777777776E-2</v>
      </c>
      <c r="DI2">
        <f>STDEV(Cycle!CH:CH)/200</f>
        <v>1.6199330253241793E-2</v>
      </c>
      <c r="DK2" t="s">
        <v>192</v>
      </c>
      <c r="DL2">
        <f>AVERAGE(Cycle!CM:CM)/200</f>
        <v>2.5499999999999998E-2</v>
      </c>
      <c r="DM2">
        <f>STDEV(Cycle!CM:CM)/200</f>
        <v>1.2236700621706127E-2</v>
      </c>
      <c r="DN2" t="s">
        <v>193</v>
      </c>
      <c r="DO2">
        <f>AVERAGE(Cycle!CQ:CQ)/200</f>
        <v>2.8333333333333335E-2</v>
      </c>
      <c r="DP2">
        <f>STDEV(Cycle!CQ:CQ)/200</f>
        <v>9.0748521297303007E-3</v>
      </c>
      <c r="DQ2" t="s">
        <v>194</v>
      </c>
      <c r="DR2">
        <f>AVERAGE(Cycle!CU:CU)/200</f>
        <v>3.1578947368421052E-3</v>
      </c>
      <c r="DS2">
        <f>STDEV(Cycle!CU:CU)/200</f>
        <v>4.4754038662540695E-3</v>
      </c>
      <c r="DT2" t="s">
        <v>195</v>
      </c>
      <c r="DU2">
        <f>AVERAGE(Cycle!CY:CY)/200</f>
        <v>6.3157894736842104E-3</v>
      </c>
      <c r="DV2">
        <f>STDEV(Cycle!CY:CY)/200</f>
        <v>1.5620686539112688E-2</v>
      </c>
    </row>
    <row r="3" spans="1:126" x14ac:dyDescent="0.25">
      <c r="A3">
        <v>2</v>
      </c>
      <c r="J3" t="s">
        <v>288</v>
      </c>
      <c r="K3">
        <v>97.5</v>
      </c>
      <c r="M3" t="s">
        <v>279</v>
      </c>
      <c r="N3">
        <v>7</v>
      </c>
      <c r="O3">
        <f xml:space="preserve"> (N3/N$2)*100</f>
        <v>9.5890410958904102</v>
      </c>
      <c r="R3" t="s">
        <v>239</v>
      </c>
      <c r="S3">
        <v>31.877729257641921</v>
      </c>
      <c r="W3" t="s">
        <v>222</v>
      </c>
      <c r="X3">
        <f>AVERAGE(Coordination!AU:AU)</f>
        <v>0.39775816525115698</v>
      </c>
      <c r="Y3">
        <f>STDEV(Coordination!AU:AU)</f>
        <v>7.356968286892264E-2</v>
      </c>
      <c r="Z3" t="s">
        <v>225</v>
      </c>
      <c r="AA3">
        <f>AVERAGE(Coordination!AX:AX)</f>
        <v>0.55116800884064321</v>
      </c>
      <c r="AB3">
        <f>STDEV(Coordination!AX:AX)</f>
        <v>0.11909904235539411</v>
      </c>
      <c r="AC3" t="s">
        <v>228</v>
      </c>
      <c r="AD3">
        <f>AVERAGE(Coordination!BA:BA)</f>
        <v>0.45521640763328747</v>
      </c>
      <c r="AE3">
        <f>STDEV(Coordination!BA:BA)</f>
        <v>0.11857366166806352</v>
      </c>
      <c r="AF3" t="s">
        <v>231</v>
      </c>
      <c r="AG3">
        <f>AVERAGE(Coordination!BD:BD)</f>
        <v>0.44898758203339789</v>
      </c>
      <c r="AH3">
        <f>STDEV(Coordination!BD:BD)</f>
        <v>0.10986899752799402</v>
      </c>
      <c r="AK3" t="s">
        <v>303</v>
      </c>
      <c r="AL3">
        <f>AVERAGE(Coordination!BR:BR)</f>
        <v>0.39318150621225545</v>
      </c>
      <c r="AM3">
        <f>STDEV(Coordination!BR:BR)</f>
        <v>6.6351676387859923E-2</v>
      </c>
      <c r="AN3" t="s">
        <v>306</v>
      </c>
      <c r="AO3">
        <f>AVERAGE(Coordination!BU:BU)</f>
        <v>0.40847285233474501</v>
      </c>
      <c r="AP3">
        <f>STDEV(Coordination!BU:BU)</f>
        <v>8.9808615438675382E-2</v>
      </c>
      <c r="AQ3" t="s">
        <v>309</v>
      </c>
      <c r="AR3">
        <f>AVERAGE(Coordination!BX:BX)</f>
        <v>0.41246630181412797</v>
      </c>
      <c r="AS3">
        <f>STDEV(Coordination!BX:BX)</f>
        <v>8.9719557136352421E-2</v>
      </c>
      <c r="AT3" t="s">
        <v>312</v>
      </c>
      <c r="AU3">
        <f>AVERAGE(Coordination!CA:CA)</f>
        <v>0.42068440459511058</v>
      </c>
      <c r="AV3">
        <f>STDEV(Coordination!CA:CA)</f>
        <v>9.0363253373884414E-2</v>
      </c>
      <c r="AX3" t="s">
        <v>107</v>
      </c>
      <c r="AY3">
        <f>AVERAGE(Cycle!$BU:$BU)</f>
        <v>13.947368421052632</v>
      </c>
      <c r="AZ3">
        <f>STDEV(Cycle!$BU:$BU)</f>
        <v>2.222953096184499</v>
      </c>
      <c r="BA3" t="s">
        <v>108</v>
      </c>
      <c r="BB3">
        <f>AVERAGE(Cycle!$BY:$BY)</f>
        <v>13.529411764705882</v>
      </c>
      <c r="BC3">
        <f>STDEV(Cycle!$BY:$BY)</f>
        <v>2.2670919439566029</v>
      </c>
      <c r="BD3" t="s">
        <v>109</v>
      </c>
      <c r="BE3">
        <f>AVERAGE(Cycle!$CC:$CC)</f>
        <v>13.058823529411764</v>
      </c>
      <c r="BF3">
        <f>STDEV(Cycle!$CC:$CC)</f>
        <v>1.6759545129303981</v>
      </c>
      <c r="BG3" t="s">
        <v>110</v>
      </c>
      <c r="BH3">
        <f>AVERAGE(Cycle!$CG:$CG)</f>
        <v>14.388888888888889</v>
      </c>
      <c r="BI3">
        <f>STDEV(Cycle!$CG:$CG)</f>
        <v>1.8830166313622754</v>
      </c>
      <c r="BK3" t="s">
        <v>296</v>
      </c>
      <c r="BL3">
        <v>192.55664695757474</v>
      </c>
      <c r="BO3" t="s">
        <v>33</v>
      </c>
      <c r="BP3">
        <f>AVERAGE(Cycle!BG:BG)</f>
        <v>2.8794553157894738</v>
      </c>
      <c r="BQ3">
        <f>STDEV(Cycle!BG:BG)</f>
        <v>0.40799415558260488</v>
      </c>
      <c r="BS3" t="s">
        <v>207</v>
      </c>
      <c r="BT3">
        <v>124</v>
      </c>
      <c r="BU3">
        <v>27.192982456140353</v>
      </c>
      <c r="BV3">
        <v>0.62</v>
      </c>
      <c r="BX3" t="s">
        <v>141</v>
      </c>
      <c r="BY3">
        <f>AVERAGE(Cycle!DD:DD)</f>
        <v>26.600812283148926</v>
      </c>
      <c r="BZ3">
        <f>STDEV(Cycle!DD:DD)</f>
        <v>15.333835504755072</v>
      </c>
      <c r="CA3" t="s">
        <v>144</v>
      </c>
      <c r="CB3">
        <f>AVERAGE(Cycle!DG:DG)</f>
        <v>33.414608267549447</v>
      </c>
      <c r="CC3">
        <f>STDEV(Cycle!DG:DG)</f>
        <v>12.399803720008231</v>
      </c>
      <c r="CD3" t="s">
        <v>147</v>
      </c>
      <c r="CE3">
        <f>AVERAGE(Cycle!DJ:DJ)</f>
        <v>35.176147382029733</v>
      </c>
      <c r="CF3">
        <f>STDEV(Cycle!DJ:DJ)</f>
        <v>10.476571463174647</v>
      </c>
      <c r="CG3" t="s">
        <v>150</v>
      </c>
      <c r="CH3">
        <f>AVERAGE(Cycle!DM:DM)</f>
        <v>37.554969540263656</v>
      </c>
      <c r="CI3">
        <f>STDEV(Cycle!DM:DM)</f>
        <v>7.1743595894827603</v>
      </c>
      <c r="CK3" t="s">
        <v>153</v>
      </c>
      <c r="CL3">
        <f>AVERAGE(Cycle!DQ:DQ)</f>
        <v>5.7709096459096454</v>
      </c>
      <c r="CM3">
        <f>STDEV(Cycle!DQ:DQ)</f>
        <v>8.6994227262724841</v>
      </c>
      <c r="CN3" t="s">
        <v>156</v>
      </c>
      <c r="CO3">
        <f>AVERAGE(Cycle!DT:DT)</f>
        <v>14.525012025012025</v>
      </c>
      <c r="CP3">
        <f>STDEV(Cycle!DT:DT)</f>
        <v>23.980404542139627</v>
      </c>
      <c r="CQ3" t="s">
        <v>159</v>
      </c>
      <c r="CR3">
        <f>AVERAGE(Cycle!DW:DW)</f>
        <v>15.873775347459558</v>
      </c>
      <c r="CS3">
        <f>STDEV(Cycle!DW:DW)</f>
        <v>24.38390675352143</v>
      </c>
      <c r="CT3" t="s">
        <v>162</v>
      </c>
      <c r="CU3">
        <f>AVERAGE(Cycle!DZ:DZ)</f>
        <v>9.8245614035087723</v>
      </c>
      <c r="CV3">
        <f>STDEV(Cycle!DZ:DZ)</f>
        <v>17.966831037883658</v>
      </c>
      <c r="CX3" t="s">
        <v>180</v>
      </c>
      <c r="CY3">
        <f>AVERAGE(Cycle!BW:BW)/200</f>
        <v>1.9736842105263157E-2</v>
      </c>
      <c r="CZ3">
        <f>STDEV(Cycle!BW:BW)/200</f>
        <v>1.2187617145935725E-2</v>
      </c>
      <c r="DA3" t="s">
        <v>181</v>
      </c>
      <c r="DB3">
        <f>AVERAGE(Cycle!CA:CA)/200</f>
        <v>2.2647058823529412E-2</v>
      </c>
      <c r="DC3">
        <f>STDEV(Cycle!CA:CA)/200</f>
        <v>9.2055769541524966E-3</v>
      </c>
      <c r="DD3" t="s">
        <v>182</v>
      </c>
      <c r="DE3">
        <f>AVERAGE(Cycle!CE:CE)/200</f>
        <v>2.3235294117647062E-2</v>
      </c>
      <c r="DF3">
        <f>STDEV(Cycle!CE:CE)/200</f>
        <v>7.6935802114872524E-3</v>
      </c>
      <c r="DG3" t="s">
        <v>183</v>
      </c>
      <c r="DH3">
        <f>AVERAGE(Cycle!CI:CI)/200</f>
        <v>2.7222222222222224E-2</v>
      </c>
      <c r="DI3">
        <f>STDEV(Cycle!CI:CI)/200</f>
        <v>7.3208449814095976E-3</v>
      </c>
      <c r="DK3" t="s">
        <v>196</v>
      </c>
      <c r="DL3">
        <f>AVERAGE(Cycle!CN:CN)/200</f>
        <v>2.7500000000000003E-3</v>
      </c>
      <c r="DM3">
        <f>STDEV(Cycle!CN:CN)/200</f>
        <v>4.4352060416150843E-3</v>
      </c>
      <c r="DN3" t="s">
        <v>197</v>
      </c>
      <c r="DO3">
        <f>AVERAGE(Cycle!CR:CR)/200</f>
        <v>8.8888888888888889E-3</v>
      </c>
      <c r="DP3">
        <f>STDEV(Cycle!CR:CR)/200</f>
        <v>1.5582376504126061E-2</v>
      </c>
      <c r="DQ3" t="s">
        <v>198</v>
      </c>
      <c r="DR3">
        <f>AVERAGE(Cycle!CV:CV)/200</f>
        <v>9.4736842105263147E-3</v>
      </c>
      <c r="DS3">
        <f>STDEV(Cycle!CV:CV)/200</f>
        <v>1.5356389987568447E-2</v>
      </c>
      <c r="DT3" t="s">
        <v>199</v>
      </c>
      <c r="DU3">
        <f>AVERAGE(Cycle!CZ:CZ)/200</f>
        <v>5.263157894736842E-3</v>
      </c>
      <c r="DV3">
        <f>STDEV(Cycle!CZ:CZ)/200</f>
        <v>1.0202625507753482E-2</v>
      </c>
    </row>
    <row r="4" spans="1:126" x14ac:dyDescent="0.25">
      <c r="A4">
        <v>3</v>
      </c>
      <c r="F4" t="s">
        <v>22</v>
      </c>
      <c r="J4" t="s">
        <v>289</v>
      </c>
      <c r="K4">
        <v>0</v>
      </c>
      <c r="M4" t="s">
        <v>280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0.37316875430079222</v>
      </c>
      <c r="Y4">
        <f>STDEV(Coordination!AV:AV)</f>
        <v>0.14286956967388592</v>
      </c>
      <c r="Z4" t="s">
        <v>226</v>
      </c>
      <c r="AA4">
        <f>AVERAGE(Coordination!AY:AY)</f>
        <v>0.56443485708191599</v>
      </c>
      <c r="AB4">
        <f>STDEV(Coordination!AY:AY)</f>
        <v>0.10396606183357357</v>
      </c>
      <c r="AC4" t="s">
        <v>229</v>
      </c>
      <c r="AD4">
        <f>AVERAGE(Coordination!BB:BB)</f>
        <v>0.19544251390718781</v>
      </c>
      <c r="AE4">
        <f>STDEV(Coordination!BB:BB)</f>
        <v>0.35259595693041912</v>
      </c>
      <c r="AF4" t="s">
        <v>232</v>
      </c>
      <c r="AG4">
        <f>AVERAGE(Coordination!BE:BE)</f>
        <v>0.54725138063847734</v>
      </c>
      <c r="AH4">
        <f>STDEV(Coordination!BE:BE)</f>
        <v>0.45185381561398474</v>
      </c>
      <c r="AK4" t="s">
        <v>304</v>
      </c>
      <c r="AL4">
        <f>AVERAGE(Coordination!BS:BS)</f>
        <v>0.36332565268363304</v>
      </c>
      <c r="AM4">
        <f>STDEV(Coordination!BS:BS)</f>
        <v>0.13294324533681529</v>
      </c>
      <c r="AN4" t="s">
        <v>307</v>
      </c>
      <c r="AO4">
        <f>AVERAGE(Coordination!BV:BV)</f>
        <v>0.41079484832681767</v>
      </c>
      <c r="AP4">
        <f>STDEV(Coordination!BV:BV)</f>
        <v>8.2251911637037961E-2</v>
      </c>
      <c r="AQ4" t="s">
        <v>310</v>
      </c>
      <c r="AR4">
        <f>AVERAGE(Coordination!BY:BY)</f>
        <v>4.5180839188991358E-2</v>
      </c>
      <c r="AS4">
        <f>STDEV(Coordination!BY:BY)</f>
        <v>5.1104680388827442E-2</v>
      </c>
      <c r="AT4" t="s">
        <v>313</v>
      </c>
      <c r="AU4">
        <f>AVERAGE(Coordination!CB:CB)</f>
        <v>6.8007104277496247E-2</v>
      </c>
      <c r="AV4">
        <f>STDEV(Coordination!CB:CB)</f>
        <v>9.7688695371670936E-2</v>
      </c>
      <c r="AX4" t="s">
        <v>112</v>
      </c>
      <c r="AY4">
        <f>AVERAGE(Cycle!$K$2:$K$23)</f>
        <v>6.9736842105263167E-2</v>
      </c>
      <c r="AZ4">
        <f>STDEV(Cycle!$K$2:$K$23)</f>
        <v>1.1114765480922519E-2</v>
      </c>
      <c r="BA4" t="s">
        <v>113</v>
      </c>
      <c r="BB4">
        <f>AVERAGE(Cycle!$L$2:$L$22)</f>
        <v>6.7647058823529407E-2</v>
      </c>
      <c r="BC4">
        <f>STDEV(Cycle!$L$2:$L$22)</f>
        <v>1.133545971978309E-2</v>
      </c>
      <c r="BD4" t="s">
        <v>114</v>
      </c>
      <c r="BE4">
        <f>AVERAGE(Cycle!$M$2:$M$22)</f>
        <v>6.5294117647058836E-2</v>
      </c>
      <c r="BF4">
        <f>STDEV(Cycle!$M$2:$M$22)</f>
        <v>8.3797725646519265E-3</v>
      </c>
      <c r="BG4" t="s">
        <v>115</v>
      </c>
      <c r="BH4">
        <f>AVERAGE(Cycle!$N$2:$N$23)</f>
        <v>7.194444444444445E-2</v>
      </c>
      <c r="BI4">
        <f>STDEV(Cycle!$N$2:$N$23)</f>
        <v>9.4150831568113463E-3</v>
      </c>
      <c r="BO4" t="s">
        <v>36</v>
      </c>
      <c r="BS4" t="s">
        <v>208</v>
      </c>
      <c r="BT4">
        <v>281</v>
      </c>
      <c r="BU4">
        <v>61.622807017543856</v>
      </c>
      <c r="BV4">
        <v>1.405</v>
      </c>
      <c r="BX4" t="s">
        <v>142</v>
      </c>
      <c r="BY4">
        <f>AVERAGE(Cycle!DE:DE)</f>
        <v>35.903137381872916</v>
      </c>
      <c r="BZ4">
        <f>STDEV(Cycle!DE:DE)</f>
        <v>21.35945910895752</v>
      </c>
      <c r="CA4" t="s">
        <v>145</v>
      </c>
      <c r="CB4">
        <f>AVERAGE(Cycle!DH:DH)</f>
        <v>37.078877005347586</v>
      </c>
      <c r="CC4">
        <f>STDEV(Cycle!DH:DH)</f>
        <v>6.3476236453377393</v>
      </c>
      <c r="CD4" t="s">
        <v>148</v>
      </c>
      <c r="CE4">
        <f>AVERAGE(Cycle!DK:DK)</f>
        <v>96.369047619047606</v>
      </c>
      <c r="CF4">
        <f>STDEV(Cycle!DK:DK)</f>
        <v>10.14431369488034</v>
      </c>
      <c r="CG4" t="s">
        <v>151</v>
      </c>
      <c r="CH4">
        <f>AVERAGE(Cycle!DN:DN)</f>
        <v>86.542184667184671</v>
      </c>
      <c r="CI4">
        <f>STDEV(Cycle!DN:DN)</f>
        <v>15.74014972851583</v>
      </c>
      <c r="CK4" t="s">
        <v>154</v>
      </c>
      <c r="CL4">
        <f>AVERAGE(Cycle!DR:DR)</f>
        <v>12.783119658119658</v>
      </c>
      <c r="CM4">
        <f>STDEV(Cycle!DR:DR)</f>
        <v>28.509162572596811</v>
      </c>
      <c r="CN4" t="s">
        <v>157</v>
      </c>
      <c r="CO4">
        <f>AVERAGE(Cycle!DU:DU)</f>
        <v>7.5517075517075511</v>
      </c>
      <c r="CP4">
        <f>STDEV(Cycle!DU:DU)</f>
        <v>15.353906510272838</v>
      </c>
      <c r="CQ4" t="s">
        <v>160</v>
      </c>
      <c r="CR4">
        <f>AVERAGE(Cycle!DX:DX)</f>
        <v>81.546289967342616</v>
      </c>
      <c r="CS4">
        <f>STDEV(Cycle!DX:DX)</f>
        <v>21.320716366381401</v>
      </c>
      <c r="CT4" t="s">
        <v>163</v>
      </c>
      <c r="CU4">
        <f>AVERAGE(Cycle!EA:EA)</f>
        <v>88.767752715121148</v>
      </c>
      <c r="CV4">
        <f>STDEV(Cycle!EA:EA)</f>
        <v>24.314722108653154</v>
      </c>
      <c r="CX4" t="s">
        <v>184</v>
      </c>
      <c r="CY4">
        <f>AVERAGE(Cycle!BX:BX)/200</f>
        <v>2.6315789473684213E-2</v>
      </c>
      <c r="CZ4">
        <f>STDEV(Cycle!BX:BX)/200</f>
        <v>1.7146598728413062E-2</v>
      </c>
      <c r="DA4" t="s">
        <v>185</v>
      </c>
      <c r="DB4">
        <f>AVERAGE(Cycle!CB:CB)/200</f>
        <v>2.5000000000000001E-2</v>
      </c>
      <c r="DC4">
        <f>STDEV(Cycle!CB:CB)/200</f>
        <v>5.8630196997792872E-3</v>
      </c>
      <c r="DD4" t="s">
        <v>186</v>
      </c>
      <c r="DE4">
        <f>AVERAGE(Cycle!CF:CF)/200</f>
        <v>6.2941176470588237E-2</v>
      </c>
      <c r="DF4">
        <f>STDEV(Cycle!CF:CF)/200</f>
        <v>1.0316676961571085E-2</v>
      </c>
      <c r="DG4" t="s">
        <v>187</v>
      </c>
      <c r="DH4">
        <f>AVERAGE(Cycle!CJ:CJ)/200</f>
        <v>6.1666666666666668E-2</v>
      </c>
      <c r="DI4">
        <f>STDEV(Cycle!CJ:CJ)/200</f>
        <v>1.137592917989042E-2</v>
      </c>
      <c r="DK4" t="s">
        <v>200</v>
      </c>
      <c r="DL4">
        <f>AVERAGE(Cycle!CO:CO)/200</f>
        <v>6.5000000000000006E-3</v>
      </c>
      <c r="DM4">
        <f>STDEV(Cycle!CO:CO)/200</f>
        <v>1.5226362180874259E-2</v>
      </c>
      <c r="DN4" t="s">
        <v>201</v>
      </c>
      <c r="DO4">
        <f>AVERAGE(Cycle!CS:CS)/200</f>
        <v>4.7222222222222223E-3</v>
      </c>
      <c r="DP4">
        <f>STDEV(Cycle!CS:CS)/200</f>
        <v>1.0214208993332627E-2</v>
      </c>
      <c r="DQ4" t="s">
        <v>202</v>
      </c>
      <c r="DR4">
        <f>AVERAGE(Cycle!CW:CW)/200</f>
        <v>4.3157894736842103E-2</v>
      </c>
      <c r="DS4">
        <f>STDEV(Cycle!CW:CW)/200</f>
        <v>1.1926921731457121E-2</v>
      </c>
      <c r="DT4" t="s">
        <v>203</v>
      </c>
      <c r="DU4">
        <f>AVERAGE(Cycle!DA:DA)/200</f>
        <v>4.3157894736842103E-2</v>
      </c>
      <c r="DV4">
        <f>STDEV(Cycle!DA:DA)/200</f>
        <v>1.1926921731457121E-2</v>
      </c>
    </row>
    <row r="5" spans="1:126" x14ac:dyDescent="0.25">
      <c r="A5">
        <v>4</v>
      </c>
      <c r="B5" s="2">
        <v>1</v>
      </c>
      <c r="E5" s="3">
        <v>4</v>
      </c>
      <c r="J5" t="s">
        <v>290</v>
      </c>
      <c r="K5">
        <v>0</v>
      </c>
      <c r="M5" t="s">
        <v>281</v>
      </c>
      <c r="N5">
        <v>0</v>
      </c>
      <c r="O5">
        <f xml:space="preserve"> (N5/N$2)*100</f>
        <v>0</v>
      </c>
      <c r="AX5" t="s">
        <v>116</v>
      </c>
      <c r="AY5">
        <f>AVERAGE(Cycle!$P$2:$P$24)</f>
        <v>4.7000000000000007E-2</v>
      </c>
      <c r="AZ5">
        <f>STDEV(Cycle!$P$2:$P$24)</f>
        <v>7.3269509706504156E-3</v>
      </c>
      <c r="BA5" t="s">
        <v>117</v>
      </c>
      <c r="BB5">
        <f>AVERAGE(Cycle!$Q$2:$Q$23)</f>
        <v>4.9444444444444451E-2</v>
      </c>
      <c r="BC5">
        <f>STDEV(Cycle!$Q$2:$Q$23)</f>
        <v>8.7260409608064544E-3</v>
      </c>
      <c r="BD5" t="s">
        <v>118</v>
      </c>
      <c r="BE5">
        <f>AVERAGE(Cycle!$R$2:$R$23)</f>
        <v>5.3157894736842126E-2</v>
      </c>
      <c r="BF5">
        <f>STDEV(Cycle!$R$2:$R$23)</f>
        <v>6.5001124596659179E-3</v>
      </c>
      <c r="BG5" t="s">
        <v>119</v>
      </c>
      <c r="BH5">
        <f>AVERAGE(Cycle!$S$2:$S$23)</f>
        <v>4.973684210526317E-2</v>
      </c>
      <c r="BI5">
        <f>STDEV(Cycle!$S$2:$S$23)</f>
        <v>6.3407159187723518E-3</v>
      </c>
      <c r="BO5" t="s">
        <v>32</v>
      </c>
      <c r="BP5">
        <f>AVERAGE(Cycle!BI:BI)</f>
        <v>3.6780175000000002</v>
      </c>
      <c r="BQ5">
        <f>STDEV(Cycle!BI:BI)</f>
        <v>0.16761471273280207</v>
      </c>
      <c r="BS5" t="s">
        <v>209</v>
      </c>
      <c r="BT5">
        <v>27</v>
      </c>
      <c r="BU5">
        <v>5.9210526315789469</v>
      </c>
      <c r="BV5">
        <v>0.13500000000000001</v>
      </c>
    </row>
    <row r="6" spans="1:126" x14ac:dyDescent="0.25">
      <c r="A6">
        <v>5</v>
      </c>
      <c r="B6" s="2">
        <v>1</v>
      </c>
      <c r="E6" s="3">
        <v>4</v>
      </c>
      <c r="J6" t="s">
        <v>291</v>
      </c>
      <c r="K6">
        <v>0</v>
      </c>
      <c r="M6" t="s">
        <v>282</v>
      </c>
      <c r="N6">
        <v>15</v>
      </c>
      <c r="O6">
        <f xml:space="preserve"> (N6/N$2)*100</f>
        <v>20.547945205479451</v>
      </c>
      <c r="AX6" t="s">
        <v>120</v>
      </c>
      <c r="AY6">
        <f>AVERAGE(Cycle!$U$2:$U$23)</f>
        <v>0.11578947368421054</v>
      </c>
      <c r="AZ6">
        <f>STDEV(Cycle!$U$2:$U$23)</f>
        <v>1.3045130838611401E-2</v>
      </c>
      <c r="BA6" t="s">
        <v>121</v>
      </c>
      <c r="BB6">
        <f>AVERAGE(Cycle!$V$2:$V$22)</f>
        <v>0.11588235294117648</v>
      </c>
      <c r="BC6">
        <f>STDEV(Cycle!$V$2:$V$22)</f>
        <v>1.078704288105165E-2</v>
      </c>
      <c r="BD6" t="s">
        <v>122</v>
      </c>
      <c r="BE6">
        <f>AVERAGE(Cycle!$W$2:$W$22)</f>
        <v>0.11705882352941177</v>
      </c>
      <c r="BF6">
        <f>STDEV(Cycle!$W$2:$W$22)</f>
        <v>8.8492272843119918E-3</v>
      </c>
      <c r="BG6" t="s">
        <v>123</v>
      </c>
      <c r="BH6">
        <f>AVERAGE(Cycle!$X$2:$X$23)</f>
        <v>0.12166666666666669</v>
      </c>
      <c r="BI6">
        <f>STDEV(Cycle!$X$2:$X$23)</f>
        <v>1.2602520756251913E-2</v>
      </c>
      <c r="BO6" t="s">
        <v>33</v>
      </c>
      <c r="BP6">
        <f>AVERAGE(Cycle!BJ:BJ)</f>
        <v>3.6523422500000002</v>
      </c>
      <c r="BQ6">
        <f>STDEV(Cycle!BJ:BJ)</f>
        <v>0.77103453750666751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283</v>
      </c>
      <c r="N7">
        <v>0</v>
      </c>
      <c r="O7">
        <f xml:space="preserve"> (N7/N$2)*100</f>
        <v>0</v>
      </c>
      <c r="AX7" t="s">
        <v>23</v>
      </c>
      <c r="AY7">
        <f>AVERAGE(Cycle!Z:Z)</f>
        <v>22.058259074188683</v>
      </c>
      <c r="AZ7">
        <f>STDEV(Cycle!Z:Z)</f>
        <v>4.420769694638361</v>
      </c>
      <c r="BA7" t="s">
        <v>24</v>
      </c>
      <c r="BB7">
        <f>AVERAGE(Cycle!AA:AA)</f>
        <v>22.237949560006125</v>
      </c>
      <c r="BC7">
        <f>STDEV(Cycle!AA:AA)</f>
        <v>4.2576519414723002</v>
      </c>
      <c r="BD7" t="s">
        <v>25</v>
      </c>
      <c r="BE7">
        <f>AVERAGE(Cycle!AB:AB)</f>
        <v>22.958528480988694</v>
      </c>
      <c r="BF7">
        <f>STDEV(Cycle!AB:AB)</f>
        <v>3.9628842618266931</v>
      </c>
      <c r="BG7" t="s">
        <v>26</v>
      </c>
      <c r="BH7">
        <f>AVERAGE(Cycle!AC:AC)</f>
        <v>23.355608499402923</v>
      </c>
      <c r="BI7">
        <f>STDEV(Cycle!AC:AC)</f>
        <v>5.024631988644412</v>
      </c>
      <c r="BO7" t="s">
        <v>39</v>
      </c>
      <c r="BS7" t="s">
        <v>211</v>
      </c>
      <c r="BT7">
        <v>456</v>
      </c>
    </row>
    <row r="8" spans="1:126" x14ac:dyDescent="0.25">
      <c r="A8">
        <v>7</v>
      </c>
      <c r="B8" s="2">
        <v>1</v>
      </c>
      <c r="E8" s="3">
        <v>4</v>
      </c>
      <c r="M8" t="s">
        <v>284</v>
      </c>
      <c r="N8">
        <v>44</v>
      </c>
      <c r="O8">
        <f xml:space="preserve"> (N8/N$2)*100</f>
        <v>60.273972602739725</v>
      </c>
      <c r="AX8" t="s">
        <v>136</v>
      </c>
      <c r="AY8">
        <f>AVERAGE(Cycle!$AJ$2:$AJ$23)</f>
        <v>8.7360191572711354</v>
      </c>
      <c r="AZ8">
        <f>STDEV(Cycle!$AJ$2:$AJ$23)</f>
        <v>0.94170576205120815</v>
      </c>
      <c r="BA8" t="s">
        <v>137</v>
      </c>
      <c r="BB8">
        <f>AVERAGE(Cycle!$AK$2:$AK$22)</f>
        <v>8.6962587474096402</v>
      </c>
      <c r="BC8">
        <f>STDEV(Cycle!$AK$2:$AK$22)</f>
        <v>0.76694621169610078</v>
      </c>
      <c r="BD8" t="s">
        <v>138</v>
      </c>
      <c r="BE8">
        <f>AVERAGE(Cycle!$AL$2:$AL$22)</f>
        <v>8.588443289210554</v>
      </c>
      <c r="BF8">
        <f>STDEV(Cycle!$AL$2:$AL$22)</f>
        <v>0.64554677368119717</v>
      </c>
      <c r="BG8" t="s">
        <v>139</v>
      </c>
      <c r="BH8">
        <f>AVERAGE(Cycle!$AM$2:$AM$23)</f>
        <v>8.2975220400029475</v>
      </c>
      <c r="BI8">
        <f>STDEV(Cycle!$AM$2:$AM$23)</f>
        <v>0.80745522604284425</v>
      </c>
      <c r="BO8" t="s">
        <v>40</v>
      </c>
      <c r="BP8">
        <f>AVERAGE(Cycle!BL:BL)</f>
        <v>1.2796444581978463</v>
      </c>
      <c r="BQ8">
        <f>STDEV(Cycle!BL:BL)</f>
        <v>0.85614994317608473</v>
      </c>
    </row>
    <row r="9" spans="1:126" x14ac:dyDescent="0.25">
      <c r="A9">
        <v>8</v>
      </c>
      <c r="B9" s="2">
        <v>1</v>
      </c>
      <c r="E9" s="3">
        <v>4</v>
      </c>
      <c r="M9" t="s">
        <v>276</v>
      </c>
      <c r="N9">
        <v>7</v>
      </c>
      <c r="O9">
        <f xml:space="preserve"> (N9/N$2)*100</f>
        <v>9.5890410958904102</v>
      </c>
      <c r="AX9" t="s">
        <v>128</v>
      </c>
      <c r="AY9">
        <v>8.5714285714285712</v>
      </c>
      <c r="BA9" t="s">
        <v>129</v>
      </c>
      <c r="BB9">
        <v>8.3769633507853403</v>
      </c>
      <c r="BD9" t="s">
        <v>130</v>
      </c>
      <c r="BE9">
        <v>8.6021505376344081</v>
      </c>
      <c r="BG9" t="s">
        <v>131</v>
      </c>
      <c r="BH9">
        <v>8</v>
      </c>
      <c r="BO9" t="s">
        <v>41</v>
      </c>
      <c r="BP9">
        <f>AVERAGE(Cycle!BM:BM)</f>
        <v>3.9945296264358832</v>
      </c>
      <c r="BQ9">
        <f>STDEV(Cycle!BM:BM)</f>
        <v>1.2720277987462014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AVERAGE(Cycle!$AV$2:$AV$22)</f>
        <v>60.048961618963318</v>
      </c>
      <c r="AZ10">
        <f>STDEV(Cycle!$AV$2:$AV$22)</f>
        <v>4.8764759226297203</v>
      </c>
      <c r="BA10" t="s">
        <v>92</v>
      </c>
      <c r="BB10">
        <f>AVERAGE(Cycle!$AW$2:$AW$22)</f>
        <v>58.170161041005031</v>
      </c>
      <c r="BC10">
        <f>STDEV(Cycle!$AW$2:$AW$22)</f>
        <v>6.6121443269725217</v>
      </c>
      <c r="BD10" t="s">
        <v>93</v>
      </c>
      <c r="BE10">
        <f>AVERAGE(Cycle!$AX$2:$AX$22)</f>
        <v>55.65106869071063</v>
      </c>
      <c r="BF10">
        <f>STDEV(Cycle!$AX$2:$AX$22)</f>
        <v>4.4810763110132115</v>
      </c>
      <c r="BG10" t="s">
        <v>94</v>
      </c>
      <c r="BH10">
        <f>AVERAGE(Cycle!$AY$2:$AY$22)</f>
        <v>59.063137037268248</v>
      </c>
      <c r="BI10">
        <f>STDEV(Cycle!$AY$2:$AY$22)</f>
        <v>3.9578927991176074</v>
      </c>
      <c r="BO10" t="s">
        <v>316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AVERAGE(Cycle!$BA$2:$BA$22)</f>
        <v>39.951038381036682</v>
      </c>
      <c r="AZ11">
        <f>STDEV(Cycle!$BA$2:$BA$22)</f>
        <v>4.8764759226296777</v>
      </c>
      <c r="BA11" t="s">
        <v>96</v>
      </c>
      <c r="BB11">
        <f>AVERAGE(Cycle!$BB$2:$BB$22)</f>
        <v>41.829838958994969</v>
      </c>
      <c r="BC11">
        <f>STDEV(Cycle!$BB$2:$BB$22)</f>
        <v>6.6121443269725217</v>
      </c>
      <c r="BD11" t="s">
        <v>97</v>
      </c>
      <c r="BE11">
        <f>AVERAGE(Cycle!$BC$2:$BC$22)</f>
        <v>44.348931309289362</v>
      </c>
      <c r="BF11">
        <f>STDEV(Cycle!$BC$2:$BC$22)</f>
        <v>4.4810763110132132</v>
      </c>
      <c r="BG11" t="s">
        <v>98</v>
      </c>
      <c r="BH11">
        <f>AVERAGE(Cycle!$BD$2:$BD$22)</f>
        <v>40.936862962731745</v>
      </c>
      <c r="BI11">
        <f>STDEV(Cycle!$BD$2:$BD$22)</f>
        <v>3.9578927991176061</v>
      </c>
      <c r="BO11" t="s">
        <v>317</v>
      </c>
      <c r="BP11">
        <f>AVERAGE(Cycle!$BR:$BR)</f>
        <v>36.284783956528344</v>
      </c>
      <c r="BQ11">
        <f>STDEV(Cycle!$BR:$BR)</f>
        <v>34.310941820699448</v>
      </c>
    </row>
    <row r="12" spans="1:126" x14ac:dyDescent="0.25">
      <c r="A12">
        <v>11</v>
      </c>
      <c r="B12" s="2">
        <v>1</v>
      </c>
      <c r="E12" s="3">
        <v>4</v>
      </c>
      <c r="BO12" t="s">
        <v>318</v>
      </c>
      <c r="BP12">
        <f>AVERAGE(Cycle!$BS:$BS)</f>
        <v>15.921432619046355</v>
      </c>
      <c r="BQ12">
        <f>STDEV(Cycle!$BS:$BS)</f>
        <v>20.600526208294816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3.7635221360887963</v>
      </c>
      <c r="BQ14">
        <f>STDEV(Cycle!BO:BO)</f>
        <v>2.0606130045354805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4.4722486455938295</v>
      </c>
      <c r="BQ15">
        <f>STDEV(Cycle!BP:BP)</f>
        <v>1.712764102783545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E17" s="3">
        <v>4</v>
      </c>
    </row>
    <row r="18" spans="1:5" x14ac:dyDescent="0.25">
      <c r="A18">
        <v>17</v>
      </c>
      <c r="D18" s="4">
        <v>3</v>
      </c>
      <c r="E18" s="3">
        <v>4</v>
      </c>
    </row>
    <row r="19" spans="1:5" x14ac:dyDescent="0.25">
      <c r="A19">
        <v>18</v>
      </c>
      <c r="D19" s="4">
        <v>3</v>
      </c>
    </row>
    <row r="20" spans="1:5" x14ac:dyDescent="0.25">
      <c r="A20">
        <v>19</v>
      </c>
      <c r="D20" s="4">
        <v>3</v>
      </c>
    </row>
    <row r="21" spans="1:5" x14ac:dyDescent="0.25">
      <c r="A21">
        <v>20</v>
      </c>
      <c r="C21" s="5">
        <v>2</v>
      </c>
      <c r="D21" s="4">
        <v>3</v>
      </c>
    </row>
    <row r="22" spans="1:5" x14ac:dyDescent="0.25">
      <c r="A22">
        <v>21</v>
      </c>
      <c r="C22" s="5">
        <v>2</v>
      </c>
      <c r="D22" s="4">
        <v>3</v>
      </c>
    </row>
    <row r="23" spans="1:5" x14ac:dyDescent="0.25">
      <c r="A23">
        <v>22</v>
      </c>
      <c r="C23" s="5">
        <v>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</row>
    <row r="30" spans="1:5" x14ac:dyDescent="0.25">
      <c r="A30">
        <v>29</v>
      </c>
      <c r="C30" s="5">
        <v>2</v>
      </c>
    </row>
    <row r="31" spans="1:5" x14ac:dyDescent="0.25">
      <c r="A31">
        <v>30</v>
      </c>
      <c r="C31" s="5">
        <v>2</v>
      </c>
    </row>
    <row r="32" spans="1:5" x14ac:dyDescent="0.25">
      <c r="A32">
        <v>31</v>
      </c>
      <c r="C32" s="5">
        <v>2</v>
      </c>
    </row>
    <row r="33" spans="1:5" x14ac:dyDescent="0.25">
      <c r="A33">
        <v>32</v>
      </c>
      <c r="B33" s="2">
        <v>1</v>
      </c>
    </row>
    <row r="34" spans="1:5" x14ac:dyDescent="0.25">
      <c r="A34">
        <v>33</v>
      </c>
      <c r="B34" s="2">
        <v>1</v>
      </c>
    </row>
    <row r="35" spans="1:5" x14ac:dyDescent="0.25">
      <c r="A35">
        <v>34</v>
      </c>
      <c r="B35" s="2">
        <v>1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D41" s="4">
        <v>3</v>
      </c>
      <c r="E41" s="3">
        <v>4</v>
      </c>
    </row>
    <row r="42" spans="1:5" x14ac:dyDescent="0.25">
      <c r="A42">
        <v>41</v>
      </c>
      <c r="D42" s="4">
        <v>3</v>
      </c>
      <c r="E42" s="3">
        <v>4</v>
      </c>
    </row>
    <row r="43" spans="1:5" x14ac:dyDescent="0.25">
      <c r="A43">
        <v>42</v>
      </c>
      <c r="D43" s="4">
        <v>3</v>
      </c>
      <c r="E43" s="3">
        <v>4</v>
      </c>
    </row>
    <row r="44" spans="1:5" x14ac:dyDescent="0.25">
      <c r="A44">
        <v>43</v>
      </c>
      <c r="D44" s="4">
        <v>3</v>
      </c>
      <c r="E44" s="3">
        <v>4</v>
      </c>
    </row>
    <row r="45" spans="1:5" x14ac:dyDescent="0.25">
      <c r="A45">
        <v>44</v>
      </c>
      <c r="D45" s="4">
        <v>3</v>
      </c>
      <c r="E45" s="3">
        <v>4</v>
      </c>
    </row>
    <row r="46" spans="1:5" x14ac:dyDescent="0.25">
      <c r="A46">
        <v>45</v>
      </c>
      <c r="D46" s="4">
        <v>3</v>
      </c>
    </row>
    <row r="47" spans="1:5" x14ac:dyDescent="0.25">
      <c r="A47">
        <v>46</v>
      </c>
      <c r="D47" s="4">
        <v>3</v>
      </c>
    </row>
    <row r="48" spans="1:5" x14ac:dyDescent="0.25">
      <c r="A48">
        <v>47</v>
      </c>
      <c r="D48" s="4">
        <v>3</v>
      </c>
    </row>
    <row r="49" spans="1:5" x14ac:dyDescent="0.25">
      <c r="A49">
        <v>48</v>
      </c>
      <c r="C49" s="5">
        <v>2</v>
      </c>
      <c r="D49" s="4">
        <v>3</v>
      </c>
    </row>
    <row r="50" spans="1:5" x14ac:dyDescent="0.25">
      <c r="A50">
        <v>49</v>
      </c>
      <c r="C50" s="5">
        <v>2</v>
      </c>
      <c r="D50" s="4">
        <v>3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</row>
    <row r="54" spans="1:5" x14ac:dyDescent="0.25">
      <c r="A54">
        <v>53</v>
      </c>
      <c r="B54" s="2">
        <v>1</v>
      </c>
      <c r="C54" s="5">
        <v>2</v>
      </c>
    </row>
    <row r="55" spans="1:5" x14ac:dyDescent="0.25">
      <c r="A55">
        <v>54</v>
      </c>
      <c r="B55" s="2">
        <v>1</v>
      </c>
      <c r="C55" s="5">
        <v>2</v>
      </c>
    </row>
    <row r="56" spans="1:5" x14ac:dyDescent="0.25">
      <c r="A56">
        <v>55</v>
      </c>
      <c r="B56" s="2">
        <v>1</v>
      </c>
      <c r="C56" s="5">
        <v>2</v>
      </c>
    </row>
    <row r="57" spans="1:5" x14ac:dyDescent="0.25">
      <c r="A57">
        <v>56</v>
      </c>
      <c r="B57" s="2">
        <v>1</v>
      </c>
      <c r="C57" s="5">
        <v>2</v>
      </c>
    </row>
    <row r="58" spans="1:5" x14ac:dyDescent="0.25">
      <c r="A58">
        <v>57</v>
      </c>
      <c r="B58" s="2">
        <v>1</v>
      </c>
      <c r="C58" s="5">
        <v>2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</row>
    <row r="61" spans="1:5" x14ac:dyDescent="0.25">
      <c r="A61">
        <v>60</v>
      </c>
      <c r="B61" s="2">
        <v>1</v>
      </c>
      <c r="D61" s="4">
        <v>3</v>
      </c>
    </row>
    <row r="62" spans="1:5" x14ac:dyDescent="0.25">
      <c r="A62">
        <v>61</v>
      </c>
      <c r="B62" s="2">
        <v>1</v>
      </c>
      <c r="D62" s="4">
        <v>3</v>
      </c>
      <c r="E62" s="3">
        <v>4</v>
      </c>
    </row>
    <row r="63" spans="1:5" x14ac:dyDescent="0.25">
      <c r="A63">
        <v>62</v>
      </c>
      <c r="D63" s="4">
        <v>3</v>
      </c>
      <c r="E63" s="3">
        <v>4</v>
      </c>
    </row>
    <row r="64" spans="1:5" x14ac:dyDescent="0.25">
      <c r="A64">
        <v>63</v>
      </c>
      <c r="D64" s="4">
        <v>3</v>
      </c>
      <c r="E64" s="3">
        <v>4</v>
      </c>
    </row>
    <row r="65" spans="1:5" x14ac:dyDescent="0.25">
      <c r="A65">
        <v>64</v>
      </c>
      <c r="D65" s="4">
        <v>3</v>
      </c>
      <c r="E65" s="3">
        <v>4</v>
      </c>
    </row>
    <row r="66" spans="1:5" x14ac:dyDescent="0.25">
      <c r="A66">
        <v>65</v>
      </c>
      <c r="D66" s="4">
        <v>3</v>
      </c>
      <c r="E66" s="3">
        <v>4</v>
      </c>
    </row>
    <row r="67" spans="1:5" x14ac:dyDescent="0.25">
      <c r="A67">
        <v>66</v>
      </c>
      <c r="D67" s="4">
        <v>3</v>
      </c>
      <c r="E67" s="3">
        <v>4</v>
      </c>
    </row>
    <row r="68" spans="1:5" x14ac:dyDescent="0.25">
      <c r="A68">
        <v>67</v>
      </c>
      <c r="D68" s="4">
        <v>3</v>
      </c>
      <c r="E68" s="3">
        <v>4</v>
      </c>
    </row>
    <row r="69" spans="1:5" x14ac:dyDescent="0.25">
      <c r="A69">
        <v>68</v>
      </c>
      <c r="D69" s="4">
        <v>3</v>
      </c>
      <c r="E69" s="3">
        <v>4</v>
      </c>
    </row>
    <row r="70" spans="1:5" x14ac:dyDescent="0.25">
      <c r="A70">
        <v>69</v>
      </c>
      <c r="D70" s="4">
        <v>3</v>
      </c>
      <c r="E70" s="3">
        <v>4</v>
      </c>
    </row>
    <row r="71" spans="1:5" x14ac:dyDescent="0.25">
      <c r="A71">
        <v>70</v>
      </c>
    </row>
    <row r="72" spans="1:5" x14ac:dyDescent="0.25">
      <c r="A72">
        <v>71</v>
      </c>
    </row>
    <row r="73" spans="1:5" x14ac:dyDescent="0.25">
      <c r="A73">
        <v>72</v>
      </c>
      <c r="C73" s="5">
        <v>2</v>
      </c>
    </row>
    <row r="74" spans="1:5" x14ac:dyDescent="0.25">
      <c r="A74">
        <v>73</v>
      </c>
      <c r="C74" s="5">
        <v>2</v>
      </c>
    </row>
    <row r="75" spans="1:5" x14ac:dyDescent="0.25">
      <c r="A75">
        <v>74</v>
      </c>
      <c r="B75" s="2">
        <v>1</v>
      </c>
      <c r="C75" s="5">
        <v>2</v>
      </c>
    </row>
    <row r="76" spans="1:5" x14ac:dyDescent="0.25">
      <c r="A76">
        <v>75</v>
      </c>
      <c r="B76" s="2">
        <v>1</v>
      </c>
      <c r="C76" s="5">
        <v>2</v>
      </c>
    </row>
    <row r="77" spans="1:5" x14ac:dyDescent="0.25">
      <c r="A77">
        <v>76</v>
      </c>
      <c r="B77" s="2">
        <v>1</v>
      </c>
      <c r="C77" s="5">
        <v>2</v>
      </c>
    </row>
    <row r="78" spans="1:5" x14ac:dyDescent="0.25">
      <c r="A78">
        <v>77</v>
      </c>
      <c r="B78" s="2">
        <v>1</v>
      </c>
      <c r="C78" s="5">
        <v>2</v>
      </c>
    </row>
    <row r="79" spans="1:5" x14ac:dyDescent="0.25">
      <c r="A79">
        <v>78</v>
      </c>
      <c r="B79" s="2">
        <v>1</v>
      </c>
      <c r="C79" s="5">
        <v>2</v>
      </c>
    </row>
    <row r="80" spans="1:5" x14ac:dyDescent="0.25">
      <c r="A80">
        <v>79</v>
      </c>
      <c r="B80" s="2">
        <v>1</v>
      </c>
      <c r="C80" s="5">
        <v>2</v>
      </c>
    </row>
    <row r="81" spans="1:5" x14ac:dyDescent="0.25">
      <c r="A81">
        <v>80</v>
      </c>
      <c r="B81" s="2">
        <v>1</v>
      </c>
      <c r="C81" s="5">
        <v>2</v>
      </c>
    </row>
    <row r="82" spans="1:5" x14ac:dyDescent="0.25">
      <c r="A82">
        <v>81</v>
      </c>
      <c r="B82" s="2">
        <v>1</v>
      </c>
    </row>
    <row r="83" spans="1:5" x14ac:dyDescent="0.25">
      <c r="A83">
        <v>82</v>
      </c>
      <c r="B83" s="2">
        <v>1</v>
      </c>
      <c r="D83" s="4">
        <v>3</v>
      </c>
    </row>
    <row r="84" spans="1:5" x14ac:dyDescent="0.25">
      <c r="A84">
        <v>83</v>
      </c>
      <c r="D84" s="4">
        <v>3</v>
      </c>
      <c r="E84" s="3">
        <v>4</v>
      </c>
    </row>
    <row r="85" spans="1:5" x14ac:dyDescent="0.25">
      <c r="A85">
        <v>84</v>
      </c>
      <c r="D85" s="4">
        <v>3</v>
      </c>
      <c r="E85" s="3">
        <v>4</v>
      </c>
    </row>
    <row r="86" spans="1:5" x14ac:dyDescent="0.25">
      <c r="A86">
        <v>85</v>
      </c>
      <c r="D86" s="4">
        <v>3</v>
      </c>
      <c r="E86" s="3">
        <v>4</v>
      </c>
    </row>
    <row r="87" spans="1:5" x14ac:dyDescent="0.25">
      <c r="A87">
        <v>86</v>
      </c>
      <c r="D87" s="4">
        <v>3</v>
      </c>
      <c r="E87" s="3">
        <v>4</v>
      </c>
    </row>
    <row r="88" spans="1:5" x14ac:dyDescent="0.25">
      <c r="A88">
        <v>87</v>
      </c>
      <c r="D88" s="4">
        <v>3</v>
      </c>
      <c r="E88" s="3">
        <v>4</v>
      </c>
    </row>
    <row r="89" spans="1:5" x14ac:dyDescent="0.25">
      <c r="A89">
        <v>88</v>
      </c>
      <c r="D89" s="4">
        <v>3</v>
      </c>
      <c r="E89" s="3">
        <v>4</v>
      </c>
    </row>
    <row r="90" spans="1:5" x14ac:dyDescent="0.25">
      <c r="A90">
        <v>89</v>
      </c>
      <c r="D90" s="4">
        <v>3</v>
      </c>
      <c r="E90" s="3">
        <v>4</v>
      </c>
    </row>
    <row r="91" spans="1:5" x14ac:dyDescent="0.25">
      <c r="A91">
        <v>90</v>
      </c>
      <c r="D91" s="4">
        <v>3</v>
      </c>
      <c r="E91" s="3">
        <v>4</v>
      </c>
    </row>
    <row r="92" spans="1:5" x14ac:dyDescent="0.25">
      <c r="A92">
        <v>91</v>
      </c>
      <c r="D92" s="4">
        <v>3</v>
      </c>
      <c r="E92" s="3">
        <v>4</v>
      </c>
    </row>
    <row r="93" spans="1:5" x14ac:dyDescent="0.25">
      <c r="A93">
        <v>92</v>
      </c>
      <c r="D93" s="4">
        <v>3</v>
      </c>
      <c r="E93" s="3">
        <v>4</v>
      </c>
    </row>
    <row r="94" spans="1:5" x14ac:dyDescent="0.25">
      <c r="A94">
        <v>93</v>
      </c>
    </row>
    <row r="95" spans="1:5" x14ac:dyDescent="0.25">
      <c r="A95">
        <v>94</v>
      </c>
    </row>
    <row r="96" spans="1:5" x14ac:dyDescent="0.25">
      <c r="A96">
        <v>95</v>
      </c>
      <c r="C96" s="5">
        <v>2</v>
      </c>
    </row>
    <row r="97" spans="1:5" x14ac:dyDescent="0.25">
      <c r="A97">
        <v>96</v>
      </c>
      <c r="C97" s="5">
        <v>2</v>
      </c>
    </row>
    <row r="98" spans="1:5" x14ac:dyDescent="0.25">
      <c r="A98">
        <v>97</v>
      </c>
      <c r="C98" s="5">
        <v>2</v>
      </c>
    </row>
    <row r="99" spans="1:5" x14ac:dyDescent="0.25">
      <c r="A99">
        <v>98</v>
      </c>
      <c r="B99" s="2">
        <v>1</v>
      </c>
      <c r="C99" s="5">
        <v>2</v>
      </c>
    </row>
    <row r="100" spans="1:5" x14ac:dyDescent="0.25">
      <c r="A100">
        <v>99</v>
      </c>
      <c r="B100" s="2">
        <v>1</v>
      </c>
      <c r="C100" s="5">
        <v>2</v>
      </c>
    </row>
    <row r="101" spans="1:5" x14ac:dyDescent="0.25">
      <c r="A101">
        <v>100</v>
      </c>
      <c r="B101" s="2">
        <v>1</v>
      </c>
      <c r="C101" s="5">
        <v>2</v>
      </c>
    </row>
    <row r="102" spans="1:5" x14ac:dyDescent="0.25">
      <c r="A102">
        <v>101</v>
      </c>
      <c r="B102" s="2">
        <v>1</v>
      </c>
      <c r="C102" s="5">
        <v>2</v>
      </c>
    </row>
    <row r="103" spans="1:5" x14ac:dyDescent="0.25">
      <c r="A103">
        <v>102</v>
      </c>
      <c r="B103" s="2">
        <v>1</v>
      </c>
      <c r="C103" s="5">
        <v>2</v>
      </c>
    </row>
    <row r="104" spans="1:5" x14ac:dyDescent="0.25">
      <c r="A104">
        <v>103</v>
      </c>
      <c r="B104" s="2">
        <v>1</v>
      </c>
      <c r="C104" s="5">
        <v>2</v>
      </c>
    </row>
    <row r="105" spans="1:5" x14ac:dyDescent="0.25">
      <c r="A105">
        <v>104</v>
      </c>
      <c r="B105" s="2">
        <v>1</v>
      </c>
    </row>
    <row r="106" spans="1:5" x14ac:dyDescent="0.25">
      <c r="A106">
        <v>105</v>
      </c>
      <c r="B106" s="2">
        <v>1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  <c r="D108" s="4">
        <v>3</v>
      </c>
    </row>
    <row r="109" spans="1:5" x14ac:dyDescent="0.25">
      <c r="A109">
        <v>108</v>
      </c>
      <c r="D109" s="4">
        <v>3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  <c r="E111" s="3">
        <v>4</v>
      </c>
    </row>
    <row r="112" spans="1:5" x14ac:dyDescent="0.25">
      <c r="A112">
        <v>111</v>
      </c>
      <c r="D112" s="4">
        <v>3</v>
      </c>
      <c r="E112" s="3">
        <v>4</v>
      </c>
    </row>
    <row r="113" spans="1:5" x14ac:dyDescent="0.25">
      <c r="A113">
        <v>112</v>
      </c>
      <c r="D113" s="4">
        <v>3</v>
      </c>
      <c r="E113" s="3">
        <v>4</v>
      </c>
    </row>
    <row r="114" spans="1:5" x14ac:dyDescent="0.25">
      <c r="A114">
        <v>113</v>
      </c>
      <c r="D114" s="4">
        <v>3</v>
      </c>
      <c r="E114" s="3">
        <v>4</v>
      </c>
    </row>
    <row r="115" spans="1:5" x14ac:dyDescent="0.25">
      <c r="A115">
        <v>114</v>
      </c>
      <c r="D115" s="4">
        <v>3</v>
      </c>
      <c r="E115" s="3">
        <v>4</v>
      </c>
    </row>
    <row r="116" spans="1:5" x14ac:dyDescent="0.25">
      <c r="A116">
        <v>115</v>
      </c>
      <c r="D116" s="4">
        <v>3</v>
      </c>
      <c r="E116" s="3">
        <v>4</v>
      </c>
    </row>
    <row r="117" spans="1:5" x14ac:dyDescent="0.25">
      <c r="A117">
        <v>116</v>
      </c>
      <c r="D117" s="4">
        <v>3</v>
      </c>
      <c r="E117" s="3">
        <v>4</v>
      </c>
    </row>
    <row r="118" spans="1:5" x14ac:dyDescent="0.25">
      <c r="A118">
        <v>117</v>
      </c>
      <c r="D118" s="4">
        <v>3</v>
      </c>
      <c r="E118" s="3">
        <v>4</v>
      </c>
    </row>
    <row r="119" spans="1:5" x14ac:dyDescent="0.25">
      <c r="A119">
        <v>118</v>
      </c>
      <c r="C119" s="5">
        <v>2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C122" s="5">
        <v>2</v>
      </c>
    </row>
    <row r="123" spans="1:5" x14ac:dyDescent="0.25">
      <c r="A123">
        <v>122</v>
      </c>
      <c r="C123" s="5">
        <v>2</v>
      </c>
    </row>
    <row r="124" spans="1:5" x14ac:dyDescent="0.25">
      <c r="A124">
        <v>123</v>
      </c>
      <c r="B124" s="2">
        <v>1</v>
      </c>
      <c r="C124" s="5">
        <v>2</v>
      </c>
    </row>
    <row r="125" spans="1:5" x14ac:dyDescent="0.25">
      <c r="A125">
        <v>124</v>
      </c>
      <c r="B125" s="2">
        <v>1</v>
      </c>
      <c r="C125" s="5">
        <v>2</v>
      </c>
    </row>
    <row r="126" spans="1:5" x14ac:dyDescent="0.25">
      <c r="A126">
        <v>125</v>
      </c>
      <c r="B126" s="2">
        <v>1</v>
      </c>
      <c r="C126" s="5">
        <v>2</v>
      </c>
    </row>
    <row r="127" spans="1:5" x14ac:dyDescent="0.25">
      <c r="A127">
        <v>126</v>
      </c>
      <c r="B127" s="2">
        <v>1</v>
      </c>
      <c r="C127" s="5">
        <v>2</v>
      </c>
    </row>
    <row r="128" spans="1:5" x14ac:dyDescent="0.25">
      <c r="A128">
        <v>127</v>
      </c>
      <c r="B128" s="2">
        <v>1</v>
      </c>
    </row>
    <row r="129" spans="1:5" x14ac:dyDescent="0.25">
      <c r="A129">
        <v>128</v>
      </c>
      <c r="B129" s="2">
        <v>1</v>
      </c>
    </row>
    <row r="130" spans="1:5" x14ac:dyDescent="0.25">
      <c r="A130">
        <v>129</v>
      </c>
      <c r="B130" s="2">
        <v>1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D132" s="4">
        <v>3</v>
      </c>
      <c r="E132" s="3">
        <v>4</v>
      </c>
    </row>
    <row r="133" spans="1:5" x14ac:dyDescent="0.25">
      <c r="A133">
        <v>132</v>
      </c>
      <c r="D133" s="4">
        <v>3</v>
      </c>
      <c r="E133" s="3">
        <v>4</v>
      </c>
    </row>
    <row r="134" spans="1:5" x14ac:dyDescent="0.25">
      <c r="A134">
        <v>133</v>
      </c>
      <c r="D134" s="4">
        <v>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D137" s="4">
        <v>3</v>
      </c>
      <c r="E137" s="3">
        <v>4</v>
      </c>
    </row>
    <row r="138" spans="1:5" x14ac:dyDescent="0.25">
      <c r="A138">
        <v>137</v>
      </c>
      <c r="D138" s="4">
        <v>3</v>
      </c>
      <c r="E138" s="3">
        <v>4</v>
      </c>
    </row>
    <row r="139" spans="1:5" x14ac:dyDescent="0.25">
      <c r="A139">
        <v>138</v>
      </c>
      <c r="D139" s="4">
        <v>3</v>
      </c>
      <c r="E139" s="3">
        <v>4</v>
      </c>
    </row>
    <row r="140" spans="1:5" x14ac:dyDescent="0.25">
      <c r="A140">
        <v>139</v>
      </c>
      <c r="D140" s="4">
        <v>3</v>
      </c>
      <c r="E140" s="3">
        <v>4</v>
      </c>
    </row>
    <row r="141" spans="1:5" x14ac:dyDescent="0.25">
      <c r="A141">
        <v>140</v>
      </c>
      <c r="D141" s="4">
        <v>3</v>
      </c>
      <c r="E141" s="3">
        <v>4</v>
      </c>
    </row>
    <row r="142" spans="1:5" x14ac:dyDescent="0.25">
      <c r="A142">
        <v>141</v>
      </c>
    </row>
    <row r="143" spans="1:5" x14ac:dyDescent="0.25">
      <c r="A143">
        <v>142</v>
      </c>
    </row>
    <row r="144" spans="1:5" x14ac:dyDescent="0.25">
      <c r="A144">
        <v>143</v>
      </c>
    </row>
    <row r="145" spans="1:5" x14ac:dyDescent="0.25">
      <c r="A145">
        <v>144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C147" s="5">
        <v>2</v>
      </c>
    </row>
    <row r="148" spans="1:5" x14ac:dyDescent="0.25">
      <c r="A148">
        <v>147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  <c r="C150" s="5">
        <v>2</v>
      </c>
    </row>
    <row r="151" spans="1:5" x14ac:dyDescent="0.25">
      <c r="A151">
        <v>150</v>
      </c>
      <c r="B151" s="2">
        <v>1</v>
      </c>
      <c r="C151" s="5">
        <v>2</v>
      </c>
    </row>
    <row r="152" spans="1:5" x14ac:dyDescent="0.25">
      <c r="A152">
        <v>151</v>
      </c>
      <c r="B152" s="2">
        <v>1</v>
      </c>
      <c r="C152" s="5">
        <v>2</v>
      </c>
    </row>
    <row r="153" spans="1:5" x14ac:dyDescent="0.25">
      <c r="A153">
        <v>152</v>
      </c>
      <c r="B153" s="2">
        <v>1</v>
      </c>
      <c r="C153" s="5">
        <v>2</v>
      </c>
    </row>
    <row r="154" spans="1:5" x14ac:dyDescent="0.25">
      <c r="A154">
        <v>153</v>
      </c>
      <c r="B154" s="2">
        <v>1</v>
      </c>
      <c r="C154" s="5">
        <v>2</v>
      </c>
    </row>
    <row r="155" spans="1:5" x14ac:dyDescent="0.25">
      <c r="A155">
        <v>154</v>
      </c>
      <c r="B155" s="2">
        <v>1</v>
      </c>
    </row>
    <row r="156" spans="1:5" x14ac:dyDescent="0.25">
      <c r="A156">
        <v>155</v>
      </c>
      <c r="B156" s="2">
        <v>1</v>
      </c>
      <c r="D156" s="4">
        <v>3</v>
      </c>
    </row>
    <row r="157" spans="1:5" x14ac:dyDescent="0.25">
      <c r="A157">
        <v>156</v>
      </c>
      <c r="D157" s="4">
        <v>3</v>
      </c>
    </row>
    <row r="158" spans="1:5" x14ac:dyDescent="0.25">
      <c r="A158">
        <v>157</v>
      </c>
      <c r="D158" s="4">
        <v>3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D166" s="4">
        <v>3</v>
      </c>
      <c r="E166" s="3">
        <v>4</v>
      </c>
    </row>
    <row r="167" spans="1:5" x14ac:dyDescent="0.25">
      <c r="A167">
        <v>166</v>
      </c>
    </row>
    <row r="168" spans="1:5" x14ac:dyDescent="0.25">
      <c r="A168">
        <v>167</v>
      </c>
    </row>
    <row r="169" spans="1:5" x14ac:dyDescent="0.25">
      <c r="A169">
        <v>168</v>
      </c>
      <c r="C169" s="5">
        <v>2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B172" s="2">
        <v>1</v>
      </c>
      <c r="C172" s="5">
        <v>2</v>
      </c>
    </row>
    <row r="173" spans="1:5" x14ac:dyDescent="0.25">
      <c r="A173">
        <v>172</v>
      </c>
      <c r="B173" s="2">
        <v>1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  <c r="C176" s="5">
        <v>2</v>
      </c>
    </row>
    <row r="177" spans="1:5" x14ac:dyDescent="0.25">
      <c r="A177">
        <v>176</v>
      </c>
      <c r="B177" s="2">
        <v>1</v>
      </c>
      <c r="C177" s="5">
        <v>2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</row>
    <row r="180" spans="1:5" x14ac:dyDescent="0.25">
      <c r="A180">
        <v>179</v>
      </c>
      <c r="B180" s="2">
        <v>1</v>
      </c>
    </row>
    <row r="181" spans="1:5" x14ac:dyDescent="0.25">
      <c r="A181">
        <v>180</v>
      </c>
      <c r="D181" s="4">
        <v>3</v>
      </c>
    </row>
    <row r="182" spans="1:5" x14ac:dyDescent="0.25">
      <c r="A182">
        <v>181</v>
      </c>
      <c r="D182" s="4">
        <v>3</v>
      </c>
      <c r="E182" s="3">
        <v>4</v>
      </c>
    </row>
    <row r="183" spans="1:5" x14ac:dyDescent="0.25">
      <c r="A183">
        <v>182</v>
      </c>
      <c r="D183" s="4">
        <v>3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C190" s="5">
        <v>2</v>
      </c>
      <c r="D190" s="4">
        <v>3</v>
      </c>
      <c r="E190" s="3">
        <v>4</v>
      </c>
    </row>
    <row r="191" spans="1:5" x14ac:dyDescent="0.25">
      <c r="A191">
        <v>190</v>
      </c>
      <c r="C191" s="5">
        <v>2</v>
      </c>
      <c r="D191" s="4">
        <v>3</v>
      </c>
      <c r="E191" s="3">
        <v>4</v>
      </c>
    </row>
    <row r="192" spans="1:5" x14ac:dyDescent="0.25">
      <c r="A192">
        <v>191</v>
      </c>
      <c r="C192" s="5">
        <v>2</v>
      </c>
    </row>
    <row r="193" spans="1:5" x14ac:dyDescent="0.25">
      <c r="A193">
        <v>192</v>
      </c>
      <c r="B193" s="2">
        <v>1</v>
      </c>
      <c r="C193" s="5">
        <v>2</v>
      </c>
    </row>
    <row r="194" spans="1:5" x14ac:dyDescent="0.25">
      <c r="A194">
        <v>193</v>
      </c>
      <c r="B194" s="2">
        <v>1</v>
      </c>
      <c r="C194" s="5">
        <v>2</v>
      </c>
    </row>
    <row r="195" spans="1:5" x14ac:dyDescent="0.25">
      <c r="A195">
        <v>194</v>
      </c>
      <c r="B195" s="2">
        <v>1</v>
      </c>
      <c r="C195" s="5">
        <v>2</v>
      </c>
    </row>
    <row r="196" spans="1:5" x14ac:dyDescent="0.25">
      <c r="A196">
        <v>195</v>
      </c>
      <c r="B196" s="2">
        <v>1</v>
      </c>
      <c r="C196" s="5">
        <v>2</v>
      </c>
    </row>
    <row r="197" spans="1:5" x14ac:dyDescent="0.25">
      <c r="A197">
        <v>196</v>
      </c>
      <c r="B197" s="2">
        <v>1</v>
      </c>
      <c r="C197" s="5">
        <v>2</v>
      </c>
    </row>
    <row r="198" spans="1:5" x14ac:dyDescent="0.25">
      <c r="A198">
        <v>197</v>
      </c>
      <c r="B198" s="2">
        <v>1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D204" s="4">
        <v>3</v>
      </c>
    </row>
    <row r="205" spans="1:5" x14ac:dyDescent="0.25">
      <c r="A205">
        <v>204</v>
      </c>
      <c r="D205" s="4">
        <v>3</v>
      </c>
      <c r="E205" s="3">
        <v>4</v>
      </c>
    </row>
    <row r="206" spans="1:5" x14ac:dyDescent="0.25">
      <c r="A206">
        <v>205</v>
      </c>
      <c r="D206" s="4">
        <v>3</v>
      </c>
      <c r="E206" s="3">
        <v>4</v>
      </c>
    </row>
    <row r="207" spans="1:5" x14ac:dyDescent="0.25">
      <c r="A207">
        <v>206</v>
      </c>
      <c r="D207" s="4">
        <v>3</v>
      </c>
      <c r="E207" s="3">
        <v>4</v>
      </c>
    </row>
    <row r="208" spans="1:5" x14ac:dyDescent="0.25">
      <c r="A208">
        <v>207</v>
      </c>
      <c r="D208" s="4">
        <v>3</v>
      </c>
      <c r="E208" s="3">
        <v>4</v>
      </c>
    </row>
    <row r="209" spans="1:6" x14ac:dyDescent="0.25">
      <c r="A209">
        <v>208</v>
      </c>
      <c r="D209" s="4">
        <v>3</v>
      </c>
      <c r="E209" s="3">
        <v>4</v>
      </c>
    </row>
    <row r="210" spans="1:6" x14ac:dyDescent="0.25">
      <c r="A210">
        <v>209</v>
      </c>
      <c r="D210" s="4">
        <v>3</v>
      </c>
      <c r="E210" s="3">
        <v>4</v>
      </c>
    </row>
    <row r="211" spans="1:6" x14ac:dyDescent="0.25">
      <c r="A211">
        <v>210</v>
      </c>
      <c r="D211" s="4">
        <v>3</v>
      </c>
      <c r="E211" s="3">
        <v>4</v>
      </c>
    </row>
    <row r="212" spans="1:6" x14ac:dyDescent="0.25">
      <c r="A212">
        <v>211</v>
      </c>
      <c r="C212" s="5">
        <v>2</v>
      </c>
      <c r="D212" s="4">
        <v>3</v>
      </c>
      <c r="E212" s="3">
        <v>4</v>
      </c>
    </row>
    <row r="213" spans="1:6" x14ac:dyDescent="0.25">
      <c r="A213">
        <v>212</v>
      </c>
      <c r="C213" s="5">
        <v>2</v>
      </c>
      <c r="D213" s="4">
        <v>3</v>
      </c>
      <c r="E213" s="3">
        <v>4</v>
      </c>
    </row>
    <row r="214" spans="1:6" x14ac:dyDescent="0.25">
      <c r="A214">
        <v>213</v>
      </c>
      <c r="C214" s="5">
        <v>2</v>
      </c>
      <c r="D214" s="4">
        <v>3</v>
      </c>
      <c r="E214" s="3">
        <v>4</v>
      </c>
    </row>
    <row r="215" spans="1:6" x14ac:dyDescent="0.25">
      <c r="A215">
        <v>214</v>
      </c>
      <c r="B215" s="2">
        <v>1</v>
      </c>
      <c r="C215" s="5">
        <v>2</v>
      </c>
      <c r="D215" s="4">
        <v>3</v>
      </c>
    </row>
    <row r="216" spans="1:6" x14ac:dyDescent="0.25">
      <c r="A216">
        <v>215</v>
      </c>
      <c r="B216" s="2">
        <v>1</v>
      </c>
      <c r="C216" s="5">
        <v>2</v>
      </c>
    </row>
    <row r="217" spans="1:6" x14ac:dyDescent="0.25">
      <c r="A217">
        <v>216</v>
      </c>
      <c r="B217" s="2">
        <v>1</v>
      </c>
      <c r="C217" s="5">
        <v>2</v>
      </c>
      <c r="F217" t="s">
        <v>22</v>
      </c>
    </row>
    <row r="218" spans="1:6" x14ac:dyDescent="0.25">
      <c r="A218">
        <v>217</v>
      </c>
    </row>
    <row r="219" spans="1:6" x14ac:dyDescent="0.25">
      <c r="A219">
        <v>218</v>
      </c>
      <c r="F219" t="s">
        <v>22</v>
      </c>
    </row>
    <row r="220" spans="1:6" x14ac:dyDescent="0.25">
      <c r="A220">
        <v>219</v>
      </c>
      <c r="B220" s="2">
        <v>1</v>
      </c>
    </row>
    <row r="221" spans="1:6" x14ac:dyDescent="0.25">
      <c r="A221">
        <v>220</v>
      </c>
      <c r="B221" s="2">
        <v>1</v>
      </c>
    </row>
    <row r="222" spans="1:6" x14ac:dyDescent="0.25">
      <c r="A222">
        <v>221</v>
      </c>
      <c r="B222" s="2">
        <v>1</v>
      </c>
    </row>
    <row r="223" spans="1:6" x14ac:dyDescent="0.25">
      <c r="A223">
        <v>222</v>
      </c>
      <c r="B223" s="2">
        <v>1</v>
      </c>
      <c r="E223" s="3">
        <v>4</v>
      </c>
    </row>
    <row r="224" spans="1:6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D227" s="4">
        <v>3</v>
      </c>
      <c r="E227" s="3">
        <v>4</v>
      </c>
    </row>
    <row r="228" spans="1:5" x14ac:dyDescent="0.25">
      <c r="A228">
        <v>227</v>
      </c>
      <c r="B228" s="2">
        <v>1</v>
      </c>
      <c r="D228" s="4">
        <v>3</v>
      </c>
      <c r="E228" s="3">
        <v>4</v>
      </c>
    </row>
    <row r="229" spans="1:5" x14ac:dyDescent="0.25">
      <c r="A229">
        <v>228</v>
      </c>
      <c r="D229" s="4">
        <v>3</v>
      </c>
      <c r="E229" s="3">
        <v>4</v>
      </c>
    </row>
    <row r="230" spans="1:5" x14ac:dyDescent="0.25">
      <c r="A230">
        <v>229</v>
      </c>
      <c r="D230" s="4">
        <v>3</v>
      </c>
      <c r="E230" s="3">
        <v>4</v>
      </c>
    </row>
    <row r="231" spans="1:5" x14ac:dyDescent="0.25">
      <c r="A231">
        <v>230</v>
      </c>
      <c r="D231" s="4">
        <v>3</v>
      </c>
      <c r="E231" s="3">
        <v>4</v>
      </c>
    </row>
    <row r="232" spans="1:5" x14ac:dyDescent="0.25">
      <c r="A232">
        <v>231</v>
      </c>
      <c r="D232" s="4">
        <v>3</v>
      </c>
      <c r="E232" s="3">
        <v>4</v>
      </c>
    </row>
    <row r="233" spans="1:5" x14ac:dyDescent="0.25">
      <c r="A233">
        <v>232</v>
      </c>
      <c r="D233" s="4">
        <v>3</v>
      </c>
    </row>
    <row r="234" spans="1:5" x14ac:dyDescent="0.25">
      <c r="A234">
        <v>233</v>
      </c>
      <c r="D234" s="4">
        <v>3</v>
      </c>
    </row>
    <row r="235" spans="1:5" x14ac:dyDescent="0.25">
      <c r="A235">
        <v>234</v>
      </c>
      <c r="D235" s="4">
        <v>3</v>
      </c>
    </row>
    <row r="236" spans="1:5" x14ac:dyDescent="0.25">
      <c r="A236">
        <v>235</v>
      </c>
      <c r="D236" s="4">
        <v>3</v>
      </c>
    </row>
    <row r="237" spans="1:5" x14ac:dyDescent="0.25">
      <c r="A237">
        <v>236</v>
      </c>
    </row>
    <row r="238" spans="1:5" x14ac:dyDescent="0.25">
      <c r="A238">
        <v>237</v>
      </c>
    </row>
    <row r="239" spans="1:5" x14ac:dyDescent="0.25">
      <c r="A239">
        <v>238</v>
      </c>
      <c r="C239" s="5">
        <v>2</v>
      </c>
    </row>
    <row r="240" spans="1:5" x14ac:dyDescent="0.25">
      <c r="A240">
        <v>239</v>
      </c>
      <c r="C240" s="5">
        <v>2</v>
      </c>
    </row>
    <row r="241" spans="1:5" x14ac:dyDescent="0.25">
      <c r="A241">
        <v>240</v>
      </c>
      <c r="C241" s="5">
        <v>2</v>
      </c>
    </row>
    <row r="242" spans="1:5" x14ac:dyDescent="0.25">
      <c r="A242">
        <v>241</v>
      </c>
      <c r="C242" s="5">
        <v>2</v>
      </c>
    </row>
    <row r="243" spans="1:5" x14ac:dyDescent="0.25">
      <c r="A243">
        <v>242</v>
      </c>
      <c r="B243" s="2">
        <v>1</v>
      </c>
      <c r="C243" s="5">
        <v>2</v>
      </c>
    </row>
    <row r="244" spans="1:5" x14ac:dyDescent="0.25">
      <c r="A244">
        <v>243</v>
      </c>
      <c r="B244" s="2">
        <v>1</v>
      </c>
      <c r="C244" s="5">
        <v>2</v>
      </c>
    </row>
    <row r="245" spans="1:5" x14ac:dyDescent="0.25">
      <c r="A245">
        <v>244</v>
      </c>
      <c r="B245" s="2">
        <v>1</v>
      </c>
      <c r="C245" s="5">
        <v>2</v>
      </c>
    </row>
    <row r="246" spans="1:5" x14ac:dyDescent="0.25">
      <c r="A246">
        <v>245</v>
      </c>
      <c r="B246" s="2">
        <v>1</v>
      </c>
      <c r="C246" s="5">
        <v>2</v>
      </c>
    </row>
    <row r="247" spans="1:5" x14ac:dyDescent="0.25">
      <c r="A247">
        <v>246</v>
      </c>
      <c r="B247" s="2">
        <v>1</v>
      </c>
      <c r="C247" s="5">
        <v>2</v>
      </c>
    </row>
    <row r="248" spans="1:5" x14ac:dyDescent="0.25">
      <c r="A248">
        <v>247</v>
      </c>
      <c r="B248" s="2">
        <v>1</v>
      </c>
    </row>
    <row r="249" spans="1:5" x14ac:dyDescent="0.25">
      <c r="A249">
        <v>248</v>
      </c>
      <c r="B249" s="2">
        <v>1</v>
      </c>
      <c r="D249" s="4">
        <v>3</v>
      </c>
    </row>
    <row r="250" spans="1:5" x14ac:dyDescent="0.25">
      <c r="A250">
        <v>249</v>
      </c>
      <c r="D250" s="4">
        <v>3</v>
      </c>
      <c r="E250" s="3">
        <v>4</v>
      </c>
    </row>
    <row r="251" spans="1:5" x14ac:dyDescent="0.25">
      <c r="A251">
        <v>250</v>
      </c>
      <c r="D251" s="4">
        <v>3</v>
      </c>
      <c r="E251" s="3">
        <v>4</v>
      </c>
    </row>
    <row r="252" spans="1:5" x14ac:dyDescent="0.25">
      <c r="A252">
        <v>251</v>
      </c>
      <c r="D252" s="4">
        <v>3</v>
      </c>
      <c r="E252" s="3">
        <v>4</v>
      </c>
    </row>
    <row r="253" spans="1:5" x14ac:dyDescent="0.25">
      <c r="A253">
        <v>252</v>
      </c>
      <c r="D253" s="4">
        <v>3</v>
      </c>
      <c r="E253" s="3">
        <v>4</v>
      </c>
    </row>
    <row r="254" spans="1:5" x14ac:dyDescent="0.25">
      <c r="A254">
        <v>253</v>
      </c>
      <c r="D254" s="4">
        <v>3</v>
      </c>
      <c r="E254" s="3">
        <v>4</v>
      </c>
    </row>
    <row r="255" spans="1:5" x14ac:dyDescent="0.25">
      <c r="A255">
        <v>254</v>
      </c>
      <c r="D255" s="4">
        <v>3</v>
      </c>
      <c r="E255" s="3">
        <v>4</v>
      </c>
    </row>
    <row r="256" spans="1:5" x14ac:dyDescent="0.25">
      <c r="A256">
        <v>255</v>
      </c>
      <c r="D256" s="4">
        <v>3</v>
      </c>
      <c r="E256" s="3">
        <v>4</v>
      </c>
    </row>
    <row r="257" spans="1:5" x14ac:dyDescent="0.25">
      <c r="A257">
        <v>256</v>
      </c>
      <c r="D257" s="4">
        <v>3</v>
      </c>
      <c r="E257" s="3">
        <v>4</v>
      </c>
    </row>
    <row r="258" spans="1:5" x14ac:dyDescent="0.25">
      <c r="A258">
        <v>257</v>
      </c>
    </row>
    <row r="259" spans="1:5" x14ac:dyDescent="0.25">
      <c r="A259">
        <v>258</v>
      </c>
    </row>
    <row r="260" spans="1:5" x14ac:dyDescent="0.25">
      <c r="A260">
        <v>259</v>
      </c>
      <c r="C260" s="5">
        <v>2</v>
      </c>
    </row>
    <row r="261" spans="1:5" x14ac:dyDescent="0.25">
      <c r="A261">
        <v>260</v>
      </c>
      <c r="C261" s="5">
        <v>2</v>
      </c>
    </row>
    <row r="262" spans="1:5" x14ac:dyDescent="0.25">
      <c r="A262">
        <v>261</v>
      </c>
      <c r="C262" s="5">
        <v>2</v>
      </c>
    </row>
    <row r="263" spans="1:5" x14ac:dyDescent="0.25">
      <c r="A263">
        <v>262</v>
      </c>
      <c r="B263" s="2">
        <v>1</v>
      </c>
      <c r="C263" s="5">
        <v>2</v>
      </c>
    </row>
    <row r="264" spans="1:5" x14ac:dyDescent="0.25">
      <c r="A264">
        <v>263</v>
      </c>
      <c r="B264" s="2">
        <v>1</v>
      </c>
      <c r="C264" s="5">
        <v>2</v>
      </c>
    </row>
    <row r="265" spans="1:5" x14ac:dyDescent="0.25">
      <c r="A265">
        <v>264</v>
      </c>
      <c r="B265" s="2">
        <v>1</v>
      </c>
      <c r="C265" s="5">
        <v>2</v>
      </c>
    </row>
    <row r="266" spans="1:5" x14ac:dyDescent="0.25">
      <c r="A266">
        <v>265</v>
      </c>
      <c r="B266" s="2">
        <v>1</v>
      </c>
      <c r="C266" s="5">
        <v>2</v>
      </c>
    </row>
    <row r="267" spans="1:5" x14ac:dyDescent="0.25">
      <c r="A267">
        <v>266</v>
      </c>
      <c r="B267" s="2">
        <v>1</v>
      </c>
      <c r="C267" s="5">
        <v>2</v>
      </c>
    </row>
    <row r="268" spans="1:5" x14ac:dyDescent="0.25">
      <c r="A268">
        <v>267</v>
      </c>
      <c r="B268" s="2">
        <v>1</v>
      </c>
      <c r="C268" s="5">
        <v>2</v>
      </c>
    </row>
    <row r="269" spans="1:5" x14ac:dyDescent="0.25">
      <c r="A269">
        <v>268</v>
      </c>
      <c r="B269" s="2">
        <v>1</v>
      </c>
    </row>
    <row r="270" spans="1:5" x14ac:dyDescent="0.25">
      <c r="A270">
        <v>269</v>
      </c>
      <c r="B270" s="2">
        <v>1</v>
      </c>
    </row>
    <row r="271" spans="1:5" x14ac:dyDescent="0.25">
      <c r="A271">
        <v>270</v>
      </c>
      <c r="E271" s="3">
        <v>4</v>
      </c>
    </row>
    <row r="272" spans="1:5" x14ac:dyDescent="0.25">
      <c r="A272">
        <v>271</v>
      </c>
      <c r="D272" s="4">
        <v>3</v>
      </c>
      <c r="E272" s="3">
        <v>4</v>
      </c>
    </row>
    <row r="273" spans="1:5" x14ac:dyDescent="0.25">
      <c r="A273">
        <v>272</v>
      </c>
      <c r="D273" s="4">
        <v>3</v>
      </c>
      <c r="E273" s="3">
        <v>4</v>
      </c>
    </row>
    <row r="274" spans="1:5" x14ac:dyDescent="0.25">
      <c r="A274">
        <v>273</v>
      </c>
      <c r="D274" s="4">
        <v>3</v>
      </c>
      <c r="E274" s="3">
        <v>4</v>
      </c>
    </row>
    <row r="275" spans="1:5" x14ac:dyDescent="0.25">
      <c r="A275">
        <v>274</v>
      </c>
      <c r="D275" s="4">
        <v>3</v>
      </c>
      <c r="E275" s="3">
        <v>4</v>
      </c>
    </row>
    <row r="276" spans="1:5" x14ac:dyDescent="0.25">
      <c r="A276">
        <v>275</v>
      </c>
      <c r="D276" s="4">
        <v>3</v>
      </c>
      <c r="E276" s="3">
        <v>4</v>
      </c>
    </row>
    <row r="277" spans="1:5" x14ac:dyDescent="0.25">
      <c r="A277">
        <v>276</v>
      </c>
      <c r="D277" s="4">
        <v>3</v>
      </c>
      <c r="E277" s="3">
        <v>4</v>
      </c>
    </row>
    <row r="278" spans="1:5" x14ac:dyDescent="0.25">
      <c r="A278">
        <v>277</v>
      </c>
      <c r="D278" s="4">
        <v>3</v>
      </c>
      <c r="E278" s="3">
        <v>4</v>
      </c>
    </row>
    <row r="279" spans="1:5" x14ac:dyDescent="0.25">
      <c r="A279">
        <v>278</v>
      </c>
      <c r="D279" s="4">
        <v>3</v>
      </c>
      <c r="E279" s="3">
        <v>4</v>
      </c>
    </row>
    <row r="280" spans="1:5" x14ac:dyDescent="0.25">
      <c r="A280">
        <v>279</v>
      </c>
      <c r="D280" s="4">
        <v>3</v>
      </c>
    </row>
    <row r="281" spans="1:5" x14ac:dyDescent="0.25">
      <c r="A281">
        <v>280</v>
      </c>
    </row>
    <row r="282" spans="1:5" x14ac:dyDescent="0.25">
      <c r="A282">
        <v>281</v>
      </c>
    </row>
    <row r="283" spans="1:5" x14ac:dyDescent="0.25">
      <c r="A283">
        <v>282</v>
      </c>
      <c r="C283" s="5">
        <v>2</v>
      </c>
    </row>
    <row r="284" spans="1:5" x14ac:dyDescent="0.25">
      <c r="A284">
        <v>283</v>
      </c>
      <c r="C284" s="5">
        <v>2</v>
      </c>
    </row>
    <row r="285" spans="1:5" x14ac:dyDescent="0.25">
      <c r="A285">
        <v>284</v>
      </c>
      <c r="B285" s="2">
        <v>1</v>
      </c>
      <c r="C285" s="5">
        <v>2</v>
      </c>
    </row>
    <row r="286" spans="1:5" x14ac:dyDescent="0.25">
      <c r="A286">
        <v>285</v>
      </c>
      <c r="B286" s="2">
        <v>1</v>
      </c>
      <c r="C286" s="5">
        <v>2</v>
      </c>
    </row>
    <row r="287" spans="1:5" x14ac:dyDescent="0.25">
      <c r="A287">
        <v>286</v>
      </c>
      <c r="B287" s="2">
        <v>1</v>
      </c>
      <c r="C287" s="5">
        <v>2</v>
      </c>
    </row>
    <row r="288" spans="1:5" x14ac:dyDescent="0.25">
      <c r="A288">
        <v>287</v>
      </c>
      <c r="B288" s="2">
        <v>1</v>
      </c>
      <c r="C288" s="5">
        <v>2</v>
      </c>
    </row>
    <row r="289" spans="1:5" x14ac:dyDescent="0.25">
      <c r="A289">
        <v>288</v>
      </c>
      <c r="B289" s="2">
        <v>1</v>
      </c>
      <c r="C289" s="5">
        <v>2</v>
      </c>
    </row>
    <row r="290" spans="1:5" x14ac:dyDescent="0.25">
      <c r="A290">
        <v>289</v>
      </c>
      <c r="B290" s="2">
        <v>1</v>
      </c>
    </row>
    <row r="291" spans="1:5" x14ac:dyDescent="0.25">
      <c r="A291">
        <v>290</v>
      </c>
      <c r="B291" s="2">
        <v>1</v>
      </c>
    </row>
    <row r="292" spans="1:5" x14ac:dyDescent="0.25">
      <c r="A292">
        <v>291</v>
      </c>
      <c r="B292" s="2">
        <v>1</v>
      </c>
    </row>
    <row r="293" spans="1:5" x14ac:dyDescent="0.25">
      <c r="A293">
        <v>292</v>
      </c>
      <c r="B293" s="2">
        <v>1</v>
      </c>
    </row>
    <row r="294" spans="1:5" x14ac:dyDescent="0.25">
      <c r="A294">
        <v>293</v>
      </c>
      <c r="D294" s="4">
        <v>3</v>
      </c>
    </row>
    <row r="295" spans="1:5" x14ac:dyDescent="0.25">
      <c r="A295">
        <v>294</v>
      </c>
      <c r="D295" s="4">
        <v>3</v>
      </c>
      <c r="E295" s="3">
        <v>4</v>
      </c>
    </row>
    <row r="296" spans="1:5" x14ac:dyDescent="0.25">
      <c r="A296">
        <v>295</v>
      </c>
      <c r="D296" s="4">
        <v>3</v>
      </c>
      <c r="E296" s="3">
        <v>4</v>
      </c>
    </row>
    <row r="297" spans="1:5" x14ac:dyDescent="0.25">
      <c r="A297">
        <v>296</v>
      </c>
      <c r="D297" s="4">
        <v>3</v>
      </c>
      <c r="E297" s="3">
        <v>4</v>
      </c>
    </row>
    <row r="298" spans="1:5" x14ac:dyDescent="0.25">
      <c r="A298">
        <v>297</v>
      </c>
      <c r="D298" s="4">
        <v>3</v>
      </c>
      <c r="E298" s="3">
        <v>4</v>
      </c>
    </row>
    <row r="299" spans="1:5" x14ac:dyDescent="0.25">
      <c r="A299">
        <v>298</v>
      </c>
      <c r="D299" s="4">
        <v>3</v>
      </c>
      <c r="E299" s="3">
        <v>4</v>
      </c>
    </row>
    <row r="300" spans="1:5" x14ac:dyDescent="0.25">
      <c r="A300">
        <v>299</v>
      </c>
      <c r="D300" s="4">
        <v>3</v>
      </c>
      <c r="E300" s="3">
        <v>4</v>
      </c>
    </row>
    <row r="301" spans="1:5" x14ac:dyDescent="0.25">
      <c r="A301">
        <v>300</v>
      </c>
      <c r="D301" s="4">
        <v>3</v>
      </c>
      <c r="E301" s="3">
        <v>4</v>
      </c>
    </row>
    <row r="302" spans="1:5" x14ac:dyDescent="0.25">
      <c r="A302">
        <v>301</v>
      </c>
      <c r="D302" s="4">
        <v>3</v>
      </c>
      <c r="E302" s="3">
        <v>4</v>
      </c>
    </row>
    <row r="303" spans="1:5" x14ac:dyDescent="0.25">
      <c r="A303">
        <v>302</v>
      </c>
      <c r="D303" s="4">
        <v>3</v>
      </c>
      <c r="E303" s="3">
        <v>4</v>
      </c>
    </row>
    <row r="304" spans="1:5" x14ac:dyDescent="0.25">
      <c r="A304">
        <v>303</v>
      </c>
      <c r="B304" s="2">
        <v>1</v>
      </c>
    </row>
    <row r="305" spans="1:5" x14ac:dyDescent="0.25">
      <c r="A305">
        <v>304</v>
      </c>
      <c r="B305" s="2">
        <v>1</v>
      </c>
    </row>
    <row r="306" spans="1:5" x14ac:dyDescent="0.25">
      <c r="A306">
        <v>305</v>
      </c>
      <c r="B306" s="2">
        <v>1</v>
      </c>
      <c r="C306" s="5">
        <v>2</v>
      </c>
    </row>
    <row r="307" spans="1:5" x14ac:dyDescent="0.25">
      <c r="A307">
        <v>306</v>
      </c>
      <c r="B307" s="2">
        <v>1</v>
      </c>
      <c r="C307" s="5">
        <v>2</v>
      </c>
    </row>
    <row r="308" spans="1:5" x14ac:dyDescent="0.25">
      <c r="A308">
        <v>307</v>
      </c>
      <c r="B308" s="2">
        <v>1</v>
      </c>
      <c r="C308" s="5">
        <v>2</v>
      </c>
    </row>
    <row r="309" spans="1:5" x14ac:dyDescent="0.25">
      <c r="A309">
        <v>308</v>
      </c>
      <c r="B309" s="2">
        <v>1</v>
      </c>
      <c r="C309" s="5">
        <v>2</v>
      </c>
    </row>
    <row r="310" spans="1:5" x14ac:dyDescent="0.25">
      <c r="A310">
        <v>309</v>
      </c>
      <c r="B310" s="2">
        <v>1</v>
      </c>
      <c r="C310" s="5">
        <v>2</v>
      </c>
    </row>
    <row r="311" spans="1:5" x14ac:dyDescent="0.25">
      <c r="A311">
        <v>310</v>
      </c>
      <c r="B311" s="2">
        <v>1</v>
      </c>
      <c r="C311" s="5">
        <v>2</v>
      </c>
    </row>
    <row r="312" spans="1:5" x14ac:dyDescent="0.25">
      <c r="A312">
        <v>311</v>
      </c>
      <c r="B312" s="2">
        <v>1</v>
      </c>
      <c r="C312" s="5">
        <v>2</v>
      </c>
    </row>
    <row r="313" spans="1:5" x14ac:dyDescent="0.25">
      <c r="A313">
        <v>312</v>
      </c>
      <c r="C313" s="5">
        <v>2</v>
      </c>
    </row>
    <row r="314" spans="1:5" x14ac:dyDescent="0.25">
      <c r="A314">
        <v>313</v>
      </c>
    </row>
    <row r="315" spans="1:5" x14ac:dyDescent="0.25">
      <c r="A315">
        <v>314</v>
      </c>
    </row>
    <row r="316" spans="1:5" x14ac:dyDescent="0.25">
      <c r="A316">
        <v>315</v>
      </c>
      <c r="D316" s="4">
        <v>3</v>
      </c>
      <c r="E316" s="3">
        <v>4</v>
      </c>
    </row>
    <row r="317" spans="1:5" x14ac:dyDescent="0.25">
      <c r="A317">
        <v>316</v>
      </c>
      <c r="D317" s="4">
        <v>3</v>
      </c>
      <c r="E317" s="3">
        <v>4</v>
      </c>
    </row>
    <row r="318" spans="1:5" x14ac:dyDescent="0.25">
      <c r="A318">
        <v>317</v>
      </c>
      <c r="D318" s="4">
        <v>3</v>
      </c>
      <c r="E318" s="3">
        <v>4</v>
      </c>
    </row>
    <row r="319" spans="1:5" x14ac:dyDescent="0.25">
      <c r="A319">
        <v>318</v>
      </c>
      <c r="D319" s="4">
        <v>3</v>
      </c>
      <c r="E319" s="3">
        <v>4</v>
      </c>
    </row>
    <row r="320" spans="1:5" x14ac:dyDescent="0.25">
      <c r="A320">
        <v>319</v>
      </c>
      <c r="D320" s="4">
        <v>3</v>
      </c>
      <c r="E320" s="3">
        <v>4</v>
      </c>
    </row>
    <row r="321" spans="1:5" x14ac:dyDescent="0.25">
      <c r="A321">
        <v>320</v>
      </c>
      <c r="D321" s="4">
        <v>3</v>
      </c>
      <c r="E321" s="3">
        <v>4</v>
      </c>
    </row>
    <row r="322" spans="1:5" x14ac:dyDescent="0.25">
      <c r="A322">
        <v>321</v>
      </c>
      <c r="D322" s="4">
        <v>3</v>
      </c>
      <c r="E322" s="3">
        <v>4</v>
      </c>
    </row>
    <row r="323" spans="1:5" x14ac:dyDescent="0.25">
      <c r="A323">
        <v>322</v>
      </c>
      <c r="D323" s="4">
        <v>3</v>
      </c>
      <c r="E323" s="3">
        <v>4</v>
      </c>
    </row>
    <row r="324" spans="1:5" x14ac:dyDescent="0.25">
      <c r="A324">
        <v>323</v>
      </c>
      <c r="E324" s="3">
        <v>4</v>
      </c>
    </row>
    <row r="325" spans="1:5" x14ac:dyDescent="0.25">
      <c r="A325">
        <v>324</v>
      </c>
    </row>
    <row r="326" spans="1:5" x14ac:dyDescent="0.25">
      <c r="A326">
        <v>325</v>
      </c>
    </row>
    <row r="327" spans="1:5" x14ac:dyDescent="0.25">
      <c r="A327">
        <v>326</v>
      </c>
      <c r="B327" s="2">
        <v>1</v>
      </c>
    </row>
    <row r="328" spans="1:5" x14ac:dyDescent="0.25">
      <c r="A328">
        <v>327</v>
      </c>
      <c r="B328" s="2">
        <v>1</v>
      </c>
    </row>
    <row r="329" spans="1:5" x14ac:dyDescent="0.25">
      <c r="A329">
        <v>328</v>
      </c>
      <c r="B329" s="2">
        <v>1</v>
      </c>
      <c r="C329" s="5">
        <v>2</v>
      </c>
    </row>
    <row r="330" spans="1:5" x14ac:dyDescent="0.25">
      <c r="A330">
        <v>329</v>
      </c>
      <c r="B330" s="2">
        <v>1</v>
      </c>
      <c r="C330" s="5">
        <v>2</v>
      </c>
    </row>
    <row r="331" spans="1:5" x14ac:dyDescent="0.25">
      <c r="A331">
        <v>330</v>
      </c>
      <c r="B331" s="2">
        <v>1</v>
      </c>
      <c r="C331" s="5">
        <v>2</v>
      </c>
    </row>
    <row r="332" spans="1:5" x14ac:dyDescent="0.25">
      <c r="A332">
        <v>331</v>
      </c>
      <c r="B332" s="2">
        <v>1</v>
      </c>
      <c r="C332" s="5">
        <v>2</v>
      </c>
    </row>
    <row r="333" spans="1:5" x14ac:dyDescent="0.25">
      <c r="A333">
        <v>332</v>
      </c>
      <c r="B333" s="2">
        <v>1</v>
      </c>
      <c r="C333" s="5">
        <v>2</v>
      </c>
    </row>
    <row r="334" spans="1:5" x14ac:dyDescent="0.25">
      <c r="A334">
        <v>333</v>
      </c>
      <c r="B334" s="2">
        <v>1</v>
      </c>
      <c r="C334" s="5">
        <v>2</v>
      </c>
    </row>
    <row r="335" spans="1:5" x14ac:dyDescent="0.25">
      <c r="A335">
        <v>334</v>
      </c>
      <c r="B335" s="2">
        <v>1</v>
      </c>
      <c r="C335" s="5">
        <v>2</v>
      </c>
    </row>
    <row r="336" spans="1:5" x14ac:dyDescent="0.25">
      <c r="A336">
        <v>335</v>
      </c>
      <c r="B336" s="2">
        <v>1</v>
      </c>
      <c r="C336" s="5">
        <v>2</v>
      </c>
    </row>
    <row r="337" spans="1:5" x14ac:dyDescent="0.25">
      <c r="A337">
        <v>336</v>
      </c>
      <c r="C337" s="5">
        <v>2</v>
      </c>
    </row>
    <row r="338" spans="1:5" x14ac:dyDescent="0.25">
      <c r="A338">
        <v>337</v>
      </c>
    </row>
    <row r="339" spans="1:5" x14ac:dyDescent="0.25">
      <c r="A339">
        <v>338</v>
      </c>
      <c r="D339" s="4">
        <v>3</v>
      </c>
      <c r="E339" s="3">
        <v>4</v>
      </c>
    </row>
    <row r="340" spans="1:5" x14ac:dyDescent="0.25">
      <c r="A340">
        <v>339</v>
      </c>
      <c r="D340" s="4">
        <v>3</v>
      </c>
      <c r="E340" s="3">
        <v>4</v>
      </c>
    </row>
    <row r="341" spans="1:5" x14ac:dyDescent="0.25">
      <c r="A341">
        <v>340</v>
      </c>
      <c r="D341" s="4">
        <v>3</v>
      </c>
      <c r="E341" s="3">
        <v>4</v>
      </c>
    </row>
    <row r="342" spans="1:5" x14ac:dyDescent="0.25">
      <c r="A342">
        <v>341</v>
      </c>
      <c r="D342" s="4">
        <v>3</v>
      </c>
      <c r="E342" s="3">
        <v>4</v>
      </c>
    </row>
    <row r="343" spans="1:5" x14ac:dyDescent="0.25">
      <c r="A343">
        <v>342</v>
      </c>
      <c r="D343" s="4">
        <v>3</v>
      </c>
      <c r="E343" s="3">
        <v>4</v>
      </c>
    </row>
    <row r="344" spans="1:5" x14ac:dyDescent="0.25">
      <c r="A344">
        <v>343</v>
      </c>
      <c r="D344" s="4">
        <v>3</v>
      </c>
      <c r="E344" s="3">
        <v>4</v>
      </c>
    </row>
    <row r="345" spans="1:5" x14ac:dyDescent="0.25">
      <c r="A345">
        <v>344</v>
      </c>
      <c r="D345" s="4">
        <v>3</v>
      </c>
      <c r="E345" s="3">
        <v>4</v>
      </c>
    </row>
    <row r="346" spans="1:5" x14ac:dyDescent="0.25">
      <c r="A346">
        <v>345</v>
      </c>
      <c r="D346" s="4">
        <v>3</v>
      </c>
      <c r="E346" s="3">
        <v>4</v>
      </c>
    </row>
    <row r="347" spans="1:5" x14ac:dyDescent="0.25">
      <c r="A347">
        <v>346</v>
      </c>
      <c r="D347" s="4">
        <v>3</v>
      </c>
      <c r="E347" s="3">
        <v>4</v>
      </c>
    </row>
    <row r="348" spans="1:5" x14ac:dyDescent="0.25">
      <c r="A348">
        <v>347</v>
      </c>
      <c r="D348" s="4">
        <v>3</v>
      </c>
      <c r="E348" s="3">
        <v>4</v>
      </c>
    </row>
    <row r="349" spans="1:5" x14ac:dyDescent="0.25">
      <c r="A349">
        <v>348</v>
      </c>
      <c r="D349" s="4">
        <v>3</v>
      </c>
    </row>
    <row r="350" spans="1:5" x14ac:dyDescent="0.25">
      <c r="A350">
        <v>349</v>
      </c>
    </row>
    <row r="351" spans="1:5" x14ac:dyDescent="0.25">
      <c r="A351">
        <v>350</v>
      </c>
    </row>
    <row r="352" spans="1:5" x14ac:dyDescent="0.25">
      <c r="A352">
        <v>351</v>
      </c>
    </row>
    <row r="353" spans="1:5" x14ac:dyDescent="0.25">
      <c r="A353">
        <v>352</v>
      </c>
      <c r="C353" s="5">
        <v>2</v>
      </c>
    </row>
    <row r="354" spans="1:5" x14ac:dyDescent="0.25">
      <c r="A354">
        <v>353</v>
      </c>
      <c r="C354" s="5">
        <v>2</v>
      </c>
    </row>
    <row r="355" spans="1:5" x14ac:dyDescent="0.25">
      <c r="A355">
        <v>354</v>
      </c>
      <c r="C355" s="5">
        <v>2</v>
      </c>
    </row>
    <row r="356" spans="1:5" x14ac:dyDescent="0.25">
      <c r="A356">
        <v>355</v>
      </c>
      <c r="B356" s="2">
        <v>1</v>
      </c>
      <c r="C356" s="5">
        <v>2</v>
      </c>
    </row>
    <row r="357" spans="1:5" x14ac:dyDescent="0.25">
      <c r="A357">
        <v>356</v>
      </c>
      <c r="B357" s="2">
        <v>1</v>
      </c>
      <c r="C357" s="5">
        <v>2</v>
      </c>
    </row>
    <row r="358" spans="1:5" x14ac:dyDescent="0.25">
      <c r="A358">
        <v>357</v>
      </c>
      <c r="B358" s="2">
        <v>1</v>
      </c>
      <c r="C358" s="5">
        <v>2</v>
      </c>
    </row>
    <row r="359" spans="1:5" x14ac:dyDescent="0.25">
      <c r="A359">
        <v>358</v>
      </c>
      <c r="B359" s="2">
        <v>1</v>
      </c>
      <c r="C359" s="5">
        <v>2</v>
      </c>
    </row>
    <row r="360" spans="1:5" x14ac:dyDescent="0.25">
      <c r="A360">
        <v>359</v>
      </c>
      <c r="B360" s="2">
        <v>1</v>
      </c>
      <c r="C360" s="5">
        <v>2</v>
      </c>
    </row>
    <row r="361" spans="1:5" x14ac:dyDescent="0.25">
      <c r="A361">
        <v>360</v>
      </c>
      <c r="B361" s="2">
        <v>1</v>
      </c>
      <c r="C361" s="5">
        <v>2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D365" s="4">
        <v>3</v>
      </c>
    </row>
    <row r="366" spans="1:5" x14ac:dyDescent="0.25">
      <c r="A366">
        <v>365</v>
      </c>
      <c r="D366" s="4">
        <v>3</v>
      </c>
      <c r="E366" s="3">
        <v>4</v>
      </c>
    </row>
    <row r="367" spans="1:5" x14ac:dyDescent="0.25">
      <c r="A367">
        <v>366</v>
      </c>
      <c r="D367" s="4">
        <v>3</v>
      </c>
      <c r="E367" s="3">
        <v>4</v>
      </c>
    </row>
    <row r="368" spans="1:5" x14ac:dyDescent="0.25">
      <c r="A368">
        <v>367</v>
      </c>
      <c r="D368" s="4">
        <v>3</v>
      </c>
      <c r="E368" s="3">
        <v>4</v>
      </c>
    </row>
    <row r="369" spans="1:5" x14ac:dyDescent="0.25">
      <c r="A369">
        <v>368</v>
      </c>
      <c r="D369" s="4">
        <v>3</v>
      </c>
      <c r="E369" s="3">
        <v>4</v>
      </c>
    </row>
    <row r="370" spans="1:5" x14ac:dyDescent="0.25">
      <c r="A370">
        <v>369</v>
      </c>
      <c r="D370" s="4">
        <v>3</v>
      </c>
      <c r="E370" s="3">
        <v>4</v>
      </c>
    </row>
    <row r="371" spans="1:5" x14ac:dyDescent="0.25">
      <c r="A371">
        <v>370</v>
      </c>
      <c r="D371" s="4">
        <v>3</v>
      </c>
      <c r="E371" s="3">
        <v>4</v>
      </c>
    </row>
    <row r="372" spans="1:5" x14ac:dyDescent="0.25">
      <c r="A372">
        <v>371</v>
      </c>
      <c r="D372" s="4">
        <v>3</v>
      </c>
      <c r="E372" s="3">
        <v>4</v>
      </c>
    </row>
    <row r="373" spans="1:5" x14ac:dyDescent="0.25">
      <c r="A373">
        <v>372</v>
      </c>
      <c r="C373" s="5">
        <v>2</v>
      </c>
      <c r="D373" s="4">
        <v>3</v>
      </c>
      <c r="E373" s="3">
        <v>4</v>
      </c>
    </row>
    <row r="374" spans="1:5" x14ac:dyDescent="0.25">
      <c r="A374">
        <v>373</v>
      </c>
      <c r="C374" s="5">
        <v>2</v>
      </c>
      <c r="D374" s="4">
        <v>3</v>
      </c>
      <c r="E374" s="3">
        <v>4</v>
      </c>
    </row>
    <row r="375" spans="1:5" x14ac:dyDescent="0.25">
      <c r="A375">
        <v>374</v>
      </c>
      <c r="C375" s="5">
        <v>2</v>
      </c>
      <c r="D375" s="4">
        <v>3</v>
      </c>
      <c r="E375" s="3">
        <v>4</v>
      </c>
    </row>
    <row r="376" spans="1:5" x14ac:dyDescent="0.25">
      <c r="A376">
        <v>375</v>
      </c>
      <c r="C376" s="5">
        <v>2</v>
      </c>
      <c r="D376" s="4">
        <v>3</v>
      </c>
    </row>
    <row r="377" spans="1:5" x14ac:dyDescent="0.25">
      <c r="A377">
        <v>376</v>
      </c>
      <c r="B377" s="2">
        <v>1</v>
      </c>
      <c r="C377" s="5">
        <v>2</v>
      </c>
    </row>
    <row r="378" spans="1:5" x14ac:dyDescent="0.25">
      <c r="A378">
        <v>377</v>
      </c>
      <c r="B378" s="2">
        <v>1</v>
      </c>
      <c r="C378" s="5">
        <v>2</v>
      </c>
    </row>
    <row r="379" spans="1:5" x14ac:dyDescent="0.25">
      <c r="A379">
        <v>378</v>
      </c>
      <c r="B379" s="2">
        <v>1</v>
      </c>
      <c r="C379" s="5">
        <v>2</v>
      </c>
    </row>
    <row r="380" spans="1:5" x14ac:dyDescent="0.25">
      <c r="A380">
        <v>379</v>
      </c>
      <c r="B380" s="2">
        <v>1</v>
      </c>
      <c r="C380" s="5">
        <v>2</v>
      </c>
    </row>
    <row r="381" spans="1:5" x14ac:dyDescent="0.25">
      <c r="A381">
        <v>380</v>
      </c>
      <c r="B381" s="2">
        <v>1</v>
      </c>
      <c r="C381" s="5">
        <v>2</v>
      </c>
    </row>
    <row r="382" spans="1:5" x14ac:dyDescent="0.25">
      <c r="A382">
        <v>381</v>
      </c>
      <c r="B382" s="2">
        <v>1</v>
      </c>
      <c r="C382" s="5">
        <v>2</v>
      </c>
    </row>
    <row r="383" spans="1:5" x14ac:dyDescent="0.25">
      <c r="A383">
        <v>382</v>
      </c>
      <c r="B383" s="2">
        <v>1</v>
      </c>
      <c r="C383" s="5">
        <v>2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D387" s="4">
        <v>3</v>
      </c>
    </row>
    <row r="388" spans="1:5" x14ac:dyDescent="0.25">
      <c r="A388">
        <v>387</v>
      </c>
      <c r="D388" s="4">
        <v>3</v>
      </c>
      <c r="E388" s="3">
        <v>4</v>
      </c>
    </row>
    <row r="389" spans="1:5" x14ac:dyDescent="0.25">
      <c r="A389">
        <v>388</v>
      </c>
      <c r="D389" s="4">
        <v>3</v>
      </c>
      <c r="E389" s="3">
        <v>4</v>
      </c>
    </row>
    <row r="390" spans="1:5" x14ac:dyDescent="0.25">
      <c r="A390">
        <v>389</v>
      </c>
      <c r="D390" s="4">
        <v>3</v>
      </c>
      <c r="E390" s="3">
        <v>4</v>
      </c>
    </row>
    <row r="391" spans="1:5" x14ac:dyDescent="0.25">
      <c r="A391">
        <v>390</v>
      </c>
      <c r="D391" s="4">
        <v>3</v>
      </c>
      <c r="E391" s="3">
        <v>4</v>
      </c>
    </row>
    <row r="392" spans="1:5" x14ac:dyDescent="0.25">
      <c r="A392">
        <v>391</v>
      </c>
      <c r="D392" s="4">
        <v>3</v>
      </c>
      <c r="E392" s="3">
        <v>4</v>
      </c>
    </row>
    <row r="393" spans="1:5" x14ac:dyDescent="0.25">
      <c r="A393">
        <v>392</v>
      </c>
      <c r="D393" s="4">
        <v>3</v>
      </c>
      <c r="E393" s="3">
        <v>4</v>
      </c>
    </row>
    <row r="394" spans="1:5" x14ac:dyDescent="0.25">
      <c r="A394">
        <v>393</v>
      </c>
      <c r="D394" s="4">
        <v>3</v>
      </c>
      <c r="E394" s="3">
        <v>4</v>
      </c>
    </row>
    <row r="395" spans="1:5" x14ac:dyDescent="0.25">
      <c r="A395">
        <v>394</v>
      </c>
      <c r="C395" s="5">
        <v>2</v>
      </c>
      <c r="D395" s="4">
        <v>3</v>
      </c>
      <c r="E395" s="3">
        <v>4</v>
      </c>
    </row>
    <row r="396" spans="1:5" x14ac:dyDescent="0.25">
      <c r="A396">
        <v>395</v>
      </c>
      <c r="C396" s="5">
        <v>2</v>
      </c>
      <c r="D396" s="4">
        <v>3</v>
      </c>
      <c r="E396" s="3">
        <v>4</v>
      </c>
    </row>
    <row r="397" spans="1:5" x14ac:dyDescent="0.25">
      <c r="A397">
        <v>396</v>
      </c>
      <c r="C397" s="5">
        <v>2</v>
      </c>
      <c r="D397" s="4">
        <v>3</v>
      </c>
      <c r="E397" s="3">
        <v>4</v>
      </c>
    </row>
    <row r="398" spans="1:5" x14ac:dyDescent="0.25">
      <c r="A398">
        <v>397</v>
      </c>
      <c r="C398" s="5">
        <v>2</v>
      </c>
    </row>
    <row r="399" spans="1:5" x14ac:dyDescent="0.25">
      <c r="A399">
        <v>398</v>
      </c>
      <c r="C399" s="5">
        <v>2</v>
      </c>
    </row>
    <row r="400" spans="1:5" x14ac:dyDescent="0.25">
      <c r="A400">
        <v>399</v>
      </c>
      <c r="C400" s="5">
        <v>2</v>
      </c>
    </row>
    <row r="401" spans="1:5" x14ac:dyDescent="0.25">
      <c r="A401">
        <v>400</v>
      </c>
      <c r="C401" s="5">
        <v>2</v>
      </c>
    </row>
    <row r="402" spans="1:5" x14ac:dyDescent="0.25">
      <c r="A402">
        <v>401</v>
      </c>
      <c r="C402" s="5">
        <v>2</v>
      </c>
    </row>
    <row r="403" spans="1:5" x14ac:dyDescent="0.25">
      <c r="A403">
        <v>402</v>
      </c>
      <c r="B403" s="2">
        <v>1</v>
      </c>
      <c r="C403" s="5">
        <v>2</v>
      </c>
    </row>
    <row r="404" spans="1:5" x14ac:dyDescent="0.25">
      <c r="A404">
        <v>403</v>
      </c>
      <c r="B404" s="2">
        <v>1</v>
      </c>
      <c r="C404" s="5">
        <v>2</v>
      </c>
    </row>
    <row r="405" spans="1:5" x14ac:dyDescent="0.25">
      <c r="A405">
        <v>404</v>
      </c>
      <c r="B405" s="2">
        <v>1</v>
      </c>
      <c r="C405" s="5">
        <v>2</v>
      </c>
    </row>
    <row r="406" spans="1:5" x14ac:dyDescent="0.25">
      <c r="A406">
        <v>405</v>
      </c>
      <c r="B406" s="2">
        <v>1</v>
      </c>
      <c r="C406" s="5">
        <v>2</v>
      </c>
    </row>
    <row r="407" spans="1:5" x14ac:dyDescent="0.25">
      <c r="A407">
        <v>406</v>
      </c>
      <c r="B407" s="2">
        <v>1</v>
      </c>
    </row>
    <row r="408" spans="1:5" x14ac:dyDescent="0.25">
      <c r="A408">
        <v>407</v>
      </c>
      <c r="B408" s="2">
        <v>1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D412" s="4">
        <v>3</v>
      </c>
      <c r="E412" s="3">
        <v>4</v>
      </c>
    </row>
    <row r="413" spans="1:5" x14ac:dyDescent="0.25">
      <c r="A413">
        <v>412</v>
      </c>
      <c r="D413" s="4">
        <v>3</v>
      </c>
      <c r="E413" s="3">
        <v>4</v>
      </c>
    </row>
    <row r="414" spans="1:5" x14ac:dyDescent="0.25">
      <c r="A414">
        <v>413</v>
      </c>
      <c r="D414" s="4">
        <v>3</v>
      </c>
      <c r="E414" s="3">
        <v>4</v>
      </c>
    </row>
    <row r="415" spans="1:5" x14ac:dyDescent="0.25">
      <c r="A415">
        <v>414</v>
      </c>
      <c r="D415" s="4">
        <v>3</v>
      </c>
      <c r="E415" s="3">
        <v>4</v>
      </c>
    </row>
    <row r="416" spans="1:5" x14ac:dyDescent="0.25">
      <c r="A416">
        <v>415</v>
      </c>
      <c r="D416" s="4">
        <v>3</v>
      </c>
      <c r="E416" s="3">
        <v>4</v>
      </c>
    </row>
    <row r="417" spans="1:5" x14ac:dyDescent="0.25">
      <c r="A417">
        <v>416</v>
      </c>
      <c r="D417" s="4">
        <v>3</v>
      </c>
      <c r="E417" s="3">
        <v>4</v>
      </c>
    </row>
    <row r="418" spans="1:5" x14ac:dyDescent="0.25">
      <c r="A418">
        <v>417</v>
      </c>
      <c r="D418" s="4">
        <v>3</v>
      </c>
      <c r="E418" s="3">
        <v>4</v>
      </c>
    </row>
    <row r="419" spans="1:5" x14ac:dyDescent="0.25">
      <c r="A419">
        <v>418</v>
      </c>
      <c r="D419" s="4">
        <v>3</v>
      </c>
      <c r="E419" s="3">
        <v>4</v>
      </c>
    </row>
    <row r="420" spans="1:5" x14ac:dyDescent="0.25">
      <c r="A420">
        <v>419</v>
      </c>
      <c r="D420" s="4">
        <v>3</v>
      </c>
      <c r="E420" s="3">
        <v>4</v>
      </c>
    </row>
    <row r="421" spans="1:5" x14ac:dyDescent="0.25">
      <c r="A421">
        <v>420</v>
      </c>
      <c r="C421" s="5">
        <v>2</v>
      </c>
      <c r="D421" s="4">
        <v>3</v>
      </c>
      <c r="E421" s="3">
        <v>4</v>
      </c>
    </row>
    <row r="422" spans="1:5" x14ac:dyDescent="0.25">
      <c r="A422">
        <v>421</v>
      </c>
      <c r="C422" s="5">
        <v>2</v>
      </c>
      <c r="D422" s="4">
        <v>3</v>
      </c>
    </row>
    <row r="423" spans="1:5" x14ac:dyDescent="0.25">
      <c r="A423">
        <v>422</v>
      </c>
      <c r="C423" s="5">
        <v>2</v>
      </c>
    </row>
    <row r="424" spans="1:5" x14ac:dyDescent="0.25">
      <c r="A424">
        <v>423</v>
      </c>
      <c r="C424" s="5">
        <v>2</v>
      </c>
    </row>
    <row r="425" spans="1:5" x14ac:dyDescent="0.25">
      <c r="A425">
        <v>424</v>
      </c>
      <c r="C425" s="5">
        <v>2</v>
      </c>
    </row>
    <row r="426" spans="1:5" x14ac:dyDescent="0.25">
      <c r="A426">
        <v>425</v>
      </c>
      <c r="C426" s="5">
        <v>2</v>
      </c>
    </row>
    <row r="427" spans="1:5" x14ac:dyDescent="0.25">
      <c r="A427">
        <v>426</v>
      </c>
      <c r="B427" s="2">
        <v>1</v>
      </c>
      <c r="C427" s="5">
        <v>2</v>
      </c>
    </row>
    <row r="428" spans="1:5" x14ac:dyDescent="0.25">
      <c r="A428">
        <v>427</v>
      </c>
      <c r="B428" s="2">
        <v>1</v>
      </c>
      <c r="C428" s="5">
        <v>2</v>
      </c>
    </row>
    <row r="429" spans="1:5" x14ac:dyDescent="0.25">
      <c r="A429">
        <v>428</v>
      </c>
      <c r="B429" s="2">
        <v>1</v>
      </c>
      <c r="C429" s="5">
        <v>2</v>
      </c>
    </row>
    <row r="430" spans="1:5" x14ac:dyDescent="0.25">
      <c r="A430">
        <v>429</v>
      </c>
      <c r="B430" s="2">
        <v>1</v>
      </c>
      <c r="C430" s="5">
        <v>2</v>
      </c>
    </row>
    <row r="431" spans="1:5" x14ac:dyDescent="0.25">
      <c r="A431">
        <v>430</v>
      </c>
      <c r="B431" s="2">
        <v>1</v>
      </c>
      <c r="C431" s="5">
        <v>2</v>
      </c>
    </row>
    <row r="432" spans="1:5" x14ac:dyDescent="0.25">
      <c r="A432">
        <v>431</v>
      </c>
      <c r="B432" s="2">
        <v>1</v>
      </c>
      <c r="C432" s="5">
        <v>2</v>
      </c>
    </row>
    <row r="433" spans="1:5" x14ac:dyDescent="0.25">
      <c r="A433">
        <v>432</v>
      </c>
      <c r="B433" s="2">
        <v>1</v>
      </c>
    </row>
    <row r="434" spans="1:5" x14ac:dyDescent="0.25">
      <c r="A434">
        <v>433</v>
      </c>
      <c r="B434" s="2">
        <v>1</v>
      </c>
    </row>
    <row r="435" spans="1:5" x14ac:dyDescent="0.25">
      <c r="A435">
        <v>434</v>
      </c>
      <c r="B435" s="2">
        <v>1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E438" s="3">
        <v>4</v>
      </c>
    </row>
    <row r="439" spans="1:5" x14ac:dyDescent="0.25">
      <c r="A439">
        <v>438</v>
      </c>
      <c r="D439" s="4">
        <v>3</v>
      </c>
      <c r="E439" s="3">
        <v>4</v>
      </c>
    </row>
    <row r="440" spans="1:5" x14ac:dyDescent="0.25">
      <c r="A440">
        <v>439</v>
      </c>
      <c r="D440" s="4">
        <v>3</v>
      </c>
      <c r="E440" s="3">
        <v>4</v>
      </c>
    </row>
    <row r="441" spans="1:5" x14ac:dyDescent="0.25">
      <c r="A441">
        <v>440</v>
      </c>
      <c r="D441" s="4">
        <v>3</v>
      </c>
      <c r="E441" s="3">
        <v>4</v>
      </c>
    </row>
    <row r="442" spans="1:5" x14ac:dyDescent="0.25">
      <c r="A442">
        <v>441</v>
      </c>
      <c r="C442" s="5">
        <v>2</v>
      </c>
      <c r="D442" s="4">
        <v>3</v>
      </c>
      <c r="E442" s="3">
        <v>4</v>
      </c>
    </row>
    <row r="443" spans="1:5" x14ac:dyDescent="0.25">
      <c r="A443">
        <v>442</v>
      </c>
      <c r="C443" s="5">
        <v>2</v>
      </c>
      <c r="D443" s="4">
        <v>3</v>
      </c>
      <c r="E443" s="3">
        <v>4</v>
      </c>
    </row>
    <row r="444" spans="1:5" x14ac:dyDescent="0.25">
      <c r="A444">
        <v>443</v>
      </c>
      <c r="C444" s="5">
        <v>2</v>
      </c>
      <c r="D444" s="4">
        <v>3</v>
      </c>
      <c r="E444" s="3">
        <v>4</v>
      </c>
    </row>
    <row r="445" spans="1:5" x14ac:dyDescent="0.25">
      <c r="A445">
        <v>444</v>
      </c>
      <c r="C445" s="5">
        <v>2</v>
      </c>
      <c r="D445" s="4">
        <v>3</v>
      </c>
      <c r="E445" s="3">
        <v>4</v>
      </c>
    </row>
    <row r="446" spans="1:5" x14ac:dyDescent="0.25">
      <c r="A446">
        <v>445</v>
      </c>
      <c r="C446" s="5">
        <v>2</v>
      </c>
      <c r="D446" s="4">
        <v>3</v>
      </c>
      <c r="E446" s="3">
        <v>4</v>
      </c>
    </row>
    <row r="447" spans="1:5" x14ac:dyDescent="0.25">
      <c r="A447">
        <v>446</v>
      </c>
      <c r="C447" s="5">
        <v>2</v>
      </c>
      <c r="D447" s="4">
        <v>3</v>
      </c>
      <c r="E447" s="3">
        <v>4</v>
      </c>
    </row>
    <row r="448" spans="1:5" x14ac:dyDescent="0.25">
      <c r="A448">
        <v>447</v>
      </c>
      <c r="C448" s="5">
        <v>2</v>
      </c>
      <c r="D448" s="4">
        <v>3</v>
      </c>
      <c r="E448" s="3">
        <v>4</v>
      </c>
    </row>
    <row r="449" spans="1:6" x14ac:dyDescent="0.25">
      <c r="A449">
        <v>448</v>
      </c>
      <c r="C449" s="5">
        <v>2</v>
      </c>
      <c r="D449" s="4">
        <v>3</v>
      </c>
      <c r="E449" s="3">
        <v>4</v>
      </c>
    </row>
    <row r="450" spans="1:6" x14ac:dyDescent="0.25">
      <c r="A450">
        <v>449</v>
      </c>
      <c r="B450" s="2">
        <v>1</v>
      </c>
      <c r="C450" s="5">
        <v>2</v>
      </c>
      <c r="D450" s="4">
        <v>3</v>
      </c>
    </row>
    <row r="451" spans="1:6" x14ac:dyDescent="0.25">
      <c r="A451">
        <v>450</v>
      </c>
      <c r="B451" s="2">
        <v>1</v>
      </c>
      <c r="C451" s="5">
        <v>2</v>
      </c>
      <c r="D451" s="4">
        <v>3</v>
      </c>
    </row>
    <row r="452" spans="1:6" x14ac:dyDescent="0.25">
      <c r="A452">
        <v>451</v>
      </c>
      <c r="B452" s="2">
        <v>1</v>
      </c>
      <c r="C452" s="5">
        <v>2</v>
      </c>
      <c r="D452" s="4">
        <v>3</v>
      </c>
    </row>
    <row r="453" spans="1:6" x14ac:dyDescent="0.25">
      <c r="A453">
        <v>452</v>
      </c>
      <c r="B453" s="2">
        <v>1</v>
      </c>
      <c r="C453" s="5">
        <v>2</v>
      </c>
    </row>
    <row r="454" spans="1:6" x14ac:dyDescent="0.25">
      <c r="A454">
        <v>453</v>
      </c>
      <c r="B454" s="2">
        <v>1</v>
      </c>
      <c r="C454" s="5">
        <v>2</v>
      </c>
    </row>
    <row r="455" spans="1:6" x14ac:dyDescent="0.25">
      <c r="A455">
        <v>454</v>
      </c>
      <c r="B455" s="2">
        <v>1</v>
      </c>
      <c r="C455" s="5">
        <v>2</v>
      </c>
    </row>
    <row r="456" spans="1:6" x14ac:dyDescent="0.25">
      <c r="A456">
        <v>455</v>
      </c>
      <c r="B456" s="2">
        <v>1</v>
      </c>
    </row>
    <row r="457" spans="1:6" x14ac:dyDescent="0.25">
      <c r="A457">
        <v>456</v>
      </c>
      <c r="B457" s="2">
        <v>1</v>
      </c>
    </row>
    <row r="458" spans="1:6" x14ac:dyDescent="0.25">
      <c r="A458">
        <v>457</v>
      </c>
      <c r="B458" s="2">
        <v>1</v>
      </c>
    </row>
    <row r="459" spans="1:6" x14ac:dyDescent="0.25">
      <c r="A459">
        <v>458</v>
      </c>
      <c r="B459" s="2">
        <v>1</v>
      </c>
    </row>
    <row r="460" spans="1:6" x14ac:dyDescent="0.25">
      <c r="A460">
        <v>459</v>
      </c>
      <c r="B460" s="2">
        <v>1</v>
      </c>
    </row>
    <row r="461" spans="1:6" x14ac:dyDescent="0.25">
      <c r="A461">
        <v>460</v>
      </c>
      <c r="B461" s="2">
        <v>1</v>
      </c>
      <c r="E461" s="3">
        <v>4</v>
      </c>
    </row>
    <row r="462" spans="1:6" x14ac:dyDescent="0.25">
      <c r="A462">
        <v>461</v>
      </c>
      <c r="B462" s="2">
        <v>1</v>
      </c>
      <c r="E462" s="3">
        <v>4</v>
      </c>
    </row>
    <row r="463" spans="1:6" x14ac:dyDescent="0.25">
      <c r="A463">
        <v>462</v>
      </c>
      <c r="E463" s="3">
        <v>4</v>
      </c>
    </row>
    <row r="464" spans="1:6" x14ac:dyDescent="0.25">
      <c r="A464">
        <v>463</v>
      </c>
      <c r="E464" s="3">
        <v>4</v>
      </c>
      <c r="F46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3F41-1B97-44A5-A3E5-8500366F63C0}">
  <dimension ref="A1:EA24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292</v>
      </c>
      <c r="AP1" t="s">
        <v>293</v>
      </c>
      <c r="AQ1" t="s">
        <v>294</v>
      </c>
      <c r="AR1" t="s">
        <v>295</v>
      </c>
      <c r="AT1" t="s">
        <v>296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314</v>
      </c>
      <c r="BS1" t="s">
        <v>315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257.51394199999999</v>
      </c>
      <c r="B2">
        <v>5.0225559999999998</v>
      </c>
      <c r="C2">
        <v>242.89357100000001</v>
      </c>
      <c r="D2">
        <v>8.4976870000000009</v>
      </c>
      <c r="E2">
        <v>257.01113399999997</v>
      </c>
      <c r="F2">
        <v>4.8600390000000004</v>
      </c>
      <c r="G2">
        <v>267.06160599999998</v>
      </c>
      <c r="H2">
        <v>6.4325619999999999</v>
      </c>
      <c r="K2">
        <f>(16/200)</f>
        <v>0.08</v>
      </c>
      <c r="L2">
        <f>(16/200)</f>
        <v>0.08</v>
      </c>
      <c r="M2">
        <f>(12/200)</f>
        <v>0.06</v>
      </c>
      <c r="N2">
        <f>(17/200)</f>
        <v>8.5000000000000006E-2</v>
      </c>
      <c r="P2">
        <f>(12/200)</f>
        <v>0.06</v>
      </c>
      <c r="Q2">
        <f>(12/200)</f>
        <v>0.06</v>
      </c>
      <c r="R2">
        <f>(11/200)</f>
        <v>5.5E-2</v>
      </c>
      <c r="S2">
        <f>(14/200)</f>
        <v>7.0000000000000007E-2</v>
      </c>
      <c r="U2">
        <f>0.08+0.06</f>
        <v>0.14000000000000001</v>
      </c>
      <c r="V2">
        <f>0.08+0.06</f>
        <v>0.14000000000000001</v>
      </c>
      <c r="W2">
        <f>0.06+0.055</f>
        <v>0.11499999999999999</v>
      </c>
      <c r="X2">
        <f>0.085+0.07</f>
        <v>0.15500000000000003</v>
      </c>
      <c r="Z2">
        <f>SQRT((ABS($A$3-$A$2)^2+(ABS($B$3-$B$2)^2)))</f>
        <v>24.652851109196479</v>
      </c>
      <c r="AA2">
        <f>SQRT((ABS($C$3-$C$2)^2+(ABS($D$3-$D$2)^2)))</f>
        <v>24.068184128259656</v>
      </c>
      <c r="AB2">
        <f>SQRT((ABS($E$3-$E$2)^2+(ABS($F$3-$F$2)^2)))</f>
        <v>22.812759952806481</v>
      </c>
      <c r="AC2">
        <f>SQRT((ABS($G$3-$G$2)^2+(ABS($H$3-$H$2)^2)))</f>
        <v>27.600591580512525</v>
      </c>
      <c r="AE2">
        <f>(COUNTA(U2:U12)/SUM(U2:U12))</f>
        <v>8.5714285714285712</v>
      </c>
      <c r="AF2">
        <f>(COUNTA(V2:V12)/SUM(V2:V12))</f>
        <v>8.3769633507853403</v>
      </c>
      <c r="AG2">
        <f>(COUNTA(W2:W12)/SUM(W2:W12))</f>
        <v>8.6021505376344081</v>
      </c>
      <c r="AH2">
        <f>(COUNTA(X2:X12)/SUM(X2:X12))</f>
        <v>8</v>
      </c>
      <c r="AJ2">
        <f>1/0.14</f>
        <v>7.1428571428571423</v>
      </c>
      <c r="AK2">
        <f>1/0.14</f>
        <v>7.1428571428571423</v>
      </c>
      <c r="AL2">
        <f>1/0.115</f>
        <v>8.695652173913043</v>
      </c>
      <c r="AM2">
        <f>1/0.155</f>
        <v>6.4516129032258069</v>
      </c>
      <c r="AO2">
        <f>$Z2/$U2</f>
        <v>176.09179363711769</v>
      </c>
      <c r="AP2">
        <f>$AA2/$V2</f>
        <v>171.91560091614039</v>
      </c>
      <c r="AQ2">
        <f>$AB2/$W2</f>
        <v>198.37182567657811</v>
      </c>
      <c r="AR2">
        <f>$AC2/$X2</f>
        <v>178.06833277750013</v>
      </c>
      <c r="AT2">
        <f>AT4/AT6</f>
        <v>192.55664695757474</v>
      </c>
      <c r="AV2">
        <f>((0.08/0.14)*100)</f>
        <v>57.142857142857139</v>
      </c>
      <c r="AW2">
        <f>((0.08/0.14)*100)</f>
        <v>57.142857142857139</v>
      </c>
      <c r="AX2">
        <f>((0.06/0.115)*100)</f>
        <v>52.173913043478258</v>
      </c>
      <c r="AY2">
        <f>((0.085/0.155)*100)</f>
        <v>54.838709677419359</v>
      </c>
      <c r="BA2">
        <f>((0.06/0.14)*100)</f>
        <v>42.857142857142847</v>
      </c>
      <c r="BB2">
        <f>((0.06/0.14)*100)</f>
        <v>42.857142857142847</v>
      </c>
      <c r="BC2">
        <f>((0.055/0.115)*100)</f>
        <v>47.826086956521735</v>
      </c>
      <c r="BD2">
        <f>((0.07/0.155)*100)</f>
        <v>45.161290322580648</v>
      </c>
      <c r="BF2">
        <f>ABS($B$2-$D$2)</f>
        <v>3.4751310000000011</v>
      </c>
      <c r="BG2">
        <f>ABS($F$2-$H$2)</f>
        <v>1.5725229999999994</v>
      </c>
      <c r="BL2">
        <f>SQRT((ABS($A$2-$E$2)^2+(ABS($B$2-$F$2)^2)))</f>
        <v>0.52841996570248539</v>
      </c>
      <c r="BM2">
        <f>SQRT((ABS($C$2-$G$3)^2+(ABS($D$2-$H$3)^2)))</f>
        <v>3.3523449965315364</v>
      </c>
      <c r="BO2">
        <f>SQRT((ABS($A$2-$G$2)^2+(ABS($B$2-$H$2)^2)))</f>
        <v>9.6512177872500615</v>
      </c>
      <c r="BP2">
        <f>SQRT((ABS($C$2-$E$3)^2+(ABS($D$2-$F$3)^2)))</f>
        <v>8.9751114713064908</v>
      </c>
      <c r="BR2">
        <f>DEGREES(ACOS((18.9304298487679^2+17.8250239602541^2-2.73943587854142^2)/(2*18.9304298487679*17.8250239602541)))</f>
        <v>7.8240942370884969</v>
      </c>
      <c r="BS2">
        <f>DEGREES(ACOS((6.07885321242956^2+23.9611562237694^2-18.9304298487679^2)/(2*6.07885321242956*23.9611562237694)))</f>
        <v>29.824848170940108</v>
      </c>
      <c r="BU2">
        <v>16</v>
      </c>
      <c r="BV2">
        <v>4</v>
      </c>
      <c r="BW2">
        <v>5</v>
      </c>
      <c r="BX2">
        <v>14</v>
      </c>
      <c r="BY2">
        <v>16</v>
      </c>
      <c r="BZ2">
        <v>8</v>
      </c>
      <c r="CA2">
        <v>8</v>
      </c>
      <c r="CB2">
        <v>6</v>
      </c>
      <c r="CC2">
        <v>12</v>
      </c>
      <c r="CD2">
        <v>4</v>
      </c>
      <c r="CE2">
        <v>8</v>
      </c>
      <c r="CF2">
        <v>7</v>
      </c>
      <c r="CG2">
        <v>17</v>
      </c>
      <c r="CH2">
        <v>14</v>
      </c>
      <c r="CI2">
        <v>5</v>
      </c>
      <c r="CJ2">
        <v>7</v>
      </c>
      <c r="CL2">
        <v>12</v>
      </c>
      <c r="CM2">
        <v>0</v>
      </c>
      <c r="CN2">
        <v>0</v>
      </c>
      <c r="CO2">
        <v>12</v>
      </c>
      <c r="CP2">
        <v>12</v>
      </c>
      <c r="CQ2">
        <v>0</v>
      </c>
      <c r="CR2">
        <v>8</v>
      </c>
      <c r="CS2">
        <v>0</v>
      </c>
      <c r="CT2">
        <v>11</v>
      </c>
      <c r="CU2">
        <v>0</v>
      </c>
      <c r="CV2">
        <v>8</v>
      </c>
      <c r="CW2">
        <v>1</v>
      </c>
      <c r="CX2">
        <v>14</v>
      </c>
      <c r="CY2">
        <v>12</v>
      </c>
      <c r="CZ2">
        <v>0</v>
      </c>
      <c r="DA2">
        <v>1</v>
      </c>
      <c r="DC2">
        <f>((4/16)*100)</f>
        <v>25</v>
      </c>
      <c r="DD2">
        <f>((5/16)*100)</f>
        <v>31.25</v>
      </c>
      <c r="DE2">
        <f>((14/16)*100)</f>
        <v>87.5</v>
      </c>
      <c r="DF2">
        <f>((8/16)*100)</f>
        <v>50</v>
      </c>
      <c r="DG2">
        <f>((8/16)*100)</f>
        <v>50</v>
      </c>
      <c r="DH2">
        <f>((6/16)*100)</f>
        <v>37.5</v>
      </c>
      <c r="DI2">
        <f>((4/12)*100)</f>
        <v>33.333333333333329</v>
      </c>
      <c r="DJ2">
        <f>((8/12)*100)</f>
        <v>66.666666666666657</v>
      </c>
      <c r="DK2">
        <f>((7/12)*100)</f>
        <v>58.333333333333336</v>
      </c>
      <c r="DL2">
        <f>((14/17)*100)</f>
        <v>82.35294117647058</v>
      </c>
      <c r="DM2">
        <f>((5/17)*100)</f>
        <v>29.411764705882355</v>
      </c>
      <c r="DN2">
        <f>((7/17)*100)</f>
        <v>41.17647058823529</v>
      </c>
      <c r="DP2">
        <f>((0/12)*100)</f>
        <v>0</v>
      </c>
      <c r="DQ2">
        <f>((0/12)*100)</f>
        <v>0</v>
      </c>
      <c r="DR2">
        <f>((12/12)*100)</f>
        <v>100</v>
      </c>
      <c r="DS2">
        <f>((0/12)*100)</f>
        <v>0</v>
      </c>
      <c r="DT2">
        <f>((8/12)*100)</f>
        <v>66.666666666666657</v>
      </c>
      <c r="DU2">
        <f>((0/12)*100)</f>
        <v>0</v>
      </c>
      <c r="DV2">
        <f>((0/11)*100)</f>
        <v>0</v>
      </c>
      <c r="DW2">
        <f>((8/11)*100)</f>
        <v>72.727272727272734</v>
      </c>
      <c r="DX2">
        <f>((1/11)*100)</f>
        <v>9.0909090909090917</v>
      </c>
      <c r="DY2">
        <f>((12/14)*100)</f>
        <v>85.714285714285708</v>
      </c>
      <c r="DZ2">
        <f>((0/14)*100)</f>
        <v>0</v>
      </c>
      <c r="EA2">
        <f>((1/14)*100)</f>
        <v>7.1428571428571423</v>
      </c>
    </row>
    <row r="3" spans="1:131" x14ac:dyDescent="0.25">
      <c r="A3">
        <v>232.93036899999998</v>
      </c>
      <c r="B3">
        <v>6.8694470000000001</v>
      </c>
      <c r="C3">
        <v>218.83181400000001</v>
      </c>
      <c r="D3">
        <v>9.0538679999999996</v>
      </c>
      <c r="E3">
        <v>234.23419999999999</v>
      </c>
      <c r="F3">
        <v>6.1380429999999997</v>
      </c>
      <c r="G3">
        <v>239.583144</v>
      </c>
      <c r="H3">
        <v>9.0261659999999999</v>
      </c>
      <c r="K3">
        <f>(13/200)</f>
        <v>6.5000000000000002E-2</v>
      </c>
      <c r="L3">
        <f>(14/200)</f>
        <v>7.0000000000000007E-2</v>
      </c>
      <c r="M3">
        <f>(10/200)</f>
        <v>0.05</v>
      </c>
      <c r="N3">
        <f>(16/200)</f>
        <v>0.08</v>
      </c>
      <c r="P3">
        <f>(8/200)</f>
        <v>0.04</v>
      </c>
      <c r="Q3">
        <f>(10/200)</f>
        <v>0.05</v>
      </c>
      <c r="R3">
        <f>(10/200)</f>
        <v>0.05</v>
      </c>
      <c r="S3">
        <f>(10/200)</f>
        <v>0.05</v>
      </c>
      <c r="U3">
        <f>0.065+0.04</f>
        <v>0.10500000000000001</v>
      </c>
      <c r="V3">
        <f>0.07+0.05</f>
        <v>0.12000000000000001</v>
      </c>
      <c r="W3">
        <f>0.05+0.05</f>
        <v>0.1</v>
      </c>
      <c r="X3">
        <f>0.08+0.05</f>
        <v>0.13</v>
      </c>
      <c r="Z3">
        <f>SQRT((ABS($A$4-$A$3)^2+(ABS($B$4-$B$3)^2)))</f>
        <v>17.442910768441855</v>
      </c>
      <c r="AA3">
        <f>SQRT((ABS($C$4-$C$3)^2+(ABS($D$4-$D$3)^2)))</f>
        <v>21.717338031723241</v>
      </c>
      <c r="AB3">
        <f>SQRT((ABS($E$4-$E$3)^2+(ABS($F$4-$F$3)^2)))</f>
        <v>17.825023960254125</v>
      </c>
      <c r="AC3">
        <f>SQRT((ABS($G$4-$G$3)^2+(ABS($H$4-$H$3)^2)))</f>
        <v>23.961156223769361</v>
      </c>
      <c r="AJ3">
        <f>1/0.105</f>
        <v>9.5238095238095237</v>
      </c>
      <c r="AK3">
        <f>1/0.12</f>
        <v>8.3333333333333339</v>
      </c>
      <c r="AL3">
        <f>1/0.1</f>
        <v>10</v>
      </c>
      <c r="AM3">
        <f>1/0.13</f>
        <v>7.6923076923076916</v>
      </c>
      <c r="AO3">
        <f>$Z3/$U3</f>
        <v>166.12295969944623</v>
      </c>
      <c r="AP3">
        <f>$AA3/$V3</f>
        <v>180.97781693102698</v>
      </c>
      <c r="AQ3">
        <f>$AB3/$W3</f>
        <v>178.25023960254123</v>
      </c>
      <c r="AR3">
        <f>$AC3/$X3</f>
        <v>184.31658633668738</v>
      </c>
      <c r="AT3" t="s">
        <v>297</v>
      </c>
      <c r="AV3">
        <f>((0.065/0.105)*100)</f>
        <v>61.904761904761905</v>
      </c>
      <c r="AW3">
        <f>((0.07/0.12)*100)</f>
        <v>58.333333333333336</v>
      </c>
      <c r="AX3">
        <f>((0.05/0.1)*100)</f>
        <v>50</v>
      </c>
      <c r="AY3">
        <f>((0.08/0.13)*100)</f>
        <v>61.53846153846154</v>
      </c>
      <c r="BA3">
        <f>((0.04/0.105)*100)</f>
        <v>38.095238095238102</v>
      </c>
      <c r="BB3">
        <f>((0.05/0.12)*100)</f>
        <v>41.666666666666671</v>
      </c>
      <c r="BC3">
        <f>((0.05/0.1)*100)</f>
        <v>50</v>
      </c>
      <c r="BD3">
        <f>((0.05/0.13)*100)</f>
        <v>38.461538461538467</v>
      </c>
      <c r="BF3">
        <f>ABS($B$3-$D$3)</f>
        <v>2.1844209999999995</v>
      </c>
      <c r="BG3">
        <f>ABS($F$3-$H$3)</f>
        <v>2.8881230000000002</v>
      </c>
      <c r="BL3">
        <f>SQRT((ABS($A$3-$E$3)^2+(ABS($B$3-$F$3)^2)))</f>
        <v>1.494967253078477</v>
      </c>
      <c r="BM3">
        <f>SQRT((ABS($C$3-$G$4)^2+(ABS($D$3-$H$4)^2)))</f>
        <v>3.2545471225995533</v>
      </c>
      <c r="BO3">
        <f>SQRT((ABS($A$3-$G$3)^2+(ABS($B$3-$H$3)^2)))</f>
        <v>6.9936293900653803</v>
      </c>
      <c r="BP3">
        <f>SQRT((ABS($C$3-$E$4)^2+(ABS($D$3-$F$4)^2)))</f>
        <v>3.1490430743648212</v>
      </c>
      <c r="BR3">
        <f>DEGREES(ACOS((3.18971279909164^2+23.6250794822533^2-22.5522700312545^2)/(2*3.18971279909164*23.6250794822533)))</f>
        <v>66.658872131241523</v>
      </c>
      <c r="BS3">
        <f>DEGREES(ACOS((20.8028992345602^2+21.6466900716346^2-3.18971279909164^2)/(2*20.8028992345602*21.6466900716346)))</f>
        <v>8.3127348479167829</v>
      </c>
      <c r="BU3">
        <v>13</v>
      </c>
      <c r="BV3">
        <v>8</v>
      </c>
      <c r="BW3">
        <v>3</v>
      </c>
      <c r="BX3">
        <v>8</v>
      </c>
      <c r="BY3">
        <v>14</v>
      </c>
      <c r="BZ3">
        <v>10</v>
      </c>
      <c r="CA3">
        <v>4</v>
      </c>
      <c r="CB3">
        <v>5</v>
      </c>
      <c r="CC3">
        <v>10</v>
      </c>
      <c r="CD3">
        <v>3</v>
      </c>
      <c r="CE3">
        <v>2</v>
      </c>
      <c r="CF3">
        <v>10</v>
      </c>
      <c r="CG3">
        <v>16</v>
      </c>
      <c r="CH3">
        <v>8</v>
      </c>
      <c r="CI3">
        <v>6</v>
      </c>
      <c r="CJ3">
        <v>10</v>
      </c>
      <c r="CL3">
        <v>8</v>
      </c>
      <c r="CM3">
        <v>0</v>
      </c>
      <c r="CN3">
        <v>0</v>
      </c>
      <c r="CO3">
        <v>5</v>
      </c>
      <c r="CP3">
        <v>10</v>
      </c>
      <c r="CQ3">
        <v>5</v>
      </c>
      <c r="CR3">
        <v>2</v>
      </c>
      <c r="CS3">
        <v>0</v>
      </c>
      <c r="CT3">
        <v>10</v>
      </c>
      <c r="CU3">
        <v>0</v>
      </c>
      <c r="CV3">
        <v>2</v>
      </c>
      <c r="CW3">
        <v>5</v>
      </c>
      <c r="CX3">
        <v>10</v>
      </c>
      <c r="CY3">
        <v>5</v>
      </c>
      <c r="CZ3">
        <v>0</v>
      </c>
      <c r="DA3">
        <v>5</v>
      </c>
      <c r="DC3">
        <f>((8/13)*100)</f>
        <v>61.53846153846154</v>
      </c>
      <c r="DD3">
        <f>((3/13)*100)</f>
        <v>23.076923076923077</v>
      </c>
      <c r="DE3">
        <f>((8/13)*100)</f>
        <v>61.53846153846154</v>
      </c>
      <c r="DF3">
        <f>((10/14)*100)</f>
        <v>71.428571428571431</v>
      </c>
      <c r="DG3">
        <f>((4/14)*100)</f>
        <v>28.571428571428569</v>
      </c>
      <c r="DH3">
        <f>((5/14)*100)</f>
        <v>35.714285714285715</v>
      </c>
      <c r="DI3">
        <f>((3/10)*100)</f>
        <v>30</v>
      </c>
      <c r="DJ3">
        <f>((2/10)*100)</f>
        <v>20</v>
      </c>
      <c r="DK3">
        <f>((10/10)*100)</f>
        <v>100</v>
      </c>
      <c r="DL3">
        <f>((8/16)*100)</f>
        <v>50</v>
      </c>
      <c r="DM3">
        <f>((6/16)*100)</f>
        <v>37.5</v>
      </c>
      <c r="DN3">
        <f>((10/16)*100)</f>
        <v>62.5</v>
      </c>
      <c r="DP3">
        <f>((0/8)*100)</f>
        <v>0</v>
      </c>
      <c r="DQ3">
        <f>((0/8)*100)</f>
        <v>0</v>
      </c>
      <c r="DR3">
        <f>((5/8)*100)</f>
        <v>62.5</v>
      </c>
      <c r="DS3">
        <f>((5/10)*100)</f>
        <v>50</v>
      </c>
      <c r="DT3">
        <f>((2/10)*100)</f>
        <v>20</v>
      </c>
      <c r="DU3">
        <f>((0/10)*100)</f>
        <v>0</v>
      </c>
      <c r="DV3">
        <f>((0/10)*100)</f>
        <v>0</v>
      </c>
      <c r="DW3">
        <f>((2/10)*100)</f>
        <v>20</v>
      </c>
      <c r="DX3">
        <f>((5/10)*100)</f>
        <v>50</v>
      </c>
      <c r="DY3">
        <f>((5/10)*100)</f>
        <v>50</v>
      </c>
      <c r="DZ3">
        <f>((0/10)*100)</f>
        <v>0</v>
      </c>
      <c r="EA3">
        <f>((5/10)*100)</f>
        <v>50</v>
      </c>
    </row>
    <row r="4" spans="1:131" x14ac:dyDescent="0.25">
      <c r="A4">
        <v>215.48780099999999</v>
      </c>
      <c r="B4">
        <v>6.9787980000000003</v>
      </c>
      <c r="C4">
        <v>197.11447799999999</v>
      </c>
      <c r="D4">
        <v>9.0444739999999992</v>
      </c>
      <c r="E4">
        <v>216.430825</v>
      </c>
      <c r="F4">
        <v>7.0162899999999997</v>
      </c>
      <c r="G4">
        <v>215.629749</v>
      </c>
      <c r="H4">
        <v>9.6359820000000003</v>
      </c>
      <c r="K4">
        <f>(12/200)</f>
        <v>0.06</v>
      </c>
      <c r="L4">
        <f>(14/200)</f>
        <v>7.0000000000000007E-2</v>
      </c>
      <c r="M4">
        <f>(12/200)</f>
        <v>0.06</v>
      </c>
      <c r="N4">
        <f>(13/200)</f>
        <v>6.5000000000000002E-2</v>
      </c>
      <c r="P4">
        <f>(9/200)</f>
        <v>4.4999999999999998E-2</v>
      </c>
      <c r="Q4">
        <f>(9/200)</f>
        <v>4.4999999999999998E-2</v>
      </c>
      <c r="R4">
        <f>(10/200)</f>
        <v>0.05</v>
      </c>
      <c r="S4">
        <f>(9/200)</f>
        <v>4.4999999999999998E-2</v>
      </c>
      <c r="U4">
        <f>0.06+0.045</f>
        <v>0.105</v>
      </c>
      <c r="V4">
        <f>0.07+0.045</f>
        <v>0.115</v>
      </c>
      <c r="W4">
        <f>0.06+0.05</f>
        <v>0.11</v>
      </c>
      <c r="X4">
        <f>0.065+0.045</f>
        <v>0.11</v>
      </c>
      <c r="Z4">
        <f>SQRT((ABS($A$5-$A$4)^2+(ABS($B$5-$B$4)^2)))</f>
        <v>21.376517398260205</v>
      </c>
      <c r="AA4">
        <f>SQRT((ABS($C$5-$C$4)^2+(ABS($D$5-$D$4)^2)))</f>
        <v>21.763509972709674</v>
      </c>
      <c r="AB4">
        <f>SQRT((ABS($E$5-$E$4)^2+(ABS($F$5-$F$4)^2)))</f>
        <v>21.353088389623871</v>
      </c>
      <c r="AC4">
        <f>SQRT((ABS($G$5-$G$4)^2+(ABS($H$5-$H$4)^2)))</f>
        <v>21.646690071634641</v>
      </c>
      <c r="AJ4">
        <f>1/0.105</f>
        <v>9.5238095238095237</v>
      </c>
      <c r="AK4">
        <f>1/0.115</f>
        <v>8.695652173913043</v>
      </c>
      <c r="AL4">
        <f>1/0.11</f>
        <v>9.0909090909090917</v>
      </c>
      <c r="AM4">
        <f>1/0.11</f>
        <v>9.0909090909090917</v>
      </c>
      <c r="AO4">
        <f>$Z4/$U4</f>
        <v>203.58587998343054</v>
      </c>
      <c r="AP4">
        <f>$AA4/$V4</f>
        <v>189.24791280617106</v>
      </c>
      <c r="AQ4">
        <f>$AB4/$W4</f>
        <v>194.11898536021701</v>
      </c>
      <c r="AR4">
        <f>$AC4/$X4</f>
        <v>196.78809156031491</v>
      </c>
      <c r="AT4">
        <f>SUM(Z:AC)</f>
        <v>1607.84800209575</v>
      </c>
      <c r="AV4">
        <f>((0.06/0.105)*100)</f>
        <v>57.142857142857139</v>
      </c>
      <c r="AW4">
        <f>((0.07/0.115)*100)</f>
        <v>60.869565217391312</v>
      </c>
      <c r="AX4">
        <f>((0.06/0.11)*100)</f>
        <v>54.54545454545454</v>
      </c>
      <c r="AY4">
        <f>((0.065/0.11)*100)</f>
        <v>59.090909090909093</v>
      </c>
      <c r="BA4">
        <f>((0.045/0.105)*100)</f>
        <v>42.857142857142854</v>
      </c>
      <c r="BB4">
        <f>((0.045/0.115)*100)</f>
        <v>39.130434782608688</v>
      </c>
      <c r="BC4">
        <f>((0.05/0.11)*100)</f>
        <v>45.45454545454546</v>
      </c>
      <c r="BD4">
        <f>((0.045/0.11)*100)</f>
        <v>40.909090909090907</v>
      </c>
      <c r="BF4">
        <f>ABS($B$4-$D$4)</f>
        <v>2.065675999999999</v>
      </c>
      <c r="BG4">
        <f>ABS($F$4-$H$4)</f>
        <v>2.6196920000000006</v>
      </c>
      <c r="BL4">
        <f>SQRT((ABS($A$4-$E$4)^2+(ABS($B$4-$F$4)^2)))</f>
        <v>0.94376899432012262</v>
      </c>
      <c r="BM4">
        <f>SQRT((ABS($C$4-$G$5)^2+(ABS($D$4-$H$5)^2)))</f>
        <v>3.1435287233871483</v>
      </c>
      <c r="BO4">
        <f>SQRT((ABS($A$4-$G$4)^2+(ABS($B$4-$H$4)^2)))</f>
        <v>2.6609727628369297</v>
      </c>
      <c r="BP4">
        <f>SQRT((ABS($C$4-$E$5)^2+(ABS($D$4-$F$5)^2)))</f>
        <v>3.3721273395049804</v>
      </c>
      <c r="BR4">
        <f>DEGREES(ACOS((2.99809208571201^2+18.2412989672344^2-17.5869419713532^2)/(2*2.99809208571201*18.2412989672344)))</f>
        <v>72.751186910979257</v>
      </c>
      <c r="BS4">
        <f>DEGREES(ACOS((22.5522700312545^2+23.4486408132166^2-2.99809208571201^2)/(2*22.5522700312545*23.4486408132166)))</f>
        <v>7.1328073228683415</v>
      </c>
      <c r="BU4">
        <v>12</v>
      </c>
      <c r="BV4">
        <v>10</v>
      </c>
      <c r="BW4">
        <v>4</v>
      </c>
      <c r="BX4">
        <v>4</v>
      </c>
      <c r="BY4">
        <v>14</v>
      </c>
      <c r="BZ4">
        <v>12</v>
      </c>
      <c r="CA4">
        <v>3</v>
      </c>
      <c r="CB4">
        <v>4</v>
      </c>
      <c r="CC4">
        <v>12</v>
      </c>
      <c r="CD4">
        <v>4</v>
      </c>
      <c r="CE4">
        <v>3</v>
      </c>
      <c r="CF4">
        <v>12</v>
      </c>
      <c r="CG4">
        <v>13</v>
      </c>
      <c r="CH4">
        <v>4</v>
      </c>
      <c r="CI4">
        <v>4</v>
      </c>
      <c r="CJ4">
        <v>12</v>
      </c>
      <c r="CL4">
        <v>9</v>
      </c>
      <c r="CM4">
        <v>5</v>
      </c>
      <c r="CN4">
        <v>2</v>
      </c>
      <c r="CO4">
        <v>1</v>
      </c>
      <c r="CP4">
        <v>9</v>
      </c>
      <c r="CQ4">
        <v>7</v>
      </c>
      <c r="CR4">
        <v>0</v>
      </c>
      <c r="CS4">
        <v>0</v>
      </c>
      <c r="CT4">
        <v>10</v>
      </c>
      <c r="CU4">
        <v>2</v>
      </c>
      <c r="CV4">
        <v>0</v>
      </c>
      <c r="CW4">
        <v>9</v>
      </c>
      <c r="CX4">
        <v>9</v>
      </c>
      <c r="CY4">
        <v>1</v>
      </c>
      <c r="CZ4">
        <v>0</v>
      </c>
      <c r="DA4">
        <v>9</v>
      </c>
      <c r="DC4">
        <f>((10/12)*100)</f>
        <v>83.333333333333343</v>
      </c>
      <c r="DD4">
        <f>((4/12)*100)</f>
        <v>33.333333333333329</v>
      </c>
      <c r="DE4">
        <f>((4/12)*100)</f>
        <v>33.333333333333329</v>
      </c>
      <c r="DF4">
        <f>((12/14)*100)</f>
        <v>85.714285714285708</v>
      </c>
      <c r="DG4">
        <f>((3/14)*100)</f>
        <v>21.428571428571427</v>
      </c>
      <c r="DH4">
        <f>((4/14)*100)</f>
        <v>28.571428571428569</v>
      </c>
      <c r="DI4">
        <f>((4/12)*100)</f>
        <v>33.333333333333329</v>
      </c>
      <c r="DJ4">
        <f>((3/12)*100)</f>
        <v>25</v>
      </c>
      <c r="DK4">
        <f>((12/12)*100)</f>
        <v>100</v>
      </c>
      <c r="DL4">
        <f>((4/13)*100)</f>
        <v>30.76923076923077</v>
      </c>
      <c r="DM4">
        <f>((4/13)*100)</f>
        <v>30.76923076923077</v>
      </c>
      <c r="DN4">
        <f>((12/13)*100)</f>
        <v>92.307692307692307</v>
      </c>
      <c r="DP4">
        <f>((5/9)*100)</f>
        <v>55.555555555555557</v>
      </c>
      <c r="DQ4">
        <f>((2/9)*100)</f>
        <v>22.222222222222221</v>
      </c>
      <c r="DR4">
        <f>((1/9)*100)</f>
        <v>11.111111111111111</v>
      </c>
      <c r="DS4">
        <f>((7/9)*100)</f>
        <v>77.777777777777786</v>
      </c>
      <c r="DT4">
        <f>((0/9)*100)</f>
        <v>0</v>
      </c>
      <c r="DU4">
        <f>((0/9)*100)</f>
        <v>0</v>
      </c>
      <c r="DV4">
        <f>((2/10)*100)</f>
        <v>20</v>
      </c>
      <c r="DW4">
        <f>((0/10)*100)</f>
        <v>0</v>
      </c>
      <c r="DX4">
        <f>((9/10)*100)</f>
        <v>90</v>
      </c>
      <c r="DY4">
        <f>((1/9)*100)</f>
        <v>11.111111111111111</v>
      </c>
      <c r="DZ4">
        <f>((0/9)*100)</f>
        <v>0</v>
      </c>
      <c r="EA4">
        <f>((9/9)*100)</f>
        <v>100</v>
      </c>
    </row>
    <row r="5" spans="1:131" x14ac:dyDescent="0.25">
      <c r="A5">
        <v>194.11179200000001</v>
      </c>
      <c r="B5">
        <v>6.8313689999999996</v>
      </c>
      <c r="C5">
        <v>175.35210999999998</v>
      </c>
      <c r="D5">
        <v>9.2674210000000006</v>
      </c>
      <c r="E5">
        <v>195.08816400000001</v>
      </c>
      <c r="F5">
        <v>6.3490529999999996</v>
      </c>
      <c r="G5">
        <v>193.98505599999999</v>
      </c>
      <c r="H5">
        <v>9.3419480000000004</v>
      </c>
      <c r="K5">
        <f>(15/200)</f>
        <v>7.4999999999999997E-2</v>
      </c>
      <c r="L5">
        <f>(14/200)</f>
        <v>7.0000000000000007E-2</v>
      </c>
      <c r="M5">
        <f>(14/200)</f>
        <v>7.0000000000000007E-2</v>
      </c>
      <c r="N5">
        <f>(15/200)</f>
        <v>7.4999999999999997E-2</v>
      </c>
      <c r="P5">
        <f>(9/200)</f>
        <v>4.4999999999999998E-2</v>
      </c>
      <c r="Q5">
        <f>(9/200)</f>
        <v>4.4999999999999998E-2</v>
      </c>
      <c r="R5">
        <f>(11/200)</f>
        <v>5.5E-2</v>
      </c>
      <c r="S5">
        <f>(10/200)</f>
        <v>0.05</v>
      </c>
      <c r="U5">
        <f>0.075+0.045</f>
        <v>0.12</v>
      </c>
      <c r="V5">
        <f>0.07+0.045</f>
        <v>0.115</v>
      </c>
      <c r="W5">
        <f>0.07+0.055</f>
        <v>0.125</v>
      </c>
      <c r="X5">
        <f>0.075+0.05</f>
        <v>0.125</v>
      </c>
      <c r="Z5">
        <f>SQRT((ABS($A$6-$A$5)^2+(ABS($B$6-$B$5)^2)))</f>
        <v>22.976876996392811</v>
      </c>
      <c r="AA5">
        <f>SQRT((ABS($C$6-$C$5)^2+(ABS($D$6-$D$5)^2)))</f>
        <v>18.961500167063402</v>
      </c>
      <c r="AB5">
        <f>SQRT((ABS($E$6-$E$5)^2+(ABS($F$6-$F$5)^2)))</f>
        <v>23.625079482253323</v>
      </c>
      <c r="AC5">
        <f>SQRT((ABS($G$6-$G$5)^2+(ABS($H$6-$H$5)^2)))</f>
        <v>23.448640813216635</v>
      </c>
      <c r="AJ5">
        <f>1/0.12</f>
        <v>8.3333333333333339</v>
      </c>
      <c r="AK5">
        <f>1/0.115</f>
        <v>8.695652173913043</v>
      </c>
      <c r="AL5">
        <f>1/0.125</f>
        <v>8</v>
      </c>
      <c r="AM5">
        <f>1/0.125</f>
        <v>8</v>
      </c>
      <c r="AO5">
        <f>$Z5/$U5</f>
        <v>191.47397496994009</v>
      </c>
      <c r="AP5">
        <f>$AA5/$V5</f>
        <v>164.88261014837741</v>
      </c>
      <c r="AQ5">
        <f>$AB5/$W5</f>
        <v>189.00063585802658</v>
      </c>
      <c r="AR5">
        <f>$AC5/$X5</f>
        <v>187.58912650573308</v>
      </c>
      <c r="AT5" t="s">
        <v>298</v>
      </c>
      <c r="AV5">
        <f>((0.075/0.12)*100)</f>
        <v>62.5</v>
      </c>
      <c r="AW5">
        <f>((0.07/0.115)*100)</f>
        <v>60.869565217391312</v>
      </c>
      <c r="AX5">
        <f>((0.07/0.125)*100)</f>
        <v>56.000000000000007</v>
      </c>
      <c r="AY5">
        <f>((0.075/0.125)*100)</f>
        <v>60</v>
      </c>
      <c r="BA5">
        <f>((0.045/0.12)*100)</f>
        <v>37.5</v>
      </c>
      <c r="BB5">
        <f>((0.045/0.115)*100)</f>
        <v>39.130434782608688</v>
      </c>
      <c r="BC5">
        <f>((0.055/0.125)*100)</f>
        <v>44</v>
      </c>
      <c r="BD5">
        <f>((0.05/0.125)*100)</f>
        <v>40</v>
      </c>
      <c r="BF5">
        <f>ABS($B$5-$D$5)</f>
        <v>2.436052000000001</v>
      </c>
      <c r="BG5">
        <f>ABS($F$5-$H$5)</f>
        <v>2.9928950000000007</v>
      </c>
      <c r="BL5">
        <f>SQRT((ABS($A$5-$E$5)^2+(ABS($B$5-$F$5)^2)))</f>
        <v>1.0890045942235487</v>
      </c>
      <c r="BM5">
        <f>SQRT((ABS($C$5-$G$6)^2+(ABS($D$5-$H$6)^2)))</f>
        <v>4.9390411627036217</v>
      </c>
      <c r="BO5">
        <f>SQRT((ABS($A$5-$G$5)^2+(ABS($B$5-$H$5)^2)))</f>
        <v>2.5137758310829965</v>
      </c>
      <c r="BP5">
        <f>SQRT((ABS($C$5-$E$6)^2+(ABS($D$5-$F$6)^2)))</f>
        <v>4.1875994103297405</v>
      </c>
      <c r="BR5">
        <f>DEGREES(ACOS((31.5070097455685^2+29.8681637223136^2-3.24533754137624^2)/(2*31.5070097455685*29.8681637223136)))</f>
        <v>5.2336054452598297</v>
      </c>
      <c r="BS5">
        <f>DEGREES(ACOS((17.5869419713532^2+17.5580153001052^2-2.59755830181538^2)/(2*17.5869419713532*17.5580153001052)))</f>
        <v>8.476650460336149</v>
      </c>
      <c r="BU5">
        <v>15</v>
      </c>
      <c r="BV5">
        <v>12</v>
      </c>
      <c r="BW5">
        <v>5</v>
      </c>
      <c r="BX5">
        <v>5</v>
      </c>
      <c r="BY5">
        <v>14</v>
      </c>
      <c r="BZ5">
        <v>10</v>
      </c>
      <c r="CA5">
        <v>3</v>
      </c>
      <c r="CB5">
        <v>4</v>
      </c>
      <c r="CC5">
        <v>14</v>
      </c>
      <c r="CD5">
        <v>5</v>
      </c>
      <c r="CE5">
        <v>5</v>
      </c>
      <c r="CF5">
        <v>14</v>
      </c>
      <c r="CG5">
        <v>15</v>
      </c>
      <c r="CH5">
        <v>5</v>
      </c>
      <c r="CI5">
        <v>6</v>
      </c>
      <c r="CJ5">
        <v>14</v>
      </c>
      <c r="CL5">
        <v>9</v>
      </c>
      <c r="CM5">
        <v>7</v>
      </c>
      <c r="CN5">
        <v>1</v>
      </c>
      <c r="CO5">
        <v>0</v>
      </c>
      <c r="CP5">
        <v>9</v>
      </c>
      <c r="CQ5">
        <v>6</v>
      </c>
      <c r="CR5">
        <v>0</v>
      </c>
      <c r="CS5">
        <v>0</v>
      </c>
      <c r="CT5">
        <v>11</v>
      </c>
      <c r="CU5">
        <v>1</v>
      </c>
      <c r="CV5">
        <v>0</v>
      </c>
      <c r="CW5">
        <v>10</v>
      </c>
      <c r="CX5">
        <v>10</v>
      </c>
      <c r="CY5">
        <v>0</v>
      </c>
      <c r="CZ5">
        <v>0</v>
      </c>
      <c r="DA5">
        <v>10</v>
      </c>
      <c r="DC5">
        <f>((12/15)*100)</f>
        <v>80</v>
      </c>
      <c r="DD5">
        <f>((5/15)*100)</f>
        <v>33.333333333333329</v>
      </c>
      <c r="DE5">
        <f>((5/15)*100)</f>
        <v>33.333333333333329</v>
      </c>
      <c r="DF5">
        <f>((10/14)*100)</f>
        <v>71.428571428571431</v>
      </c>
      <c r="DG5">
        <f>((3/14)*100)</f>
        <v>21.428571428571427</v>
      </c>
      <c r="DH5">
        <f>((4/14)*100)</f>
        <v>28.571428571428569</v>
      </c>
      <c r="DI5">
        <f>((5/14)*100)</f>
        <v>35.714285714285715</v>
      </c>
      <c r="DJ5">
        <f>((5/14)*100)</f>
        <v>35.714285714285715</v>
      </c>
      <c r="DK5">
        <f>((14/14)*100)</f>
        <v>100</v>
      </c>
      <c r="DL5">
        <f>((5/15)*100)</f>
        <v>33.333333333333329</v>
      </c>
      <c r="DM5">
        <f>((6/15)*100)</f>
        <v>40</v>
      </c>
      <c r="DN5">
        <f>((14/15)*100)</f>
        <v>93.333333333333329</v>
      </c>
      <c r="DP5">
        <f>((7/9)*100)</f>
        <v>77.777777777777786</v>
      </c>
      <c r="DQ5">
        <f>((1/9)*100)</f>
        <v>11.111111111111111</v>
      </c>
      <c r="DR5">
        <f>((0/9)*100)</f>
        <v>0</v>
      </c>
      <c r="DS5">
        <f>((6/9)*100)</f>
        <v>66.666666666666657</v>
      </c>
      <c r="DT5">
        <f>((0/9)*100)</f>
        <v>0</v>
      </c>
      <c r="DU5">
        <f>((0/9)*100)</f>
        <v>0</v>
      </c>
      <c r="DV5">
        <f>((1/11)*100)</f>
        <v>9.0909090909090917</v>
      </c>
      <c r="DW5">
        <f>((0/11)*100)</f>
        <v>0</v>
      </c>
      <c r="DX5">
        <f>((10/11)*100)</f>
        <v>90.909090909090907</v>
      </c>
      <c r="DY5">
        <f>((0/10)*100)</f>
        <v>0</v>
      </c>
      <c r="DZ5">
        <f>((0/10)*100)</f>
        <v>0</v>
      </c>
      <c r="EA5">
        <f>((10/10)*100)</f>
        <v>100</v>
      </c>
    </row>
    <row r="6" spans="1:131" x14ac:dyDescent="0.25">
      <c r="A6">
        <v>171.14195100000001</v>
      </c>
      <c r="B6">
        <v>7.3999470000000001</v>
      </c>
      <c r="C6">
        <v>156.391899</v>
      </c>
      <c r="D6">
        <v>9.4885260000000002</v>
      </c>
      <c r="E6">
        <v>171.49784499999998</v>
      </c>
      <c r="F6">
        <v>7.6301579999999998</v>
      </c>
      <c r="G6">
        <v>170.56400500000001</v>
      </c>
      <c r="H6">
        <v>10.479105000000001</v>
      </c>
      <c r="K6">
        <f>(15/200)</f>
        <v>7.4999999999999997E-2</v>
      </c>
      <c r="L6">
        <f>(18/200)</f>
        <v>0.09</v>
      </c>
      <c r="M6">
        <f>(13/200)</f>
        <v>6.5000000000000002E-2</v>
      </c>
      <c r="N6">
        <f>(13/200)</f>
        <v>6.5000000000000002E-2</v>
      </c>
      <c r="P6">
        <f>(10/200)</f>
        <v>0.05</v>
      </c>
      <c r="Q6">
        <f>(9/200)</f>
        <v>4.4999999999999998E-2</v>
      </c>
      <c r="R6">
        <f>(11/200)</f>
        <v>5.5E-2</v>
      </c>
      <c r="S6">
        <f>(10/200)</f>
        <v>0.05</v>
      </c>
      <c r="U6">
        <f>0.075+0.05</f>
        <v>0.125</v>
      </c>
      <c r="V6">
        <f>0.09+0.045</f>
        <v>0.13500000000000001</v>
      </c>
      <c r="W6">
        <f>0.065+0.055</f>
        <v>0.12</v>
      </c>
      <c r="X6">
        <f>0.065+0.05</f>
        <v>0.115</v>
      </c>
      <c r="Z6">
        <f>SQRT((ABS($A$7-$A$6)^2+(ABS($B$7-$B$6)^2)))</f>
        <v>18.093081167766481</v>
      </c>
      <c r="AA6">
        <f>SQRT((ABS($C$7-$C$6)^2+(ABS($D$7-$D$6)^2)))</f>
        <v>31.166061807589639</v>
      </c>
      <c r="AB6">
        <f>SQRT((ABS($E$7-$E$6)^2+(ABS($F$7-$F$6)^2)))</f>
        <v>18.241298967234339</v>
      </c>
      <c r="AC6">
        <f>SQRT((ABS($G$7-$G$6)^2+(ABS($H$7-$H$6)^2)))</f>
        <v>17.558015300105186</v>
      </c>
      <c r="AJ6">
        <f>1/0.125</f>
        <v>8</v>
      </c>
      <c r="AK6">
        <f>1/0.135</f>
        <v>7.4074074074074066</v>
      </c>
      <c r="AL6">
        <f>1/0.12</f>
        <v>8.3333333333333339</v>
      </c>
      <c r="AM6">
        <f>1/0.115</f>
        <v>8.695652173913043</v>
      </c>
      <c r="AO6">
        <f>$Z6/$U6</f>
        <v>144.74464934213185</v>
      </c>
      <c r="AP6">
        <f>$AA6/$V6</f>
        <v>230.85971709325656</v>
      </c>
      <c r="AQ6">
        <f>$AB6/$W6</f>
        <v>152.01082472695282</v>
      </c>
      <c r="AR6">
        <f>$AC6/$X6</f>
        <v>152.67839391395813</v>
      </c>
      <c r="AT6">
        <f>SUM(U:X)</f>
        <v>8.350000000000005</v>
      </c>
      <c r="AV6">
        <f>((0.075/0.125)*100)</f>
        <v>60</v>
      </c>
      <c r="AW6">
        <f>((0.09/0.135)*100)</f>
        <v>66.666666666666657</v>
      </c>
      <c r="AX6">
        <f>((0.065/0.12)*100)</f>
        <v>54.166666666666671</v>
      </c>
      <c r="AY6">
        <f>((0.065/0.115)*100)</f>
        <v>56.521739130434781</v>
      </c>
      <c r="BA6">
        <f>((0.05/0.125)*100)</f>
        <v>40</v>
      </c>
      <c r="BB6">
        <f>((0.045/0.135)*100)</f>
        <v>33.333333333333329</v>
      </c>
      <c r="BC6">
        <f>((0.055/0.12)*100)</f>
        <v>45.833333333333336</v>
      </c>
      <c r="BD6">
        <f>((0.05/0.115)*100)</f>
        <v>43.478260869565219</v>
      </c>
      <c r="BF6">
        <f>ABS($B$6-$D$6)</f>
        <v>2.0885790000000002</v>
      </c>
      <c r="BG6">
        <f>ABS($F$6-$H$6)</f>
        <v>2.8489470000000008</v>
      </c>
      <c r="BL6">
        <f>SQRT((ABS($A$6-$E$6)^2+(ABS($B$6-$F$6)^2)))</f>
        <v>0.42386040597935565</v>
      </c>
      <c r="BM6">
        <f>SQRT((ABS($C$6-$G$7)^2+(ABS($D$6-$H$7)^2)))</f>
        <v>3.4060276068089728</v>
      </c>
      <c r="BO6">
        <f>SQRT((ABS($A$6-$G$6)^2+(ABS($B$6-$H$6)^2)))</f>
        <v>3.1329276352766269</v>
      </c>
      <c r="BP6">
        <f>SQRT((ABS($C$6-$E$7)^2+(ABS($D$6-$F$7)^2)))</f>
        <v>3.7968723247853626</v>
      </c>
      <c r="BR6">
        <f>DEGREES(ACOS((3.24428218578609^2+18.9091154381288^2-17.6820818278427^2)/(2*3.24428218578609*18.9091154381288)))</f>
        <v>63.14532897040678</v>
      </c>
      <c r="BS6">
        <f>DEGREES(ACOS((23.7659840033581^2+24.7461853586798^2-3.24428218578609^2)/(2*23.7659840033581*24.7461853586798)))</f>
        <v>7.3116956481204314</v>
      </c>
      <c r="BU6">
        <v>15</v>
      </c>
      <c r="BV6">
        <v>10</v>
      </c>
      <c r="BW6">
        <v>5</v>
      </c>
      <c r="BX6">
        <v>5</v>
      </c>
      <c r="BY6">
        <v>18</v>
      </c>
      <c r="BZ6">
        <v>14</v>
      </c>
      <c r="CA6">
        <v>8</v>
      </c>
      <c r="CB6">
        <v>8</v>
      </c>
      <c r="CC6">
        <v>13</v>
      </c>
      <c r="CD6">
        <v>5</v>
      </c>
      <c r="CE6">
        <v>4</v>
      </c>
      <c r="CF6">
        <v>13</v>
      </c>
      <c r="CG6">
        <v>13</v>
      </c>
      <c r="CH6">
        <v>5</v>
      </c>
      <c r="CI6">
        <v>4</v>
      </c>
      <c r="CJ6">
        <v>13</v>
      </c>
      <c r="CL6">
        <v>10</v>
      </c>
      <c r="CM6">
        <v>6</v>
      </c>
      <c r="CN6">
        <v>1</v>
      </c>
      <c r="CO6">
        <v>0</v>
      </c>
      <c r="CP6">
        <v>9</v>
      </c>
      <c r="CQ6">
        <v>4</v>
      </c>
      <c r="CR6">
        <v>0</v>
      </c>
      <c r="CS6">
        <v>0</v>
      </c>
      <c r="CT6">
        <v>11</v>
      </c>
      <c r="CU6">
        <v>1</v>
      </c>
      <c r="CV6">
        <v>0</v>
      </c>
      <c r="CW6">
        <v>10</v>
      </c>
      <c r="CX6">
        <v>10</v>
      </c>
      <c r="CY6">
        <v>0</v>
      </c>
      <c r="CZ6">
        <v>0</v>
      </c>
      <c r="DA6">
        <v>10</v>
      </c>
      <c r="DC6">
        <f>((10/15)*100)</f>
        <v>66.666666666666657</v>
      </c>
      <c r="DD6">
        <f>((5/15)*100)</f>
        <v>33.333333333333329</v>
      </c>
      <c r="DE6">
        <f>((5/15)*100)</f>
        <v>33.333333333333329</v>
      </c>
      <c r="DF6">
        <f>((14/18)*100)</f>
        <v>77.777777777777786</v>
      </c>
      <c r="DG6">
        <f>((8/18)*100)</f>
        <v>44.444444444444443</v>
      </c>
      <c r="DH6">
        <f>((8/18)*100)</f>
        <v>44.444444444444443</v>
      </c>
      <c r="DI6">
        <f>((5/13)*100)</f>
        <v>38.461538461538467</v>
      </c>
      <c r="DJ6">
        <f>((4/13)*100)</f>
        <v>30.76923076923077</v>
      </c>
      <c r="DK6">
        <f>((13/13)*100)</f>
        <v>100</v>
      </c>
      <c r="DL6">
        <f>((5/13)*100)</f>
        <v>38.461538461538467</v>
      </c>
      <c r="DM6">
        <f>((4/13)*100)</f>
        <v>30.76923076923077</v>
      </c>
      <c r="DN6">
        <f>((13/13)*100)</f>
        <v>100</v>
      </c>
      <c r="DP6">
        <f>((6/10)*100)</f>
        <v>60</v>
      </c>
      <c r="DQ6">
        <f>((1/10)*100)</f>
        <v>10</v>
      </c>
      <c r="DR6">
        <f>((0/10)*100)</f>
        <v>0</v>
      </c>
      <c r="DS6">
        <f>((4/9)*100)</f>
        <v>44.444444444444443</v>
      </c>
      <c r="DT6">
        <f>((0/9)*100)</f>
        <v>0</v>
      </c>
      <c r="DU6">
        <f>((0/9)*100)</f>
        <v>0</v>
      </c>
      <c r="DV6">
        <f>((1/11)*100)</f>
        <v>9.0909090909090917</v>
      </c>
      <c r="DW6">
        <f>((0/11)*100)</f>
        <v>0</v>
      </c>
      <c r="DX6">
        <f>((10/11)*100)</f>
        <v>90.909090909090907</v>
      </c>
      <c r="DY6">
        <f>((0/10)*100)</f>
        <v>0</v>
      </c>
      <c r="DZ6">
        <f>((0/10)*100)</f>
        <v>0</v>
      </c>
      <c r="EA6">
        <f>((10/10)*100)</f>
        <v>100</v>
      </c>
    </row>
    <row r="7" spans="1:131" x14ac:dyDescent="0.25">
      <c r="A7">
        <v>153.051636</v>
      </c>
      <c r="B7">
        <v>7.716316</v>
      </c>
      <c r="C7">
        <v>125.299272</v>
      </c>
      <c r="D7">
        <v>7.3503129999999999</v>
      </c>
      <c r="E7">
        <v>153.25879399999999</v>
      </c>
      <c r="F7">
        <v>7.3437900000000003</v>
      </c>
      <c r="G7">
        <v>153.01458300000002</v>
      </c>
      <c r="H7">
        <v>9.929843</v>
      </c>
      <c r="K7">
        <f>(17/200)</f>
        <v>8.5000000000000006E-2</v>
      </c>
      <c r="L7">
        <f>(14/200)</f>
        <v>7.0000000000000007E-2</v>
      </c>
      <c r="M7">
        <f>(14/200)</f>
        <v>7.0000000000000007E-2</v>
      </c>
      <c r="N7">
        <f>(16/200)</f>
        <v>0.08</v>
      </c>
      <c r="P7">
        <f>(8/200)</f>
        <v>0.04</v>
      </c>
      <c r="Q7">
        <f>(9/200)</f>
        <v>4.4999999999999998E-2</v>
      </c>
      <c r="R7">
        <f>(10/200)</f>
        <v>0.05</v>
      </c>
      <c r="S7">
        <f>(10/200)</f>
        <v>0.05</v>
      </c>
      <c r="U7">
        <f>0.085+0.04</f>
        <v>0.125</v>
      </c>
      <c r="V7">
        <f>0.07+0.045</f>
        <v>0.115</v>
      </c>
      <c r="W7">
        <f>0.07+0.05</f>
        <v>0.12000000000000001</v>
      </c>
      <c r="X7">
        <f>0.08+0.05</f>
        <v>0.13</v>
      </c>
      <c r="Z7">
        <f>SQRT((ABS($A$8-$A$7)^2+(ABS($B$8-$B$7)^2)))</f>
        <v>30.366028054029854</v>
      </c>
      <c r="AA7">
        <f>SQRT((ABS($C$8-$C$7)^2+(ABS($D$8-$D$7)^2)))</f>
        <v>23.042178396929618</v>
      </c>
      <c r="AB7">
        <f>SQRT((ABS($E$8-$E$7)^2+(ABS($F$8-$F$7)^2)))</f>
        <v>29.868163722313614</v>
      </c>
      <c r="AC7">
        <f>SQRT((ABS($G$8-$G$7)^2+(ABS($H$8-$H$7)^2)))</f>
        <v>31.340160402537972</v>
      </c>
      <c r="AJ7">
        <f>1/0.125</f>
        <v>8</v>
      </c>
      <c r="AK7">
        <f>1/0.115</f>
        <v>8.695652173913043</v>
      </c>
      <c r="AL7">
        <f>1/0.12</f>
        <v>8.3333333333333339</v>
      </c>
      <c r="AM7">
        <f>1/0.13</f>
        <v>7.6923076923076916</v>
      </c>
      <c r="AO7">
        <f>$Z7/$U7</f>
        <v>242.92822443223884</v>
      </c>
      <c r="AP7">
        <f>$AA7/$V7</f>
        <v>200.3667686689532</v>
      </c>
      <c r="AQ7">
        <f>$AB7/$W7</f>
        <v>248.90136435261343</v>
      </c>
      <c r="AR7">
        <f>$AC7/$X7</f>
        <v>241.07815694259978</v>
      </c>
      <c r="AV7">
        <f>((0.085/0.125)*100)</f>
        <v>68</v>
      </c>
      <c r="AW7">
        <f>((0.07/0.115)*100)</f>
        <v>60.869565217391312</v>
      </c>
      <c r="AX7">
        <f>((0.07/0.12)*100)</f>
        <v>58.333333333333336</v>
      </c>
      <c r="AY7">
        <f>((0.08/0.13)*100)</f>
        <v>61.53846153846154</v>
      </c>
      <c r="BA7">
        <f>((0.04/0.125)*100)</f>
        <v>32</v>
      </c>
      <c r="BB7">
        <f>((0.045/0.115)*100)</f>
        <v>39.130434782608688</v>
      </c>
      <c r="BC7">
        <f>((0.05/0.12)*100)</f>
        <v>41.666666666666671</v>
      </c>
      <c r="BD7">
        <f>((0.05/0.13)*100)</f>
        <v>38.461538461538467</v>
      </c>
      <c r="BF7">
        <f>ABS($B$7-$D$7)</f>
        <v>0.36600300000000008</v>
      </c>
      <c r="BG7">
        <f>ABS($F$7-$H$7)</f>
        <v>2.5860529999999997</v>
      </c>
      <c r="BL7">
        <f>SQRT((ABS($A$7-$E$7)^2+(ABS($B$7-$F$7)^2)))</f>
        <v>0.42625116731804585</v>
      </c>
      <c r="BM7">
        <f>SQRT((ABS($C$7-$G$8)^2+(ABS($D$7-$H$8)^2)))</f>
        <v>3.5627313602674304</v>
      </c>
      <c r="BO7">
        <f>SQRT((ABS($A$7-$G$7)^2+(ABS($B$7-$H$7)^2)))</f>
        <v>2.2138370998196772</v>
      </c>
      <c r="BP7">
        <f>SQRT((ABS($C$7-$E$8)^2+(ABS($D$7-$F$8)^2)))</f>
        <v>3.003043418078561</v>
      </c>
      <c r="BS7">
        <f>DEGREES(ACOS((17.6820818278427^2+18.2054244435598^2-2.99819751883094^2)/(2*17.6820818278427*18.2054244435598)))</f>
        <v>9.438171362470138</v>
      </c>
      <c r="BU7">
        <v>17</v>
      </c>
      <c r="BV7">
        <v>14</v>
      </c>
      <c r="BW7">
        <v>7</v>
      </c>
      <c r="BX7">
        <v>7</v>
      </c>
      <c r="BY7">
        <v>14</v>
      </c>
      <c r="BZ7">
        <v>12</v>
      </c>
      <c r="CA7">
        <v>3</v>
      </c>
      <c r="CB7">
        <v>5</v>
      </c>
      <c r="CC7">
        <v>14</v>
      </c>
      <c r="CD7">
        <v>7</v>
      </c>
      <c r="CE7">
        <v>5</v>
      </c>
      <c r="CF7">
        <v>14</v>
      </c>
      <c r="CG7">
        <v>16</v>
      </c>
      <c r="CH7">
        <v>8</v>
      </c>
      <c r="CI7">
        <v>7</v>
      </c>
      <c r="CJ7">
        <v>14</v>
      </c>
      <c r="CL7">
        <v>8</v>
      </c>
      <c r="CM7">
        <v>4</v>
      </c>
      <c r="CN7">
        <v>0</v>
      </c>
      <c r="CO7">
        <v>0</v>
      </c>
      <c r="CP7">
        <v>9</v>
      </c>
      <c r="CQ7">
        <v>6</v>
      </c>
      <c r="CR7">
        <v>0</v>
      </c>
      <c r="CS7">
        <v>0</v>
      </c>
      <c r="CT7">
        <v>10</v>
      </c>
      <c r="CU7">
        <v>0</v>
      </c>
      <c r="CV7">
        <v>0</v>
      </c>
      <c r="CW7">
        <v>10</v>
      </c>
      <c r="CX7">
        <v>10</v>
      </c>
      <c r="CY7">
        <v>0</v>
      </c>
      <c r="CZ7">
        <v>0</v>
      </c>
      <c r="DA7">
        <v>10</v>
      </c>
      <c r="DC7">
        <f>((14/17)*100)</f>
        <v>82.35294117647058</v>
      </c>
      <c r="DD7">
        <f>((7/17)*100)</f>
        <v>41.17647058823529</v>
      </c>
      <c r="DE7">
        <f>((7/17)*100)</f>
        <v>41.17647058823529</v>
      </c>
      <c r="DF7">
        <f>((12/14)*100)</f>
        <v>85.714285714285708</v>
      </c>
      <c r="DG7">
        <f>((3/14)*100)</f>
        <v>21.428571428571427</v>
      </c>
      <c r="DH7">
        <f>((5/14)*100)</f>
        <v>35.714285714285715</v>
      </c>
      <c r="DI7">
        <f>((7/14)*100)</f>
        <v>50</v>
      </c>
      <c r="DJ7">
        <f>((5/14)*100)</f>
        <v>35.714285714285715</v>
      </c>
      <c r="DK7">
        <f>((14/14)*100)</f>
        <v>100</v>
      </c>
      <c r="DL7">
        <f>((8/16)*100)</f>
        <v>50</v>
      </c>
      <c r="DM7">
        <f>((7/16)*100)</f>
        <v>43.75</v>
      </c>
      <c r="DN7">
        <f>((14/16)*100)</f>
        <v>87.5</v>
      </c>
      <c r="DP7">
        <f>((4/8)*100)</f>
        <v>50</v>
      </c>
      <c r="DQ7">
        <f>((0/8)*100)</f>
        <v>0</v>
      </c>
      <c r="DR7">
        <f>((0/8)*100)</f>
        <v>0</v>
      </c>
      <c r="DS7">
        <f>((6/9)*100)</f>
        <v>66.666666666666657</v>
      </c>
      <c r="DT7">
        <f>((0/9)*100)</f>
        <v>0</v>
      </c>
      <c r="DU7">
        <f>((0/9)*100)</f>
        <v>0</v>
      </c>
      <c r="DV7">
        <f>((0/10)*100)</f>
        <v>0</v>
      </c>
      <c r="DW7">
        <f>((0/10)*100)</f>
        <v>0</v>
      </c>
      <c r="DX7">
        <f>((10/10)*100)</f>
        <v>100</v>
      </c>
      <c r="DY7">
        <f>((0/10)*100)</f>
        <v>0</v>
      </c>
      <c r="DZ7">
        <f>((0/10)*100)</f>
        <v>0</v>
      </c>
      <c r="EA7">
        <f>((10/10)*100)</f>
        <v>100</v>
      </c>
    </row>
    <row r="8" spans="1:131" x14ac:dyDescent="0.25">
      <c r="A8">
        <v>122.78948400000002</v>
      </c>
      <c r="B8">
        <v>5.2067709999999998</v>
      </c>
      <c r="C8">
        <v>102.310575</v>
      </c>
      <c r="D8">
        <v>5.7813020000000002</v>
      </c>
      <c r="E8">
        <v>123.48620000000001</v>
      </c>
      <c r="F8">
        <v>4.9563540000000001</v>
      </c>
      <c r="G8">
        <v>121.753805</v>
      </c>
      <c r="H8">
        <v>7.7006249999999996</v>
      </c>
      <c r="K8">
        <f>(15/200)</f>
        <v>7.4999999999999997E-2</v>
      </c>
      <c r="L8">
        <f>(12/200)</f>
        <v>0.06</v>
      </c>
      <c r="M8">
        <f>(14/200)</f>
        <v>7.0000000000000007E-2</v>
      </c>
      <c r="N8">
        <f>(15/200)</f>
        <v>7.4999999999999997E-2</v>
      </c>
      <c r="P8">
        <f>(8/200)</f>
        <v>0.04</v>
      </c>
      <c r="Q8">
        <f>(9/200)</f>
        <v>4.4999999999999998E-2</v>
      </c>
      <c r="R8">
        <f>(11/200)</f>
        <v>5.5E-2</v>
      </c>
      <c r="S8">
        <f>(9/200)</f>
        <v>4.4999999999999998E-2</v>
      </c>
      <c r="U8">
        <f>0.075+0.04</f>
        <v>0.11499999999999999</v>
      </c>
      <c r="V8">
        <f>0.06+0.045</f>
        <v>0.105</v>
      </c>
      <c r="W8">
        <f>0.07+0.055</f>
        <v>0.125</v>
      </c>
      <c r="X8">
        <f>0.075+0.045</f>
        <v>0.12</v>
      </c>
      <c r="Z8">
        <f>SQRT((ABS($A$9-$A$8)^2+(ABS($B$9-$B$8)^2)))</f>
        <v>24.119950612998416</v>
      </c>
      <c r="AA8">
        <f>SQRT((ABS($C$9-$C$8)^2+(ABS($D$9-$D$8)^2)))</f>
        <v>20.220804469536713</v>
      </c>
      <c r="AB8">
        <f>SQRT((ABS($E$9-$E$8)^2+(ABS($F$9-$F$8)^2)))</f>
        <v>25.166106639526898</v>
      </c>
      <c r="AC8">
        <f>SQRT((ABS($G$9-$G$8)^2+(ABS($H$9-$H$8)^2)))</f>
        <v>24.746185358679845</v>
      </c>
      <c r="AJ8">
        <f>1/0.115</f>
        <v>8.695652173913043</v>
      </c>
      <c r="AK8">
        <f>1/0.105</f>
        <v>9.5238095238095237</v>
      </c>
      <c r="AL8">
        <f>1/0.125</f>
        <v>8</v>
      </c>
      <c r="AM8">
        <f>1/0.12</f>
        <v>8.3333333333333339</v>
      </c>
      <c r="AO8">
        <f>$Z8/$U8</f>
        <v>209.73870098259493</v>
      </c>
      <c r="AP8">
        <f>$AA8/$V8</f>
        <v>192.57909018606395</v>
      </c>
      <c r="AQ8">
        <f>$AB8/$W8</f>
        <v>201.32885311621519</v>
      </c>
      <c r="AR8">
        <f>$AC8/$X8</f>
        <v>206.21821132233205</v>
      </c>
      <c r="AV8">
        <f>((0.075/0.115)*100)</f>
        <v>65.217391304347814</v>
      </c>
      <c r="AW8">
        <f>((0.06/0.105)*100)</f>
        <v>57.142857142857139</v>
      </c>
      <c r="AX8">
        <f>((0.07/0.125)*100)</f>
        <v>56.000000000000007</v>
      </c>
      <c r="AY8">
        <f>((0.075/0.12)*100)</f>
        <v>62.5</v>
      </c>
      <c r="BA8">
        <f>((0.04/0.115)*100)</f>
        <v>34.782608695652172</v>
      </c>
      <c r="BB8">
        <f>((0.045/0.105)*100)</f>
        <v>42.857142857142854</v>
      </c>
      <c r="BC8">
        <f>((0.055/0.125)*100)</f>
        <v>44</v>
      </c>
      <c r="BD8">
        <f>((0.045/0.12)*100)</f>
        <v>37.5</v>
      </c>
      <c r="BF8">
        <f>ABS($B$8-$D$8)</f>
        <v>0.57453100000000035</v>
      </c>
      <c r="BG8">
        <f>ABS($F$8-$H$8)</f>
        <v>2.7442709999999995</v>
      </c>
      <c r="BL8">
        <f>SQRT((ABS($A$8-$E$8)^2+(ABS($B$8-$F$8)^2)))</f>
        <v>0.74035252315703826</v>
      </c>
      <c r="BM8">
        <f>SQRT((ABS($C$8-$G$9)^2+(ABS($D$8-$H$9)^2)))</f>
        <v>5.3152992772580498</v>
      </c>
      <c r="BO8">
        <f>SQRT((ABS($A$8-$G$8)^2+(ABS($B$8-$H$8)^2)))</f>
        <v>2.7003590065687622</v>
      </c>
      <c r="BP8">
        <f>SQRT((ABS($C$8-$E$9)^2+(ABS($D$8-$F$9)^2)))</f>
        <v>4.5609939365332313</v>
      </c>
      <c r="BU8">
        <v>15</v>
      </c>
      <c r="BV8">
        <v>12</v>
      </c>
      <c r="BW8">
        <v>5</v>
      </c>
      <c r="BX8">
        <v>6</v>
      </c>
      <c r="BY8">
        <v>12</v>
      </c>
      <c r="BZ8">
        <v>9</v>
      </c>
      <c r="CA8">
        <v>3</v>
      </c>
      <c r="CB8">
        <v>4</v>
      </c>
      <c r="CC8">
        <v>14</v>
      </c>
      <c r="CD8">
        <v>5</v>
      </c>
      <c r="CE8">
        <v>5</v>
      </c>
      <c r="CF8">
        <v>14</v>
      </c>
      <c r="CG8">
        <v>15</v>
      </c>
      <c r="CH8">
        <v>6</v>
      </c>
      <c r="CI8">
        <v>6</v>
      </c>
      <c r="CJ8">
        <v>14</v>
      </c>
      <c r="CL8">
        <v>8</v>
      </c>
      <c r="CM8">
        <v>6</v>
      </c>
      <c r="CN8">
        <v>1</v>
      </c>
      <c r="CO8">
        <v>0</v>
      </c>
      <c r="CP8">
        <v>9</v>
      </c>
      <c r="CQ8">
        <v>6</v>
      </c>
      <c r="CR8">
        <v>0</v>
      </c>
      <c r="CS8">
        <v>0</v>
      </c>
      <c r="CT8">
        <v>11</v>
      </c>
      <c r="CU8">
        <v>1</v>
      </c>
      <c r="CV8">
        <v>0</v>
      </c>
      <c r="CW8">
        <v>9</v>
      </c>
      <c r="CX8">
        <v>9</v>
      </c>
      <c r="CY8">
        <v>0</v>
      </c>
      <c r="CZ8">
        <v>0</v>
      </c>
      <c r="DA8">
        <v>9</v>
      </c>
      <c r="DC8">
        <f>((12/15)*100)</f>
        <v>80</v>
      </c>
      <c r="DD8">
        <f>((5/15)*100)</f>
        <v>33.333333333333329</v>
      </c>
      <c r="DE8">
        <f>((6/15)*100)</f>
        <v>40</v>
      </c>
      <c r="DF8">
        <f>((9/12)*100)</f>
        <v>75</v>
      </c>
      <c r="DG8">
        <f>((3/12)*100)</f>
        <v>25</v>
      </c>
      <c r="DH8">
        <f>((4/12)*100)</f>
        <v>33.333333333333329</v>
      </c>
      <c r="DI8">
        <f>((5/14)*100)</f>
        <v>35.714285714285715</v>
      </c>
      <c r="DJ8">
        <f>((5/14)*100)</f>
        <v>35.714285714285715</v>
      </c>
      <c r="DK8">
        <f>((14/14)*100)</f>
        <v>100</v>
      </c>
      <c r="DL8">
        <f>((6/15)*100)</f>
        <v>40</v>
      </c>
      <c r="DM8">
        <f>((6/15)*100)</f>
        <v>40</v>
      </c>
      <c r="DN8">
        <f>((14/15)*100)</f>
        <v>93.333333333333329</v>
      </c>
      <c r="DP8">
        <f>((6/8)*100)</f>
        <v>75</v>
      </c>
      <c r="DQ8">
        <f>((1/8)*100)</f>
        <v>12.5</v>
      </c>
      <c r="DR8">
        <f>((0/8)*100)</f>
        <v>0</v>
      </c>
      <c r="DS8">
        <f>((6/9)*100)</f>
        <v>66.666666666666657</v>
      </c>
      <c r="DT8">
        <f>((0/9)*100)</f>
        <v>0</v>
      </c>
      <c r="DU8">
        <f>((0/9)*100)</f>
        <v>0</v>
      </c>
      <c r="DV8">
        <f>((1/11)*100)</f>
        <v>9.0909090909090917</v>
      </c>
      <c r="DW8">
        <f>((0/11)*100)</f>
        <v>0</v>
      </c>
      <c r="DX8">
        <f>((9/11)*100)</f>
        <v>81.818181818181827</v>
      </c>
      <c r="DY8">
        <f>((0/9)*100)</f>
        <v>0</v>
      </c>
      <c r="DZ8">
        <f>((0/9)*100)</f>
        <v>0</v>
      </c>
      <c r="EA8">
        <f>((9/9)*100)</f>
        <v>100</v>
      </c>
    </row>
    <row r="9" spans="1:131" x14ac:dyDescent="0.25">
      <c r="A9">
        <v>98.703333000000001</v>
      </c>
      <c r="B9">
        <v>3.9303119999999998</v>
      </c>
      <c r="C9">
        <v>82.093855000000005</v>
      </c>
      <c r="D9">
        <v>6.1877079999999998</v>
      </c>
      <c r="E9">
        <v>98.362398000000013</v>
      </c>
      <c r="F9">
        <v>3.49776</v>
      </c>
      <c r="G9">
        <v>97.038751000000005</v>
      </c>
      <c r="H9">
        <v>6.45974</v>
      </c>
      <c r="K9">
        <f>(12/200)</f>
        <v>0.06</v>
      </c>
      <c r="L9">
        <f>(11/200)</f>
        <v>5.5E-2</v>
      </c>
      <c r="M9">
        <f>(12/200)</f>
        <v>0.06</v>
      </c>
      <c r="N9">
        <f>(13/200)</f>
        <v>6.5000000000000002E-2</v>
      </c>
      <c r="P9">
        <f>(9/200)</f>
        <v>4.4999999999999998E-2</v>
      </c>
      <c r="Q9">
        <f>(11/200)</f>
        <v>5.5E-2</v>
      </c>
      <c r="R9">
        <f>(11/200)</f>
        <v>5.5E-2</v>
      </c>
      <c r="S9">
        <f>(10/200)</f>
        <v>0.05</v>
      </c>
      <c r="U9">
        <f>0.06+0.045</f>
        <v>0.105</v>
      </c>
      <c r="V9">
        <f>0.055+0.055</f>
        <v>0.11</v>
      </c>
      <c r="W9">
        <f>0.06+0.055</f>
        <v>0.11499999999999999</v>
      </c>
      <c r="X9">
        <f>0.065+0.05</f>
        <v>0.115</v>
      </c>
      <c r="Z9">
        <f>SQRT((ABS($A$10-$A$9)^2+(ABS($B$10-$B$9)^2)))</f>
        <v>18.928743731431435</v>
      </c>
      <c r="AA9">
        <f>SQRT((ABS($C$10-$C$9)^2+(ABS($D$10-$D$9)^2)))</f>
        <v>14.958238157292355</v>
      </c>
      <c r="AB9">
        <f>SQRT((ABS($E$10-$E$9)^2+(ABS($F$10-$F$9)^2)))</f>
        <v>18.909115438128836</v>
      </c>
      <c r="AC9">
        <f>SQRT((ABS($G$10-$G$9)^2+(ABS($H$10-$H$9)^2)))</f>
        <v>18.20542444355981</v>
      </c>
      <c r="AJ9">
        <f>1/0.105</f>
        <v>9.5238095238095237</v>
      </c>
      <c r="AK9">
        <f>1/0.11</f>
        <v>9.0909090909090917</v>
      </c>
      <c r="AL9">
        <f>1/0.115</f>
        <v>8.695652173913043</v>
      </c>
      <c r="AM9">
        <f>1/0.115</f>
        <v>8.695652173913043</v>
      </c>
      <c r="AO9">
        <f>$Z9/$U9</f>
        <v>180.27374982315652</v>
      </c>
      <c r="AP9">
        <f>$AA9/$V9</f>
        <v>135.98398324811231</v>
      </c>
      <c r="AQ9">
        <f>$AB9/$W9</f>
        <v>164.42709076633773</v>
      </c>
      <c r="AR9">
        <f>$AC9/$X9</f>
        <v>158.3080386396505</v>
      </c>
      <c r="AV9">
        <f>((0.06/0.105)*100)</f>
        <v>57.142857142857139</v>
      </c>
      <c r="AW9">
        <f>((0.055/0.11)*100)</f>
        <v>50</v>
      </c>
      <c r="AX9">
        <f>((0.06/0.115)*100)</f>
        <v>52.173913043478258</v>
      </c>
      <c r="AY9">
        <f>((0.065/0.115)*100)</f>
        <v>56.521739130434781</v>
      </c>
      <c r="BA9">
        <f>((0.045/0.105)*100)</f>
        <v>42.857142857142854</v>
      </c>
      <c r="BB9">
        <f>((0.055/0.11)*100)</f>
        <v>50</v>
      </c>
      <c r="BC9">
        <f>((0.055/0.115)*100)</f>
        <v>47.826086956521735</v>
      </c>
      <c r="BD9">
        <f>((0.05/0.115)*100)</f>
        <v>43.478260869565219</v>
      </c>
      <c r="BF9">
        <f>ABS($B$9-$D$9)</f>
        <v>2.257396</v>
      </c>
      <c r="BG9">
        <f>ABS($F$9-$H$9)</f>
        <v>2.9619800000000001</v>
      </c>
      <c r="BL9">
        <f>SQRT((ABS($A$9-$E$9)^2+(ABS($B$9-$F$9)^2)))</f>
        <v>0.55076120681198248</v>
      </c>
      <c r="BM9">
        <f>SQRT((ABS($C$9-$G$10)^2+(ABS($D$9-$H$10)^2)))</f>
        <v>3.4400492895894677</v>
      </c>
      <c r="BO9">
        <f>SQRT((ABS($A$9-$G$9)^2+(ABS($B$9-$H$9)^2)))</f>
        <v>3.0280091218336822</v>
      </c>
      <c r="BP9">
        <f>SQRT((ABS($C$9-$E$10)^2+(ABS($D$9-$F$10)^2)))</f>
        <v>3.1628781678966078</v>
      </c>
      <c r="BR9">
        <f>DEGREES(ACOS((25.6795615357592^2+24.3302472170285^2-3.46701673645254^2)/(2*25.6795615357592*24.3302472170285)))</f>
        <v>7.3255805957710765</v>
      </c>
      <c r="BU9">
        <v>12</v>
      </c>
      <c r="BV9">
        <v>9</v>
      </c>
      <c r="BW9">
        <v>1</v>
      </c>
      <c r="BX9">
        <v>2</v>
      </c>
      <c r="BY9">
        <v>11</v>
      </c>
      <c r="BZ9">
        <v>8</v>
      </c>
      <c r="CA9">
        <v>3</v>
      </c>
      <c r="CB9">
        <v>4</v>
      </c>
      <c r="CC9">
        <v>12</v>
      </c>
      <c r="CD9">
        <v>1</v>
      </c>
      <c r="CE9">
        <v>3</v>
      </c>
      <c r="CF9">
        <v>12</v>
      </c>
      <c r="CG9">
        <v>13</v>
      </c>
      <c r="CH9">
        <v>2</v>
      </c>
      <c r="CI9">
        <v>4</v>
      </c>
      <c r="CJ9">
        <v>12</v>
      </c>
      <c r="CL9">
        <v>9</v>
      </c>
      <c r="CM9">
        <v>6</v>
      </c>
      <c r="CN9">
        <v>0</v>
      </c>
      <c r="CO9">
        <v>0</v>
      </c>
      <c r="CP9">
        <v>11</v>
      </c>
      <c r="CQ9">
        <v>8</v>
      </c>
      <c r="CR9">
        <v>2</v>
      </c>
      <c r="CS9">
        <v>2</v>
      </c>
      <c r="CT9">
        <v>11</v>
      </c>
      <c r="CU9">
        <v>0</v>
      </c>
      <c r="CV9">
        <v>2</v>
      </c>
      <c r="CW9">
        <v>10</v>
      </c>
      <c r="CX9">
        <v>10</v>
      </c>
      <c r="CY9">
        <v>0</v>
      </c>
      <c r="CZ9">
        <v>2</v>
      </c>
      <c r="DA9">
        <v>10</v>
      </c>
      <c r="DC9">
        <f>((9/12)*100)</f>
        <v>75</v>
      </c>
      <c r="DD9">
        <f>((1/12)*100)</f>
        <v>8.3333333333333321</v>
      </c>
      <c r="DE9">
        <f>((2/12)*100)</f>
        <v>16.666666666666664</v>
      </c>
      <c r="DF9">
        <f>((8/11)*100)</f>
        <v>72.727272727272734</v>
      </c>
      <c r="DG9">
        <f>((3/11)*100)</f>
        <v>27.27272727272727</v>
      </c>
      <c r="DH9">
        <f>((4/11)*100)</f>
        <v>36.363636363636367</v>
      </c>
      <c r="DI9">
        <f>((1/12)*100)</f>
        <v>8.3333333333333321</v>
      </c>
      <c r="DJ9">
        <f>((3/12)*100)</f>
        <v>25</v>
      </c>
      <c r="DK9">
        <f>((12/12)*100)</f>
        <v>100</v>
      </c>
      <c r="DL9">
        <f>((2/13)*100)</f>
        <v>15.384615384615385</v>
      </c>
      <c r="DM9">
        <f>((4/13)*100)</f>
        <v>30.76923076923077</v>
      </c>
      <c r="DN9">
        <f>((12/13)*100)</f>
        <v>92.307692307692307</v>
      </c>
      <c r="DP9">
        <f>((6/9)*100)</f>
        <v>66.666666666666657</v>
      </c>
      <c r="DQ9">
        <f>((0/9)*100)</f>
        <v>0</v>
      </c>
      <c r="DR9">
        <f>((0/9)*100)</f>
        <v>0</v>
      </c>
      <c r="DS9">
        <f>((8/11)*100)</f>
        <v>72.727272727272734</v>
      </c>
      <c r="DT9">
        <f>((2/11)*100)</f>
        <v>18.181818181818183</v>
      </c>
      <c r="DU9">
        <f>((2/11)*100)</f>
        <v>18.181818181818183</v>
      </c>
      <c r="DV9">
        <f>((0/11)*100)</f>
        <v>0</v>
      </c>
      <c r="DW9">
        <f>((2/11)*100)</f>
        <v>18.181818181818183</v>
      </c>
      <c r="DX9">
        <f>((10/11)*100)</f>
        <v>90.909090909090907</v>
      </c>
      <c r="DY9">
        <f>((0/10)*100)</f>
        <v>0</v>
      </c>
      <c r="DZ9">
        <f>((2/10)*100)</f>
        <v>20</v>
      </c>
      <c r="EA9">
        <f>((10/10)*100)</f>
        <v>100</v>
      </c>
    </row>
    <row r="10" spans="1:131" x14ac:dyDescent="0.25">
      <c r="A10">
        <v>79.779531000000006</v>
      </c>
      <c r="B10">
        <v>4.3628130000000001</v>
      </c>
      <c r="C10">
        <v>67.176021000000006</v>
      </c>
      <c r="D10">
        <v>7.286397</v>
      </c>
      <c r="E10">
        <v>79.475469000000004</v>
      </c>
      <c r="F10">
        <v>4.4134890000000002</v>
      </c>
      <c r="G10">
        <v>78.854949000000005</v>
      </c>
      <c r="H10">
        <v>7.3467710000000004</v>
      </c>
      <c r="K10">
        <f>(11/200)</f>
        <v>5.5E-2</v>
      </c>
      <c r="P10">
        <f>(11/200)</f>
        <v>5.5E-2</v>
      </c>
      <c r="R10">
        <f>(12/200)</f>
        <v>0.06</v>
      </c>
      <c r="S10">
        <f>(10/200)</f>
        <v>0.05</v>
      </c>
      <c r="U10">
        <f>0.055+0.055</f>
        <v>0.11</v>
      </c>
      <c r="Z10">
        <f>SQRT((ABS($A$11-$A$10)^2+(ABS($B$11-$B$10)^2)))</f>
        <v>15.145377009203592</v>
      </c>
      <c r="AJ10">
        <f>1/0.11</f>
        <v>9.0909090909090917</v>
      </c>
      <c r="AO10">
        <f>$Z10/$U10</f>
        <v>137.68524553821447</v>
      </c>
      <c r="AV10">
        <f>((0.055/0.11)*100)</f>
        <v>50</v>
      </c>
      <c r="BA10">
        <f>((0.055/0.11)*100)</f>
        <v>50</v>
      </c>
      <c r="BF10">
        <f>ABS($B$10-$D$10)</f>
        <v>2.923584</v>
      </c>
      <c r="BG10">
        <f>ABS($F$10-$H$10)</f>
        <v>2.9332820000000002</v>
      </c>
      <c r="BI10">
        <v>3.7965389999999997</v>
      </c>
      <c r="BJ10">
        <v>4.197546</v>
      </c>
      <c r="BL10">
        <f>SQRT((ABS($A$10-$E$10)^2+(ABS($B$10-$F$10)^2)))</f>
        <v>0.3082559923505156</v>
      </c>
      <c r="BO10">
        <f>SQRT((ABS($A$10-$G$10)^2+(ABS($B$10-$H$10)^2)))</f>
        <v>3.1239169676046137</v>
      </c>
      <c r="BR10">
        <f>DEGREES(ACOS((26.9469934087637^2+25.7341936794338^2-2.92839154403506^2)/(2*26.9469934087637*25.7341936794338)))</f>
        <v>5.801861885507555</v>
      </c>
      <c r="BS10">
        <f>DEGREES(ACOS((23.6599658323769^2+23.2774047219255^2-3.12038339802996^2)/(2*23.6599658323769*23.2774047219255)))</f>
        <v>7.5662932219529839</v>
      </c>
      <c r="BU10">
        <v>11</v>
      </c>
      <c r="BV10">
        <v>8</v>
      </c>
      <c r="BW10">
        <v>0</v>
      </c>
      <c r="BX10">
        <v>1</v>
      </c>
      <c r="CL10">
        <v>11</v>
      </c>
      <c r="CM10">
        <v>8</v>
      </c>
      <c r="CN10">
        <v>0</v>
      </c>
      <c r="CO10">
        <v>0</v>
      </c>
      <c r="CT10">
        <v>12</v>
      </c>
      <c r="CU10">
        <v>1</v>
      </c>
      <c r="CV10">
        <v>4</v>
      </c>
      <c r="CW10">
        <v>10</v>
      </c>
      <c r="CX10">
        <v>10</v>
      </c>
      <c r="CY10">
        <v>0</v>
      </c>
      <c r="CZ10">
        <v>3</v>
      </c>
      <c r="DA10">
        <v>10</v>
      </c>
      <c r="DC10">
        <f>((8/11)*100)</f>
        <v>72.727272727272734</v>
      </c>
      <c r="DD10">
        <f>((0/11)*100)</f>
        <v>0</v>
      </c>
      <c r="DE10">
        <f>((1/11)*100)</f>
        <v>9.0909090909090917</v>
      </c>
      <c r="DP10">
        <f>((8/11)*100)</f>
        <v>72.727272727272734</v>
      </c>
      <c r="DQ10">
        <f>((0/11)*100)</f>
        <v>0</v>
      </c>
      <c r="DR10">
        <f>((0/11)*100)</f>
        <v>0</v>
      </c>
      <c r="DV10">
        <f>((1/12)*100)</f>
        <v>8.3333333333333321</v>
      </c>
      <c r="DW10">
        <f>((4/12)*100)</f>
        <v>33.333333333333329</v>
      </c>
      <c r="DX10">
        <f>((10/12)*100)</f>
        <v>83.333333333333343</v>
      </c>
      <c r="DY10">
        <f>((0/10)*100)</f>
        <v>0</v>
      </c>
      <c r="DZ10">
        <f>((3/10)*100)</f>
        <v>30</v>
      </c>
      <c r="EA10">
        <f>((10/10)*100)</f>
        <v>100</v>
      </c>
    </row>
    <row r="11" spans="1:131" x14ac:dyDescent="0.25">
      <c r="A11">
        <v>64.654083000000014</v>
      </c>
      <c r="B11">
        <v>5.1395160000000004</v>
      </c>
      <c r="BR11">
        <f>DEGREES(ACOS((30.5236387550399^2+30.4627283500972^2-2.72229429347416^2)/(2*30.5236387550399*30.4627283500972)))</f>
        <v>5.1155304549163736</v>
      </c>
      <c r="BS11">
        <f>DEGREES(ACOS((19.1699807393984^2+19.2240002260514^2-2.67920166375956^2)/(2*19.1699807393984*19.2240002260514)))</f>
        <v>8.0012893639792111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DEGREES(ACOS((3.02575598143753^2+18.0683494847358^2-17.875651387765^2)/(2*3.02575598143753*18.0683494847358)))</f>
        <v>81.542418180809818</v>
      </c>
      <c r="BS12">
        <f>DEGREES(ACOS((26.9133233797978^2+27.2746358538307^2-3.02575598143753^2)/(2*26.9133233797978*27.2746358538307)))</f>
        <v>6.3561985742520388</v>
      </c>
    </row>
    <row r="13" spans="1:131" x14ac:dyDescent="0.25">
      <c r="A13">
        <v>248.81749200000002</v>
      </c>
      <c r="B13">
        <v>5.5402040000000001</v>
      </c>
      <c r="C13">
        <v>229.47367199999999</v>
      </c>
      <c r="D13">
        <v>7.4007899999999998</v>
      </c>
      <c r="E13">
        <v>250.976088</v>
      </c>
      <c r="F13">
        <v>4.3667610000000003</v>
      </c>
      <c r="G13">
        <v>256.84825000000001</v>
      </c>
      <c r="H13">
        <v>7.4391670000000003</v>
      </c>
      <c r="K13">
        <f>(14/200)</f>
        <v>7.0000000000000007E-2</v>
      </c>
      <c r="L13">
        <f>(12/200)</f>
        <v>0.06</v>
      </c>
      <c r="M13">
        <f>(12/200)</f>
        <v>0.06</v>
      </c>
      <c r="N13">
        <f>(17/200)</f>
        <v>8.5000000000000006E-2</v>
      </c>
      <c r="P13">
        <f>(9/200)</f>
        <v>4.4999999999999998E-2</v>
      </c>
      <c r="Q13">
        <f>(9/200)</f>
        <v>4.4999999999999998E-2</v>
      </c>
      <c r="R13">
        <f>(10/200)</f>
        <v>0.05</v>
      </c>
      <c r="S13">
        <f>(10/200)</f>
        <v>0.05</v>
      </c>
      <c r="U13">
        <f>0.07+0.045</f>
        <v>0.115</v>
      </c>
      <c r="V13">
        <f>0.06+0.045</f>
        <v>0.105</v>
      </c>
      <c r="W13">
        <f>0.06+0.05</f>
        <v>0.11</v>
      </c>
      <c r="X13">
        <f>0.085+0.05</f>
        <v>0.13500000000000001</v>
      </c>
      <c r="Z13">
        <f>SQRT((ABS($A$14-$A$13)^2+(ABS($B$14-$B$13)^2)))</f>
        <v>23.467278153497073</v>
      </c>
      <c r="AA13">
        <f>SQRT((ABS($C$14-$C$13)^2+(ABS($D$14-$D$13)^2)))</f>
        <v>22.587760745078583</v>
      </c>
      <c r="AB13">
        <f>SQRT((ABS($E$14-$E$13)^2+(ABS($F$14-$F$13)^2)))</f>
        <v>24.330247217028472</v>
      </c>
      <c r="AC13">
        <f>SQRT((ABS($G$14-$G$13)^2+(ABS($H$14-$H$13)^2)))</f>
        <v>31.230216725874406</v>
      </c>
      <c r="AJ13">
        <f>1/0.115</f>
        <v>8.695652173913043</v>
      </c>
      <c r="AK13">
        <f>1/0.105</f>
        <v>9.5238095238095237</v>
      </c>
      <c r="AL13">
        <f>1/0.11</f>
        <v>9.0909090909090917</v>
      </c>
      <c r="AM13">
        <f>1/0.135</f>
        <v>7.4074074074074066</v>
      </c>
      <c r="AO13">
        <f>$Z13/$U13</f>
        <v>204.06328829127889</v>
      </c>
      <c r="AP13">
        <f>$AA13/$V13</f>
        <v>215.12153090551033</v>
      </c>
      <c r="AQ13">
        <f>$AB13/$W13</f>
        <v>221.18406560934974</v>
      </c>
      <c r="AR13">
        <f>$AC13/$X13</f>
        <v>231.33493871018078</v>
      </c>
      <c r="AV13">
        <f>((0.07/0.115)*100)</f>
        <v>60.869565217391312</v>
      </c>
      <c r="AW13">
        <f>((0.06/0.105)*100)</f>
        <v>57.142857142857139</v>
      </c>
      <c r="AX13">
        <f>((0.06/0.11)*100)</f>
        <v>54.54545454545454</v>
      </c>
      <c r="AY13">
        <f>((0.085/0.135)*100)</f>
        <v>62.962962962962962</v>
      </c>
      <c r="BA13">
        <f>((0.045/0.115)*100)</f>
        <v>39.130434782608688</v>
      </c>
      <c r="BB13">
        <f>((0.045/0.105)*100)</f>
        <v>42.857142857142854</v>
      </c>
      <c r="BC13">
        <f>((0.05/0.11)*100)</f>
        <v>45.45454545454546</v>
      </c>
      <c r="BD13">
        <f>((0.05/0.135)*100)</f>
        <v>37.037037037037038</v>
      </c>
      <c r="BF13">
        <f>ABS($B$13-$D$13)</f>
        <v>1.8605859999999996</v>
      </c>
      <c r="BG13">
        <f>ABS($F$13-$H$13)</f>
        <v>3.072406</v>
      </c>
      <c r="BL13">
        <f>SQRT((ABS($A$13-$E$13)^2+(ABS($B$13-$F$13)^2)))</f>
        <v>2.4569300286058109</v>
      </c>
      <c r="BM13">
        <f>SQRT((ABS($C$13-$G$14)^2+(ABS($D$13-$H$14)^2)))</f>
        <v>4.0009266093626339</v>
      </c>
      <c r="BO13">
        <f>SQRT((ABS($A$13-$G$13)^2+(ABS($B$13-$H$13)^2)))</f>
        <v>8.2522199758569741</v>
      </c>
      <c r="BP13">
        <f>SQRT((ABS($C$13-$E$14)^2+(ABS($D$13-$F$14)^2)))</f>
        <v>3.5566466265289862</v>
      </c>
      <c r="BR13">
        <f>DEGREES(ACOS((3.17458086850989^2+19.203367942344^2-18.6269051656114^2)/(2*3.17458086850989*19.203367942344)))</f>
        <v>74.839821561156612</v>
      </c>
      <c r="BS13">
        <f>DEGREES(ACOS((17.875651387765^2+18.353104956796^2-3.17458086850989^2)/(2*17.875651387765*18.353104956796)))</f>
        <v>9.9403087472276361</v>
      </c>
      <c r="BU13">
        <v>14</v>
      </c>
      <c r="BV13">
        <v>10</v>
      </c>
      <c r="BW13">
        <v>6</v>
      </c>
      <c r="BX13">
        <v>10</v>
      </c>
      <c r="BY13">
        <v>12</v>
      </c>
      <c r="BZ13">
        <v>10</v>
      </c>
      <c r="CA13">
        <v>3</v>
      </c>
      <c r="CB13">
        <v>4</v>
      </c>
      <c r="CC13">
        <v>12</v>
      </c>
      <c r="CD13">
        <v>6</v>
      </c>
      <c r="CE13">
        <v>3</v>
      </c>
      <c r="CF13">
        <v>12</v>
      </c>
      <c r="CG13">
        <v>17</v>
      </c>
      <c r="CH13">
        <v>10</v>
      </c>
      <c r="CI13">
        <v>8</v>
      </c>
      <c r="CJ13">
        <v>12</v>
      </c>
      <c r="CL13">
        <v>9</v>
      </c>
      <c r="CM13">
        <v>0</v>
      </c>
      <c r="CN13">
        <v>2</v>
      </c>
      <c r="CO13">
        <v>6</v>
      </c>
      <c r="CP13">
        <v>9</v>
      </c>
      <c r="CQ13">
        <v>5</v>
      </c>
      <c r="CR13">
        <v>0</v>
      </c>
      <c r="CS13">
        <v>0</v>
      </c>
      <c r="CT13">
        <v>10</v>
      </c>
      <c r="CU13">
        <v>2</v>
      </c>
      <c r="CV13">
        <v>0</v>
      </c>
      <c r="CW13">
        <v>6</v>
      </c>
      <c r="CX13">
        <v>10</v>
      </c>
      <c r="CY13">
        <v>6</v>
      </c>
      <c r="CZ13">
        <v>0</v>
      </c>
      <c r="DA13">
        <v>6</v>
      </c>
      <c r="DC13">
        <f>((10/14)*100)</f>
        <v>71.428571428571431</v>
      </c>
      <c r="DD13">
        <f>((6/14)*100)</f>
        <v>42.857142857142854</v>
      </c>
      <c r="DE13">
        <f>((10/14)*100)</f>
        <v>71.428571428571431</v>
      </c>
      <c r="DF13">
        <f>((10/12)*100)</f>
        <v>83.333333333333343</v>
      </c>
      <c r="DG13">
        <f>((3/12)*100)</f>
        <v>25</v>
      </c>
      <c r="DH13">
        <f>((4/12)*100)</f>
        <v>33.333333333333329</v>
      </c>
      <c r="DI13">
        <f>((6/12)*100)</f>
        <v>50</v>
      </c>
      <c r="DJ13">
        <f>((3/12)*100)</f>
        <v>25</v>
      </c>
      <c r="DK13">
        <f>((12/12)*100)</f>
        <v>100</v>
      </c>
      <c r="DL13">
        <f>((10/17)*100)</f>
        <v>58.82352941176471</v>
      </c>
      <c r="DM13">
        <f>((8/17)*100)</f>
        <v>47.058823529411761</v>
      </c>
      <c r="DN13">
        <f>((12/17)*100)</f>
        <v>70.588235294117652</v>
      </c>
      <c r="DP13">
        <f>((0/9)*100)</f>
        <v>0</v>
      </c>
      <c r="DQ13">
        <f>((2/9)*100)</f>
        <v>22.222222222222221</v>
      </c>
      <c r="DR13">
        <f>((6/9)*100)</f>
        <v>66.666666666666657</v>
      </c>
      <c r="DS13">
        <f>((5/9)*100)</f>
        <v>55.555555555555557</v>
      </c>
      <c r="DT13">
        <f>((0/9)*100)</f>
        <v>0</v>
      </c>
      <c r="DU13">
        <f>((0/9)*100)</f>
        <v>0</v>
      </c>
      <c r="DV13">
        <f>((2/10)*100)</f>
        <v>20</v>
      </c>
      <c r="DW13">
        <f>((0/10)*100)</f>
        <v>0</v>
      </c>
      <c r="DX13">
        <f>((6/10)*100)</f>
        <v>60</v>
      </c>
      <c r="DY13">
        <f>((6/10)*100)</f>
        <v>60</v>
      </c>
      <c r="DZ13">
        <f>((0/10)*100)</f>
        <v>0</v>
      </c>
      <c r="EA13">
        <f>((6/10)*100)</f>
        <v>60</v>
      </c>
    </row>
    <row r="14" spans="1:131" x14ac:dyDescent="0.25">
      <c r="A14">
        <v>225.35060799999999</v>
      </c>
      <c r="B14">
        <v>5.6762160000000002</v>
      </c>
      <c r="C14">
        <v>206.93474399999999</v>
      </c>
      <c r="D14">
        <v>8.8852630000000001</v>
      </c>
      <c r="E14">
        <v>226.66094799999999</v>
      </c>
      <c r="F14">
        <v>5.2240219999999997</v>
      </c>
      <c r="G14">
        <v>225.637317</v>
      </c>
      <c r="H14">
        <v>8.5364810000000002</v>
      </c>
      <c r="K14">
        <f>(13/200)</f>
        <v>6.5000000000000002E-2</v>
      </c>
      <c r="L14">
        <f>(14/200)</f>
        <v>7.0000000000000007E-2</v>
      </c>
      <c r="M14">
        <f>(14/200)</f>
        <v>7.0000000000000007E-2</v>
      </c>
      <c r="N14">
        <f>(13/200)</f>
        <v>6.5000000000000002E-2</v>
      </c>
      <c r="P14">
        <f>(7/200)</f>
        <v>3.5000000000000003E-2</v>
      </c>
      <c r="Q14">
        <f>(9/200)</f>
        <v>4.4999999999999998E-2</v>
      </c>
      <c r="R14">
        <f>(9/200)</f>
        <v>4.4999999999999998E-2</v>
      </c>
      <c r="S14">
        <f>(8/200)</f>
        <v>0.04</v>
      </c>
      <c r="U14">
        <f>0.065+0.035</f>
        <v>0.1</v>
      </c>
      <c r="V14">
        <f>0.07+0.045</f>
        <v>0.115</v>
      </c>
      <c r="W14">
        <f>0.07+0.045</f>
        <v>0.115</v>
      </c>
      <c r="X14">
        <f>0.065+0.04</f>
        <v>0.10500000000000001</v>
      </c>
      <c r="Z14">
        <f>SQRT((ABS($A$15-$A$14)^2+(ABS($B$15-$B$14)^2)))</f>
        <v>21.624898929388067</v>
      </c>
      <c r="AA14">
        <f>SQRT((ABS($C$15-$C$14)^2+(ABS($D$15-$D$14)^2)))</f>
        <v>25.52718866854979</v>
      </c>
      <c r="AB14">
        <f>SQRT((ABS($E$15-$E$14)^2+(ABS($F$15-$F$14)^2)))</f>
        <v>24.689284308492315</v>
      </c>
      <c r="AC14">
        <f>SQRT((ABS($G$15-$G$14)^2+(ABS($H$15-$H$14)^2)))</f>
        <v>23.277404721925535</v>
      </c>
      <c r="AJ14">
        <f>1/0.1</f>
        <v>10</v>
      </c>
      <c r="AK14">
        <f>1/0.115</f>
        <v>8.695652173913043</v>
      </c>
      <c r="AL14">
        <f>1/0.115</f>
        <v>8.695652173913043</v>
      </c>
      <c r="AM14">
        <f>1/0.105</f>
        <v>9.5238095238095237</v>
      </c>
      <c r="AO14">
        <f>$Z14/$U14</f>
        <v>216.24898929388067</v>
      </c>
      <c r="AP14">
        <f>$AA14/$V14</f>
        <v>221.97555363956337</v>
      </c>
      <c r="AQ14">
        <f>$AB14/$W14</f>
        <v>214.68942876949839</v>
      </c>
      <c r="AR14">
        <f>$AC14/$X14</f>
        <v>221.68956878024318</v>
      </c>
      <c r="AV14">
        <f>((0.065/0.1)*100)</f>
        <v>65</v>
      </c>
      <c r="AW14">
        <f>((0.07/0.115)*100)</f>
        <v>60.869565217391312</v>
      </c>
      <c r="AX14">
        <f>((0.07/0.115)*100)</f>
        <v>60.869565217391312</v>
      </c>
      <c r="AY14">
        <f>((0.065/0.105)*100)</f>
        <v>61.904761904761905</v>
      </c>
      <c r="BA14">
        <f>((0.035/0.1)*100)</f>
        <v>35</v>
      </c>
      <c r="BB14">
        <f>((0.045/0.115)*100)</f>
        <v>39.130434782608688</v>
      </c>
      <c r="BC14">
        <f>((0.045/0.115)*100)</f>
        <v>39.130434782608688</v>
      </c>
      <c r="BD14">
        <f>((0.04/0.105)*100)</f>
        <v>38.095238095238102</v>
      </c>
      <c r="BF14">
        <f>ABS($B$14-$D$14)</f>
        <v>3.209047</v>
      </c>
      <c r="BG14">
        <f>ABS($F$14-$H$14)</f>
        <v>3.3124590000000005</v>
      </c>
      <c r="BL14">
        <f>SQRT((ABS($A$14-$E$14)^2+(ABS($B$14-$F$14)^2)))</f>
        <v>1.3861711038814766</v>
      </c>
      <c r="BM14">
        <f>SQRT((ABS($C$14-$G$15)^2+(ABS($D$14-$H$15)^2)))</f>
        <v>4.6706192985967965</v>
      </c>
      <c r="BO14">
        <f>SQRT((ABS($A$14-$G$14)^2+(ABS($B$14-$H$14)^2)))</f>
        <v>2.8745987408516691</v>
      </c>
      <c r="BP14">
        <f>SQRT((ABS($C$14-$E$15)^2+(ABS($D$14-$F$15)^2)))</f>
        <v>5.2754399668404943</v>
      </c>
      <c r="BR14">
        <f>DEGREES(ACOS((22.8277061073726^2+23.4541271357621^2-3.64261782252544^2)/(2*22.8277061073726*23.4541271357621)))</f>
        <v>8.8943231486745091</v>
      </c>
      <c r="BS14">
        <f>DEGREES(ACOS((18.6269051656114^2+18.5335162832722^2-3.3995222031487^2)/(2*18.6269051656114*18.5335162832722)))</f>
        <v>10.493841405793047</v>
      </c>
      <c r="BU14">
        <v>13</v>
      </c>
      <c r="BV14">
        <v>10</v>
      </c>
      <c r="BW14">
        <v>5</v>
      </c>
      <c r="BX14">
        <v>5</v>
      </c>
      <c r="BY14">
        <v>14</v>
      </c>
      <c r="BZ14">
        <v>12</v>
      </c>
      <c r="CA14">
        <v>5</v>
      </c>
      <c r="CB14">
        <v>5</v>
      </c>
      <c r="CC14">
        <v>14</v>
      </c>
      <c r="CD14">
        <v>6</v>
      </c>
      <c r="CE14">
        <v>5</v>
      </c>
      <c r="CF14">
        <v>13</v>
      </c>
      <c r="CG14">
        <v>13</v>
      </c>
      <c r="CH14">
        <v>5</v>
      </c>
      <c r="CI14">
        <v>4</v>
      </c>
      <c r="CJ14">
        <v>13</v>
      </c>
      <c r="CL14">
        <v>7</v>
      </c>
      <c r="CM14">
        <v>5</v>
      </c>
      <c r="CN14">
        <v>1</v>
      </c>
      <c r="CO14">
        <v>0</v>
      </c>
      <c r="CP14">
        <v>9</v>
      </c>
      <c r="CQ14">
        <v>6</v>
      </c>
      <c r="CR14">
        <v>0</v>
      </c>
      <c r="CS14">
        <v>0</v>
      </c>
      <c r="CT14">
        <v>9</v>
      </c>
      <c r="CU14">
        <v>1</v>
      </c>
      <c r="CV14">
        <v>0</v>
      </c>
      <c r="CW14">
        <v>8</v>
      </c>
      <c r="CX14">
        <v>8</v>
      </c>
      <c r="CY14">
        <v>0</v>
      </c>
      <c r="CZ14">
        <v>0</v>
      </c>
      <c r="DA14">
        <v>8</v>
      </c>
      <c r="DC14">
        <f>((10/13)*100)</f>
        <v>76.923076923076934</v>
      </c>
      <c r="DD14">
        <f>((5/13)*100)</f>
        <v>38.461538461538467</v>
      </c>
      <c r="DE14">
        <f>((5/13)*100)</f>
        <v>38.461538461538467</v>
      </c>
      <c r="DF14">
        <f>((12/14)*100)</f>
        <v>85.714285714285708</v>
      </c>
      <c r="DG14">
        <f>((5/14)*100)</f>
        <v>35.714285714285715</v>
      </c>
      <c r="DH14">
        <f>((5/14)*100)</f>
        <v>35.714285714285715</v>
      </c>
      <c r="DI14">
        <f>((6/14)*100)</f>
        <v>42.857142857142854</v>
      </c>
      <c r="DJ14">
        <f>((5/14)*100)</f>
        <v>35.714285714285715</v>
      </c>
      <c r="DK14">
        <f>((13/14)*100)</f>
        <v>92.857142857142861</v>
      </c>
      <c r="DL14">
        <f>((5/13)*100)</f>
        <v>38.461538461538467</v>
      </c>
      <c r="DM14">
        <f>((4/13)*100)</f>
        <v>30.76923076923077</v>
      </c>
      <c r="DN14">
        <f>((13/13)*100)</f>
        <v>100</v>
      </c>
      <c r="DP14">
        <f>((5/7)*100)</f>
        <v>71.428571428571431</v>
      </c>
      <c r="DQ14">
        <f>((1/7)*100)</f>
        <v>14.285714285714285</v>
      </c>
      <c r="DR14">
        <f>((0/7)*100)</f>
        <v>0</v>
      </c>
      <c r="DS14">
        <f>((6/9)*100)</f>
        <v>66.666666666666657</v>
      </c>
      <c r="DT14">
        <f>((0/9)*100)</f>
        <v>0</v>
      </c>
      <c r="DU14">
        <f>((0/9)*100)</f>
        <v>0</v>
      </c>
      <c r="DV14">
        <f>((1/9)*100)</f>
        <v>11.111111111111111</v>
      </c>
      <c r="DW14">
        <f>((0/9)*100)</f>
        <v>0</v>
      </c>
      <c r="DX14">
        <f>((8/9)*100)</f>
        <v>88.888888888888886</v>
      </c>
      <c r="DY14">
        <f>((0/8)*100)</f>
        <v>0</v>
      </c>
      <c r="DZ14">
        <f>((0/8)*100)</f>
        <v>0</v>
      </c>
      <c r="EA14">
        <f>((8/8)*100)</f>
        <v>100</v>
      </c>
    </row>
    <row r="15" spans="1:131" x14ac:dyDescent="0.25">
      <c r="A15">
        <v>203.79779300000001</v>
      </c>
      <c r="B15">
        <v>7.4404209999999997</v>
      </c>
      <c r="C15">
        <v>181.514635</v>
      </c>
      <c r="D15">
        <v>11.220947000000001</v>
      </c>
      <c r="E15">
        <v>202.03132099999999</v>
      </c>
      <c r="F15">
        <v>6.9393159999999998</v>
      </c>
      <c r="G15">
        <v>202.40831600000001</v>
      </c>
      <c r="H15">
        <v>10.036842</v>
      </c>
      <c r="K15">
        <f>(14/200)</f>
        <v>7.0000000000000007E-2</v>
      </c>
      <c r="L15">
        <f>(16/200)</f>
        <v>0.08</v>
      </c>
      <c r="M15">
        <f>(13/200)</f>
        <v>6.5000000000000002E-2</v>
      </c>
      <c r="N15">
        <f>(15/200)</f>
        <v>7.4999999999999997E-2</v>
      </c>
      <c r="P15">
        <f>(8/200)</f>
        <v>0.04</v>
      </c>
      <c r="Q15">
        <f>(7/200)</f>
        <v>3.5000000000000003E-2</v>
      </c>
      <c r="R15">
        <f>(9/200)</f>
        <v>4.4999999999999998E-2</v>
      </c>
      <c r="S15">
        <f>(9/200)</f>
        <v>4.4999999999999998E-2</v>
      </c>
      <c r="U15">
        <f>0.07+0.04</f>
        <v>0.11000000000000001</v>
      </c>
      <c r="V15">
        <f>0.08+0.035</f>
        <v>0.115</v>
      </c>
      <c r="W15">
        <f>0.065+0.045</f>
        <v>0.11</v>
      </c>
      <c r="X15">
        <f>0.075+0.045</f>
        <v>0.12</v>
      </c>
      <c r="Z15">
        <f>SQRT((ABS($A$16-$A$15)^2+(ABS($B$16-$B$15)^2)))</f>
        <v>26.268964902728563</v>
      </c>
      <c r="AA15">
        <f>SQRT((ABS($C$16-$C$15)^2+(ABS($D$16-$D$15)^2)))</f>
        <v>24.302629752244098</v>
      </c>
      <c r="AB15">
        <f>SQRT((ABS($E$16-$E$15)^2+(ABS($F$16-$F$15)^2)))</f>
        <v>25.734193679433819</v>
      </c>
      <c r="AC15">
        <f>SQRT((ABS($G$16-$G$15)^2+(ABS($H$16-$H$15)^2)))</f>
        <v>27.122057767736173</v>
      </c>
      <c r="AJ15">
        <f>1/0.11</f>
        <v>9.0909090909090917</v>
      </c>
      <c r="AK15">
        <f>1/0.115</f>
        <v>8.695652173913043</v>
      </c>
      <c r="AL15">
        <f>1/0.11</f>
        <v>9.0909090909090917</v>
      </c>
      <c r="AM15">
        <f>1/0.12</f>
        <v>8.3333333333333339</v>
      </c>
      <c r="AO15">
        <f>$Z15/$U15</f>
        <v>238.80877184298691</v>
      </c>
      <c r="AP15">
        <f>$AA15/$V15</f>
        <v>211.32721523690518</v>
      </c>
      <c r="AQ15">
        <f>$AB15/$W15</f>
        <v>233.94721526758016</v>
      </c>
      <c r="AR15">
        <f>$AC15/$X15</f>
        <v>226.01714806446813</v>
      </c>
      <c r="AV15">
        <f>((0.07/0.11)*100)</f>
        <v>63.636363636363647</v>
      </c>
      <c r="AW15">
        <f>((0.08/0.115)*100)</f>
        <v>69.565217391304344</v>
      </c>
      <c r="AX15">
        <f>((0.065/0.11)*100)</f>
        <v>59.090909090909093</v>
      </c>
      <c r="AY15">
        <f>((0.075/0.12)*100)</f>
        <v>62.5</v>
      </c>
      <c r="BA15">
        <f>((0.04/0.11)*100)</f>
        <v>36.363636363636367</v>
      </c>
      <c r="BB15">
        <f>((0.035/0.115)*100)</f>
        <v>30.434782608695656</v>
      </c>
      <c r="BC15">
        <f>((0.045/0.11)*100)</f>
        <v>40.909090909090907</v>
      </c>
      <c r="BD15">
        <f>((0.045/0.12)*100)</f>
        <v>37.5</v>
      </c>
      <c r="BF15">
        <f>ABS($B$15-$D$15)</f>
        <v>3.7805260000000009</v>
      </c>
      <c r="BG15">
        <f>ABS($F$15-$H$15)</f>
        <v>3.0975260000000002</v>
      </c>
      <c r="BL15">
        <f>SQRT((ABS($A$15-$E$15)^2+(ABS($B$15-$F$15)^2)))</f>
        <v>1.8361725267003306</v>
      </c>
      <c r="BM15">
        <f>SQRT((ABS($C$15-$G$16)^2+(ABS($D$15-$H$16)^2)))</f>
        <v>6.304708704466929</v>
      </c>
      <c r="BO15">
        <f>SQRT((ABS($A$15-$G$15)^2+(ABS($B$15-$H$15)^2)))</f>
        <v>2.9448341791635739</v>
      </c>
      <c r="BP15">
        <f>SQRT((ABS($C$15-$E$16)^2+(ABS($D$15-$F$16)^2)))</f>
        <v>6.4084597576660327</v>
      </c>
      <c r="BS15">
        <f>DEGREES(ACOS((3.64261782252544^2+14.4507469437843^2-14.1622114119984^2)/(2*3.64261782252544*14.4507469437843)))</f>
        <v>78.202352302699381</v>
      </c>
      <c r="BU15">
        <v>14</v>
      </c>
      <c r="BV15">
        <v>12</v>
      </c>
      <c r="BW15">
        <v>5</v>
      </c>
      <c r="BX15">
        <v>5</v>
      </c>
      <c r="BY15">
        <v>16</v>
      </c>
      <c r="BZ15">
        <v>10</v>
      </c>
      <c r="CA15">
        <v>6</v>
      </c>
      <c r="CB15">
        <v>7</v>
      </c>
      <c r="CC15">
        <v>13</v>
      </c>
      <c r="CD15">
        <v>4</v>
      </c>
      <c r="CE15">
        <v>6</v>
      </c>
      <c r="CF15">
        <v>13</v>
      </c>
      <c r="CG15">
        <v>15</v>
      </c>
      <c r="CH15">
        <v>6</v>
      </c>
      <c r="CI15">
        <v>8</v>
      </c>
      <c r="CJ15">
        <v>13</v>
      </c>
      <c r="CL15">
        <v>8</v>
      </c>
      <c r="CM15">
        <v>6</v>
      </c>
      <c r="CN15">
        <v>0</v>
      </c>
      <c r="CO15">
        <v>0</v>
      </c>
      <c r="CP15">
        <v>7</v>
      </c>
      <c r="CQ15">
        <v>5</v>
      </c>
      <c r="CR15">
        <v>0</v>
      </c>
      <c r="CS15">
        <v>0</v>
      </c>
      <c r="CT15">
        <v>9</v>
      </c>
      <c r="CU15">
        <v>0</v>
      </c>
      <c r="CV15">
        <v>0</v>
      </c>
      <c r="CW15">
        <v>8</v>
      </c>
      <c r="CX15">
        <v>9</v>
      </c>
      <c r="CY15">
        <v>0</v>
      </c>
      <c r="CZ15">
        <v>0</v>
      </c>
      <c r="DA15">
        <v>8</v>
      </c>
      <c r="DC15">
        <f>((12/14)*100)</f>
        <v>85.714285714285708</v>
      </c>
      <c r="DD15">
        <f>((5/14)*100)</f>
        <v>35.714285714285715</v>
      </c>
      <c r="DE15">
        <f>((5/14)*100)</f>
        <v>35.714285714285715</v>
      </c>
      <c r="DF15">
        <f>((10/16)*100)</f>
        <v>62.5</v>
      </c>
      <c r="DG15">
        <f>((6/16)*100)</f>
        <v>37.5</v>
      </c>
      <c r="DH15">
        <f>((7/16)*100)</f>
        <v>43.75</v>
      </c>
      <c r="DI15">
        <f>((4/13)*100)</f>
        <v>30.76923076923077</v>
      </c>
      <c r="DJ15">
        <f>((6/13)*100)</f>
        <v>46.153846153846153</v>
      </c>
      <c r="DK15">
        <f>((13/13)*100)</f>
        <v>100</v>
      </c>
      <c r="DL15">
        <f>((6/15)*100)</f>
        <v>40</v>
      </c>
      <c r="DM15">
        <f>((8/15)*100)</f>
        <v>53.333333333333336</v>
      </c>
      <c r="DN15">
        <f>((13/15)*100)</f>
        <v>86.666666666666671</v>
      </c>
      <c r="DP15">
        <f>((6/8)*100)</f>
        <v>75</v>
      </c>
      <c r="DQ15">
        <f>((0/8)*100)</f>
        <v>0</v>
      </c>
      <c r="DR15">
        <f>((0/8)*100)</f>
        <v>0</v>
      </c>
      <c r="DS15">
        <f>((5/7)*100)</f>
        <v>71.428571428571431</v>
      </c>
      <c r="DT15">
        <f>((0/7)*100)</f>
        <v>0</v>
      </c>
      <c r="DU15">
        <f>((0/7)*100)</f>
        <v>0</v>
      </c>
      <c r="DV15">
        <f>((0/9)*100)</f>
        <v>0</v>
      </c>
      <c r="DW15">
        <f>((0/9)*100)</f>
        <v>0</v>
      </c>
      <c r="DX15">
        <f>((8/9)*100)</f>
        <v>88.888888888888886</v>
      </c>
      <c r="DY15">
        <f>((0/9)*100)</f>
        <v>0</v>
      </c>
      <c r="DZ15">
        <f>((0/9)*100)</f>
        <v>0</v>
      </c>
      <c r="EA15">
        <f>((8/9)*100)</f>
        <v>88.888888888888886</v>
      </c>
    </row>
    <row r="16" spans="1:131" x14ac:dyDescent="0.25">
      <c r="A16">
        <v>177.56321600000001</v>
      </c>
      <c r="B16">
        <v>8.7841050000000003</v>
      </c>
      <c r="C16">
        <v>157.320741</v>
      </c>
      <c r="D16">
        <v>8.9245789999999996</v>
      </c>
      <c r="E16">
        <v>176.303055</v>
      </c>
      <c r="F16">
        <v>7.4916320000000001</v>
      </c>
      <c r="G16">
        <v>175.28700499999999</v>
      </c>
      <c r="H16">
        <v>10.238106</v>
      </c>
      <c r="K16">
        <f>(10/200)</f>
        <v>0.05</v>
      </c>
      <c r="L16">
        <f>(15/200)</f>
        <v>7.4999999999999997E-2</v>
      </c>
      <c r="M16">
        <f>(12/200)</f>
        <v>0.06</v>
      </c>
      <c r="N16">
        <f>(12/200)</f>
        <v>0.06</v>
      </c>
      <c r="P16">
        <f>(9/200)</f>
        <v>4.4999999999999998E-2</v>
      </c>
      <c r="Q16">
        <f>(8/200)</f>
        <v>0.04</v>
      </c>
      <c r="R16">
        <f>(10/200)</f>
        <v>0.05</v>
      </c>
      <c r="S16">
        <f>(9/200)</f>
        <v>4.4999999999999998E-2</v>
      </c>
      <c r="U16">
        <f>0.05+0.045</f>
        <v>9.5000000000000001E-2</v>
      </c>
      <c r="V16">
        <f>0.075+0.04</f>
        <v>0.11499999999999999</v>
      </c>
      <c r="W16">
        <f>0.06+0.05</f>
        <v>0.11</v>
      </c>
      <c r="X16">
        <f>0.06+0.045</f>
        <v>0.105</v>
      </c>
      <c r="Z16">
        <f>SQRT((ABS($A$17-$A$16)^2+(ABS($B$17-$B$16)^2)))</f>
        <v>18.786259744957484</v>
      </c>
      <c r="AA16">
        <f>SQRT((ABS($C$17-$C$16)^2+(ABS($D$17-$D$16)^2)))</f>
        <v>29.530488081008233</v>
      </c>
      <c r="AB16">
        <f>SQRT((ABS($E$17-$E$16)^2+(ABS($F$17-$F$16)^2)))</f>
        <v>19.866321491755883</v>
      </c>
      <c r="AC16">
        <f>SQRT((ABS($G$17-$G$16)^2+(ABS($H$17-$H$16)^2)))</f>
        <v>19.224000226051444</v>
      </c>
      <c r="AJ16">
        <f>1/0.095</f>
        <v>10.526315789473685</v>
      </c>
      <c r="AK16">
        <f>1/0.115</f>
        <v>8.695652173913043</v>
      </c>
      <c r="AL16">
        <f>1/0.11</f>
        <v>9.0909090909090917</v>
      </c>
      <c r="AM16">
        <f>1/0.105</f>
        <v>9.5238095238095237</v>
      </c>
      <c r="AO16">
        <f>$Z16/$U16</f>
        <v>197.75010257849982</v>
      </c>
      <c r="AP16">
        <f>$AA16/$V16</f>
        <v>256.78685287833247</v>
      </c>
      <c r="AQ16">
        <f>$AB16/$W16</f>
        <v>180.60292265232621</v>
      </c>
      <c r="AR16">
        <f>$AC16/$X16</f>
        <v>183.08571643858519</v>
      </c>
      <c r="AV16">
        <f>((0.05/0.095)*100)</f>
        <v>52.631578947368418</v>
      </c>
      <c r="AW16">
        <f>((0.075/0.115)*100)</f>
        <v>65.217391304347814</v>
      </c>
      <c r="AX16">
        <f>((0.06/0.11)*100)</f>
        <v>54.54545454545454</v>
      </c>
      <c r="AY16">
        <f>((0.06/0.105)*100)</f>
        <v>57.142857142857139</v>
      </c>
      <c r="BA16">
        <f>((0.045/0.095)*100)</f>
        <v>47.368421052631575</v>
      </c>
      <c r="BB16">
        <f>((0.04/0.115)*100)</f>
        <v>34.782608695652172</v>
      </c>
      <c r="BC16">
        <f>((0.05/0.11)*100)</f>
        <v>45.45454545454546</v>
      </c>
      <c r="BD16">
        <f>((0.045/0.105)*100)</f>
        <v>42.857142857142854</v>
      </c>
      <c r="BF16">
        <f>ABS($B$16-$D$16)</f>
        <v>0.14047399999999932</v>
      </c>
      <c r="BG16">
        <f>ABS($F$16-$H$16)</f>
        <v>2.7464740000000001</v>
      </c>
      <c r="BL16">
        <f>SQRT((ABS($A$16-$E$16)^2+(ABS($B$16-$F$16)^2)))</f>
        <v>1.805129414100282</v>
      </c>
      <c r="BM16">
        <f>SQRT((ABS($C$16-$G$17)^2+(ABS($D$16-$H$17)^2)))</f>
        <v>1.2947746707118604</v>
      </c>
      <c r="BO16">
        <f>SQRT((ABS($A$16-$G$16)^2+(ABS($B$16-$H$16)^2)))</f>
        <v>2.7009730514246306</v>
      </c>
      <c r="BP16">
        <f>SQRT((ABS($C$16-$E$17)^2+(ABS($D$16-$F$17)^2)))</f>
        <v>2.4261782957344629</v>
      </c>
      <c r="BU16">
        <v>10</v>
      </c>
      <c r="BV16">
        <v>10</v>
      </c>
      <c r="BW16">
        <v>0</v>
      </c>
      <c r="BX16">
        <v>1</v>
      </c>
      <c r="BY16">
        <v>15</v>
      </c>
      <c r="BZ16">
        <v>13</v>
      </c>
      <c r="CA16">
        <v>7</v>
      </c>
      <c r="CB16">
        <v>6</v>
      </c>
      <c r="CC16">
        <v>12</v>
      </c>
      <c r="CD16">
        <v>3</v>
      </c>
      <c r="CE16">
        <v>4</v>
      </c>
      <c r="CF16">
        <v>12</v>
      </c>
      <c r="CG16">
        <v>12</v>
      </c>
      <c r="CH16">
        <v>3</v>
      </c>
      <c r="CI16">
        <v>4</v>
      </c>
      <c r="CJ16">
        <v>12</v>
      </c>
      <c r="CL16">
        <v>9</v>
      </c>
      <c r="CM16">
        <v>5</v>
      </c>
      <c r="CN16">
        <v>0</v>
      </c>
      <c r="CO16">
        <v>0</v>
      </c>
      <c r="CP16">
        <v>8</v>
      </c>
      <c r="CQ16">
        <v>7</v>
      </c>
      <c r="CR16">
        <v>0</v>
      </c>
      <c r="CS16">
        <v>0</v>
      </c>
      <c r="CT16">
        <v>10</v>
      </c>
      <c r="CU16">
        <v>0</v>
      </c>
      <c r="CV16">
        <v>0</v>
      </c>
      <c r="CW16">
        <v>9</v>
      </c>
      <c r="CX16">
        <v>9</v>
      </c>
      <c r="CY16">
        <v>0</v>
      </c>
      <c r="CZ16">
        <v>0</v>
      </c>
      <c r="DA16">
        <v>9</v>
      </c>
      <c r="DC16">
        <f>((10/10)*100)</f>
        <v>100</v>
      </c>
      <c r="DD16">
        <f>((0/10)*100)</f>
        <v>0</v>
      </c>
      <c r="DE16">
        <f>((1/10)*100)</f>
        <v>10</v>
      </c>
      <c r="DF16">
        <f>((13/15)*100)</f>
        <v>86.666666666666671</v>
      </c>
      <c r="DG16">
        <f>((7/15)*100)</f>
        <v>46.666666666666664</v>
      </c>
      <c r="DH16">
        <f>((6/15)*100)</f>
        <v>40</v>
      </c>
      <c r="DI16">
        <f>((3/12)*100)</f>
        <v>25</v>
      </c>
      <c r="DJ16">
        <f>((4/12)*100)</f>
        <v>33.333333333333329</v>
      </c>
      <c r="DK16">
        <f>((12/12)*100)</f>
        <v>100</v>
      </c>
      <c r="DL16">
        <f>((3/12)*100)</f>
        <v>25</v>
      </c>
      <c r="DM16">
        <f>((4/12)*100)</f>
        <v>33.333333333333329</v>
      </c>
      <c r="DN16">
        <f>((12/12)*100)</f>
        <v>100</v>
      </c>
      <c r="DP16">
        <f>((5/9)*100)</f>
        <v>55.555555555555557</v>
      </c>
      <c r="DQ16">
        <f>((0/9)*100)</f>
        <v>0</v>
      </c>
      <c r="DR16">
        <f>((0/9)*100)</f>
        <v>0</v>
      </c>
      <c r="DS16">
        <f>((7/8)*100)</f>
        <v>87.5</v>
      </c>
      <c r="DT16">
        <f>((0/8)*100)</f>
        <v>0</v>
      </c>
      <c r="DU16">
        <f>((0/8)*100)</f>
        <v>0</v>
      </c>
      <c r="DV16">
        <f>((0/10)*100)</f>
        <v>0</v>
      </c>
      <c r="DW16">
        <f>((0/10)*100)</f>
        <v>0</v>
      </c>
      <c r="DX16">
        <f>((9/10)*100)</f>
        <v>90</v>
      </c>
      <c r="DY16">
        <f>((0/9)*100)</f>
        <v>0</v>
      </c>
      <c r="DZ16">
        <f>((0/9)*100)</f>
        <v>0</v>
      </c>
      <c r="EA16">
        <f>((9/9)*100)</f>
        <v>100</v>
      </c>
    </row>
    <row r="17" spans="1:131" x14ac:dyDescent="0.25">
      <c r="A17">
        <v>158.88889900000001</v>
      </c>
      <c r="B17">
        <v>6.7363160000000004</v>
      </c>
      <c r="C17">
        <v>127.79891000000001</v>
      </c>
      <c r="D17">
        <v>8.2095819999999993</v>
      </c>
      <c r="E17">
        <v>156.45421400000001</v>
      </c>
      <c r="F17">
        <v>6.6584209999999997</v>
      </c>
      <c r="G17">
        <v>156.08532</v>
      </c>
      <c r="H17">
        <v>9.3121050000000007</v>
      </c>
      <c r="K17">
        <f>(14/200)</f>
        <v>7.0000000000000007E-2</v>
      </c>
      <c r="L17">
        <f>(15/200)</f>
        <v>7.4999999999999997E-2</v>
      </c>
      <c r="M17">
        <f>(15/200)</f>
        <v>7.4999999999999997E-2</v>
      </c>
      <c r="N17">
        <f>(14/200)</f>
        <v>7.0000000000000007E-2</v>
      </c>
      <c r="P17">
        <f>(9/200)</f>
        <v>4.4999999999999998E-2</v>
      </c>
      <c r="Q17">
        <f>(9/200)</f>
        <v>4.4999999999999998E-2</v>
      </c>
      <c r="R17">
        <f>(8/200)</f>
        <v>0.04</v>
      </c>
      <c r="S17">
        <f>(9/200)</f>
        <v>4.4999999999999998E-2</v>
      </c>
      <c r="U17">
        <f>0.07+0.045</f>
        <v>0.115</v>
      </c>
      <c r="V17">
        <f>0.075+0.045</f>
        <v>0.12</v>
      </c>
      <c r="W17">
        <f>0.075+0.04</f>
        <v>0.11499999999999999</v>
      </c>
      <c r="X17">
        <f>0.07+0.045</f>
        <v>0.115</v>
      </c>
      <c r="Z17">
        <f>SQRT((ABS($A$18-$A$17)^2+(ABS($B$18-$B$17)^2)))</f>
        <v>29.389567949625938</v>
      </c>
      <c r="AA17">
        <f>SQRT((ABS($C$18-$C$17)^2+(ABS($D$18-$D$17)^2)))</f>
        <v>23.889992554950073</v>
      </c>
      <c r="AB17">
        <f>SQRT((ABS($E$18-$E$17)^2+(ABS($F$18-$F$17)^2)))</f>
        <v>30.462728350097219</v>
      </c>
      <c r="AC17">
        <f>SQRT((ABS($G$18-$G$17)^2+(ABS($H$18-$H$17)^2)))</f>
        <v>30.055485105681203</v>
      </c>
      <c r="AJ17">
        <f>1/0.115</f>
        <v>8.695652173913043</v>
      </c>
      <c r="AK17">
        <f>1/0.12</f>
        <v>8.3333333333333339</v>
      </c>
      <c r="AL17">
        <f>1/0.115</f>
        <v>8.695652173913043</v>
      </c>
      <c r="AM17">
        <f>1/0.115</f>
        <v>8.695652173913043</v>
      </c>
      <c r="AO17">
        <f>$Z17/$U17</f>
        <v>255.56146043152989</v>
      </c>
      <c r="AP17">
        <f>$AA17/$V17</f>
        <v>199.08327129125061</v>
      </c>
      <c r="AQ17">
        <f>$AB17/$W17</f>
        <v>264.89329000084541</v>
      </c>
      <c r="AR17">
        <f>$AC17/$X17</f>
        <v>261.35204439722787</v>
      </c>
      <c r="AV17">
        <f>((0.07/0.115)*100)</f>
        <v>60.869565217391312</v>
      </c>
      <c r="AW17">
        <f>((0.075/0.12)*100)</f>
        <v>62.5</v>
      </c>
      <c r="AX17">
        <f>((0.075/0.115)*100)</f>
        <v>65.217391304347814</v>
      </c>
      <c r="AY17">
        <f>((0.07/0.115)*100)</f>
        <v>60.869565217391312</v>
      </c>
      <c r="BA17">
        <f>((0.045/0.115)*100)</f>
        <v>39.130434782608688</v>
      </c>
      <c r="BB17">
        <f>((0.045/0.12)*100)</f>
        <v>37.5</v>
      </c>
      <c r="BC17">
        <f>((0.04/0.115)*100)</f>
        <v>34.782608695652172</v>
      </c>
      <c r="BD17">
        <f>((0.045/0.115)*100)</f>
        <v>39.130434782608688</v>
      </c>
      <c r="BF17">
        <f>ABS($B$17-$D$17)</f>
        <v>1.4732659999999989</v>
      </c>
      <c r="BG17">
        <f>ABS($F$17-$H$17)</f>
        <v>2.653684000000001</v>
      </c>
      <c r="BL17">
        <f>SQRT((ABS($A$17-$E$17)^2+(ABS($B$17-$F$17)^2)))</f>
        <v>2.4359307626141611</v>
      </c>
      <c r="BM17">
        <f>SQRT((ABS($C$17-$G$18)^2+(ABS($D$17-$H$18)^2)))</f>
        <v>1.9914672982281223</v>
      </c>
      <c r="BO17">
        <f>SQRT((ABS($A$17-$G$17)^2+(ABS($B$17-$H$17)^2)))</f>
        <v>3.8071963676388005</v>
      </c>
      <c r="BP17">
        <f>SQRT((ABS($C$17-$E$18)^2+(ABS($D$17-$F$18)^2)))</f>
        <v>2.5546070950441639</v>
      </c>
      <c r="BU17">
        <v>14</v>
      </c>
      <c r="BV17">
        <v>13</v>
      </c>
      <c r="BW17">
        <v>6</v>
      </c>
      <c r="BX17">
        <v>5</v>
      </c>
      <c r="BY17">
        <v>15</v>
      </c>
      <c r="BZ17">
        <v>15</v>
      </c>
      <c r="CA17">
        <v>4</v>
      </c>
      <c r="CB17">
        <v>5</v>
      </c>
      <c r="CC17">
        <v>15</v>
      </c>
      <c r="CD17">
        <v>5</v>
      </c>
      <c r="CE17">
        <v>6</v>
      </c>
      <c r="CF17">
        <v>14</v>
      </c>
      <c r="CG17">
        <v>14</v>
      </c>
      <c r="CH17">
        <v>4</v>
      </c>
      <c r="CI17">
        <v>5</v>
      </c>
      <c r="CJ17">
        <v>14</v>
      </c>
      <c r="CL17">
        <v>9</v>
      </c>
      <c r="CM17">
        <v>7</v>
      </c>
      <c r="CN17">
        <v>0</v>
      </c>
      <c r="CO17">
        <v>0</v>
      </c>
      <c r="CP17">
        <v>9</v>
      </c>
      <c r="CQ17">
        <v>8</v>
      </c>
      <c r="CR17">
        <v>0</v>
      </c>
      <c r="CS17">
        <v>0</v>
      </c>
      <c r="CT17">
        <v>8</v>
      </c>
      <c r="CU17">
        <v>0</v>
      </c>
      <c r="CV17">
        <v>0</v>
      </c>
      <c r="CW17">
        <v>8</v>
      </c>
      <c r="CX17">
        <v>9</v>
      </c>
      <c r="CY17">
        <v>0</v>
      </c>
      <c r="CZ17">
        <v>0</v>
      </c>
      <c r="DA17">
        <v>8</v>
      </c>
      <c r="DC17">
        <f>((13/14)*100)</f>
        <v>92.857142857142861</v>
      </c>
      <c r="DD17">
        <f>((6/14)*100)</f>
        <v>42.857142857142854</v>
      </c>
      <c r="DE17">
        <f>((5/14)*100)</f>
        <v>35.714285714285715</v>
      </c>
      <c r="DF17">
        <f>((15/15)*100)</f>
        <v>100</v>
      </c>
      <c r="DG17">
        <f>((4/15)*100)</f>
        <v>26.666666666666668</v>
      </c>
      <c r="DH17">
        <f>((5/15)*100)</f>
        <v>33.333333333333329</v>
      </c>
      <c r="DI17">
        <f>((5/15)*100)</f>
        <v>33.333333333333329</v>
      </c>
      <c r="DJ17">
        <f>((6/15)*100)</f>
        <v>40</v>
      </c>
      <c r="DK17">
        <f>((14/15)*100)</f>
        <v>93.333333333333329</v>
      </c>
      <c r="DL17">
        <f>((4/14)*100)</f>
        <v>28.571428571428569</v>
      </c>
      <c r="DM17">
        <f>((5/14)*100)</f>
        <v>35.714285714285715</v>
      </c>
      <c r="DN17">
        <f>((14/14)*100)</f>
        <v>100</v>
      </c>
      <c r="DP17">
        <f>((7/9)*100)</f>
        <v>77.777777777777786</v>
      </c>
      <c r="DQ17">
        <f>((0/9)*100)</f>
        <v>0</v>
      </c>
      <c r="DR17">
        <f>((0/9)*100)</f>
        <v>0</v>
      </c>
      <c r="DS17">
        <f>((8/9)*100)</f>
        <v>88.888888888888886</v>
      </c>
      <c r="DT17">
        <f>((0/9)*100)</f>
        <v>0</v>
      </c>
      <c r="DU17">
        <f>((0/9)*100)</f>
        <v>0</v>
      </c>
      <c r="DV17">
        <f>((0/8)*100)</f>
        <v>0</v>
      </c>
      <c r="DW17">
        <f>((0/8)*100)</f>
        <v>0</v>
      </c>
      <c r="DX17">
        <f>((8/8)*100)</f>
        <v>100</v>
      </c>
      <c r="DY17">
        <f>((0/9)*100)</f>
        <v>0</v>
      </c>
      <c r="DZ17">
        <f>((0/9)*100)</f>
        <v>0</v>
      </c>
      <c r="EA17">
        <f>((8/9)*100)</f>
        <v>88.888888888888886</v>
      </c>
    </row>
    <row r="18" spans="1:131" x14ac:dyDescent="0.25">
      <c r="A18">
        <v>129.50390800000002</v>
      </c>
      <c r="B18">
        <v>6.2176559999999998</v>
      </c>
      <c r="C18">
        <v>103.92146100000001</v>
      </c>
      <c r="D18">
        <v>8.9836449999999992</v>
      </c>
      <c r="E18">
        <v>125.99255500000001</v>
      </c>
      <c r="F18">
        <v>6.4031770000000003</v>
      </c>
      <c r="G18">
        <v>126.030416</v>
      </c>
      <c r="H18">
        <v>9.1252080000000007</v>
      </c>
      <c r="K18">
        <f>(19/200)</f>
        <v>9.5000000000000001E-2</v>
      </c>
      <c r="L18">
        <f>(11/200)</f>
        <v>5.5E-2</v>
      </c>
      <c r="M18">
        <f>(15/200)</f>
        <v>7.4999999999999997E-2</v>
      </c>
      <c r="N18">
        <f>(17/200)</f>
        <v>8.5000000000000006E-2</v>
      </c>
      <c r="P18">
        <f>(10/200)</f>
        <v>0.05</v>
      </c>
      <c r="Q18">
        <f>(9/200)</f>
        <v>4.4999999999999998E-2</v>
      </c>
      <c r="R18">
        <f>(11/200)</f>
        <v>5.5E-2</v>
      </c>
      <c r="S18">
        <f>(10/200)</f>
        <v>0.05</v>
      </c>
      <c r="U18">
        <f>0.095+0.05</f>
        <v>0.14500000000000002</v>
      </c>
      <c r="V18">
        <f>0.055+0.045</f>
        <v>0.1</v>
      </c>
      <c r="W18">
        <f>0.075+0.055</f>
        <v>0.13</v>
      </c>
      <c r="X18">
        <f>0.085+0.05</f>
        <v>0.13500000000000001</v>
      </c>
      <c r="Z18">
        <f>SQRT((ABS($A$19-$A$18)^2+(ABS($B$19-$B$18)^2)))</f>
        <v>29.008481091609706</v>
      </c>
      <c r="AA18">
        <f>SQRT((ABS($C$19-$C$18)^2+(ABS($D$19-$D$18)^2)))</f>
        <v>19.516466961004102</v>
      </c>
      <c r="AB18">
        <f>SQRT((ABS($E$19-$E$18)^2+(ABS($F$19-$F$18)^2)))</f>
        <v>26.685728015016757</v>
      </c>
      <c r="AC18">
        <f>SQRT((ABS($G$19-$G$18)^2+(ABS($H$19-$H$18)^2)))</f>
        <v>27.274635853830727</v>
      </c>
      <c r="AJ18">
        <f>1/0.145</f>
        <v>6.8965517241379315</v>
      </c>
      <c r="AK18">
        <f>1/0.1</f>
        <v>10</v>
      </c>
      <c r="AL18">
        <f>1/0.13</f>
        <v>7.6923076923076916</v>
      </c>
      <c r="AM18">
        <f>1/0.135</f>
        <v>7.4074074074074066</v>
      </c>
      <c r="AO18">
        <f>$Z18/$U18</f>
        <v>200.05849028696346</v>
      </c>
      <c r="AP18">
        <f>$AA18/$V18</f>
        <v>195.16466961004102</v>
      </c>
      <c r="AQ18">
        <f>$AB18/$W18</f>
        <v>205.27483088474429</v>
      </c>
      <c r="AR18">
        <f>$AC18/$X18</f>
        <v>202.03433965800536</v>
      </c>
      <c r="AV18">
        <f>((0.095/0.145)*100)</f>
        <v>65.517241379310349</v>
      </c>
      <c r="AW18">
        <f>((0.055/0.1)*100)</f>
        <v>54.999999999999993</v>
      </c>
      <c r="AX18">
        <f>((0.075/0.13)*100)</f>
        <v>57.692307692307686</v>
      </c>
      <c r="AY18">
        <f>((0.085/0.135)*100)</f>
        <v>62.962962962962962</v>
      </c>
      <c r="BA18">
        <f>((0.05/0.145)*100)</f>
        <v>34.482758620689658</v>
      </c>
      <c r="BB18">
        <f>((0.045/0.1)*100)</f>
        <v>44.999999999999993</v>
      </c>
      <c r="BC18">
        <f>((0.055/0.13)*100)</f>
        <v>42.307692307692307</v>
      </c>
      <c r="BD18">
        <f>((0.05/0.135)*100)</f>
        <v>37.037037037037038</v>
      </c>
      <c r="BF18">
        <f>ABS($B$18-$D$18)</f>
        <v>2.7659889999999994</v>
      </c>
      <c r="BG18">
        <f>ABS($F$18-$H$18)</f>
        <v>2.7220310000000003</v>
      </c>
      <c r="BL18">
        <f>SQRT((ABS($A$18-$E$18)^2+(ABS($B$18-$F$18)^2)))</f>
        <v>3.5162505502381509</v>
      </c>
      <c r="BM18">
        <f>SQRT((ABS($C$18-$G$19)^2+(ABS($D$18-$H$19)^2)))</f>
        <v>5.165746345981864</v>
      </c>
      <c r="BO18">
        <f>SQRT((ABS($A$18-$G$18)^2+(ABS($B$18-$H$18)^2)))</f>
        <v>4.5297908678843175</v>
      </c>
      <c r="BP18">
        <f>SQRT((ABS($C$18-$E$19)^2+(ABS($D$18-$F$19)^2)))</f>
        <v>5.5489806198337011</v>
      </c>
      <c r="BU18">
        <v>19</v>
      </c>
      <c r="BV18">
        <v>15</v>
      </c>
      <c r="BW18">
        <v>8</v>
      </c>
      <c r="BX18">
        <v>9</v>
      </c>
      <c r="BY18">
        <v>11</v>
      </c>
      <c r="BZ18">
        <v>8</v>
      </c>
      <c r="CA18">
        <v>3</v>
      </c>
      <c r="CB18">
        <v>4</v>
      </c>
      <c r="CC18">
        <v>15</v>
      </c>
      <c r="CD18">
        <v>6</v>
      </c>
      <c r="CE18">
        <v>6</v>
      </c>
      <c r="CF18">
        <v>15</v>
      </c>
      <c r="CG18">
        <v>17</v>
      </c>
      <c r="CH18">
        <v>8</v>
      </c>
      <c r="CI18">
        <v>8</v>
      </c>
      <c r="CJ18">
        <v>15</v>
      </c>
      <c r="CL18">
        <v>10</v>
      </c>
      <c r="CM18">
        <v>8</v>
      </c>
      <c r="CN18">
        <v>0</v>
      </c>
      <c r="CO18">
        <v>0</v>
      </c>
      <c r="CP18">
        <v>9</v>
      </c>
      <c r="CQ18">
        <v>6</v>
      </c>
      <c r="CR18">
        <v>0</v>
      </c>
      <c r="CS18">
        <v>0</v>
      </c>
      <c r="CT18">
        <v>11</v>
      </c>
      <c r="CU18">
        <v>0</v>
      </c>
      <c r="CV18">
        <v>0</v>
      </c>
      <c r="CW18">
        <v>10</v>
      </c>
      <c r="CX18">
        <v>10</v>
      </c>
      <c r="CY18">
        <v>0</v>
      </c>
      <c r="CZ18">
        <v>0</v>
      </c>
      <c r="DA18">
        <v>10</v>
      </c>
      <c r="DC18">
        <f>((15/19)*100)</f>
        <v>78.94736842105263</v>
      </c>
      <c r="DD18">
        <f>((8/19)*100)</f>
        <v>42.105263157894733</v>
      </c>
      <c r="DE18">
        <f>((9/19)*100)</f>
        <v>47.368421052631575</v>
      </c>
      <c r="DF18">
        <f>((8/11)*100)</f>
        <v>72.727272727272734</v>
      </c>
      <c r="DG18">
        <f>((3/11)*100)</f>
        <v>27.27272727272727</v>
      </c>
      <c r="DH18">
        <f>((4/11)*100)</f>
        <v>36.363636363636367</v>
      </c>
      <c r="DI18">
        <f>((6/15)*100)</f>
        <v>40</v>
      </c>
      <c r="DJ18">
        <f>((6/15)*100)</f>
        <v>40</v>
      </c>
      <c r="DK18">
        <f>((15/15)*100)</f>
        <v>100</v>
      </c>
      <c r="DL18">
        <f>((8/17)*100)</f>
        <v>47.058823529411761</v>
      </c>
      <c r="DM18">
        <f>((8/17)*100)</f>
        <v>47.058823529411761</v>
      </c>
      <c r="DN18">
        <f>((15/17)*100)</f>
        <v>88.235294117647058</v>
      </c>
      <c r="DP18">
        <f>((8/10)*100)</f>
        <v>80</v>
      </c>
      <c r="DQ18">
        <f>((0/10)*100)</f>
        <v>0</v>
      </c>
      <c r="DR18">
        <f>((0/10)*100)</f>
        <v>0</v>
      </c>
      <c r="DS18">
        <f>((6/9)*100)</f>
        <v>66.666666666666657</v>
      </c>
      <c r="DT18">
        <f>((0/9)*100)</f>
        <v>0</v>
      </c>
      <c r="DU18">
        <f>((0/9)*100)</f>
        <v>0</v>
      </c>
      <c r="DV18">
        <f>((0/11)*100)</f>
        <v>0</v>
      </c>
      <c r="DW18">
        <f>((0/11)*100)</f>
        <v>0</v>
      </c>
      <c r="DX18">
        <f>((10/11)*100)</f>
        <v>90.909090909090907</v>
      </c>
      <c r="DY18">
        <f>((0/10)*100)</f>
        <v>0</v>
      </c>
      <c r="DZ18">
        <f>((0/10)*100)</f>
        <v>0</v>
      </c>
      <c r="EA18">
        <f>((10/10)*100)</f>
        <v>100</v>
      </c>
    </row>
    <row r="19" spans="1:131" x14ac:dyDescent="0.25">
      <c r="A19">
        <v>100.50046900000001</v>
      </c>
      <c r="B19">
        <v>6.7584900000000001</v>
      </c>
      <c r="C19">
        <v>84.449427000000014</v>
      </c>
      <c r="D19">
        <v>7.6674480000000003</v>
      </c>
      <c r="E19">
        <v>99.311670000000007</v>
      </c>
      <c r="F19">
        <v>5.8947919999999998</v>
      </c>
      <c r="G19">
        <v>98.75698100000001</v>
      </c>
      <c r="H19">
        <v>8.8692700000000002</v>
      </c>
      <c r="K19">
        <f>(12/200)</f>
        <v>0.06</v>
      </c>
      <c r="L19">
        <f>(11/200)</f>
        <v>5.5E-2</v>
      </c>
      <c r="M19">
        <f>(10/200)</f>
        <v>0.05</v>
      </c>
      <c r="N19">
        <f>(12/200)</f>
        <v>0.06</v>
      </c>
      <c r="P19">
        <f>(9/200)</f>
        <v>4.4999999999999998E-2</v>
      </c>
      <c r="Q19">
        <f>(11/200)</f>
        <v>5.5E-2</v>
      </c>
      <c r="R19">
        <f>(12/200)</f>
        <v>0.06</v>
      </c>
      <c r="S19">
        <f>(10/200)</f>
        <v>0.05</v>
      </c>
      <c r="U19">
        <f>0.06+0.045</f>
        <v>0.105</v>
      </c>
      <c r="V19">
        <f>0.055+0.055</f>
        <v>0.11</v>
      </c>
      <c r="W19">
        <f>0.05+0.06</f>
        <v>0.11</v>
      </c>
      <c r="X19">
        <f>0.06+0.05</f>
        <v>0.11</v>
      </c>
      <c r="Z19">
        <f>SQRT((ABS($A$20-$A$19)^2+(ABS($B$20-$B$19)^2)))</f>
        <v>19.087805884037543</v>
      </c>
      <c r="AA19">
        <f>SQRT((ABS($C$20-$C$19)^2+(ABS($D$20-$D$19)^2)))</f>
        <v>17.247214782296947</v>
      </c>
      <c r="AB19">
        <f>SQRT((ABS($E$20-$E$19)^2+(ABS($F$20-$F$19)^2)))</f>
        <v>18.068349484735808</v>
      </c>
      <c r="AC19">
        <f>SQRT((ABS($G$20-$G$19)^2+(ABS($H$20-$H$19)^2)))</f>
        <v>18.353104956795981</v>
      </c>
      <c r="AJ19">
        <f>1/0.105</f>
        <v>9.5238095238095237</v>
      </c>
      <c r="AK19">
        <f>1/0.11</f>
        <v>9.0909090909090917</v>
      </c>
      <c r="AL19">
        <f>1/0.11</f>
        <v>9.0909090909090917</v>
      </c>
      <c r="AM19">
        <f>1/0.11</f>
        <v>9.0909090909090917</v>
      </c>
      <c r="AO19">
        <f>$Z19/$U19</f>
        <v>181.78862746702421</v>
      </c>
      <c r="AP19">
        <f>$AA19/$V19</f>
        <v>156.79286165724497</v>
      </c>
      <c r="AQ19">
        <f>$AB19/$W19</f>
        <v>164.25772258850733</v>
      </c>
      <c r="AR19">
        <f>$AC19/$X19</f>
        <v>166.8464086981453</v>
      </c>
      <c r="AV19">
        <f>((0.06/0.105)*100)</f>
        <v>57.142857142857139</v>
      </c>
      <c r="AW19">
        <f>((0.055/0.11)*100)</f>
        <v>50</v>
      </c>
      <c r="AX19">
        <f>((0.05/0.11)*100)</f>
        <v>45.45454545454546</v>
      </c>
      <c r="AY19">
        <f>((0.06/0.11)*100)</f>
        <v>54.54545454545454</v>
      </c>
      <c r="BA19">
        <f>((0.045/0.105)*100)</f>
        <v>42.857142857142854</v>
      </c>
      <c r="BB19">
        <f>((0.055/0.11)*100)</f>
        <v>50</v>
      </c>
      <c r="BC19">
        <f>((0.06/0.11)*100)</f>
        <v>54.54545454545454</v>
      </c>
      <c r="BD19">
        <f>((0.05/0.11)*100)</f>
        <v>45.45454545454546</v>
      </c>
      <c r="BF19">
        <f>ABS($B$19-$D$19)</f>
        <v>0.90895800000000015</v>
      </c>
      <c r="BG19">
        <f>ABS($F$19-$H$19)</f>
        <v>2.9744780000000004</v>
      </c>
      <c r="BL19">
        <f>SQRT((ABS($A$19-$E$19)^2+(ABS($B$19-$F$19)^2)))</f>
        <v>1.4694275407807653</v>
      </c>
      <c r="BM19">
        <f>SQRT((ABS($C$19-$G$20)^2+(ABS($D$19-$H$20)^2)))</f>
        <v>4.0844311268098377</v>
      </c>
      <c r="BO19">
        <f>SQRT((ABS($A$19-$G$19)^2+(ABS($B$19-$H$19)^2)))</f>
        <v>2.7377258106947084</v>
      </c>
      <c r="BP19">
        <f>SQRT((ABS($C$19-$E$20)^2+(ABS($D$19-$F$20)^2)))</f>
        <v>4.0171965849325835</v>
      </c>
      <c r="BU19">
        <v>12</v>
      </c>
      <c r="BV19">
        <v>8</v>
      </c>
      <c r="BW19">
        <v>0</v>
      </c>
      <c r="BX19">
        <v>2</v>
      </c>
      <c r="BY19">
        <v>11</v>
      </c>
      <c r="BZ19">
        <v>8</v>
      </c>
      <c r="CA19">
        <v>3</v>
      </c>
      <c r="CB19">
        <v>4</v>
      </c>
      <c r="CC19">
        <v>10</v>
      </c>
      <c r="CD19">
        <v>0</v>
      </c>
      <c r="CE19">
        <v>3</v>
      </c>
      <c r="CF19">
        <v>10</v>
      </c>
      <c r="CG19">
        <v>12</v>
      </c>
      <c r="CH19">
        <v>2</v>
      </c>
      <c r="CI19">
        <v>4</v>
      </c>
      <c r="CJ19">
        <v>10</v>
      </c>
      <c r="CL19">
        <v>9</v>
      </c>
      <c r="CM19">
        <v>6</v>
      </c>
      <c r="CN19">
        <v>0</v>
      </c>
      <c r="CO19">
        <v>0</v>
      </c>
      <c r="CP19">
        <v>11</v>
      </c>
      <c r="CQ19">
        <v>7</v>
      </c>
      <c r="CR19">
        <v>4</v>
      </c>
      <c r="CS19">
        <v>3</v>
      </c>
      <c r="CT19">
        <v>12</v>
      </c>
      <c r="CU19">
        <v>0</v>
      </c>
      <c r="CV19">
        <v>4</v>
      </c>
      <c r="CW19">
        <v>10</v>
      </c>
      <c r="CX19">
        <v>10</v>
      </c>
      <c r="CY19">
        <v>0</v>
      </c>
      <c r="CZ19">
        <v>3</v>
      </c>
      <c r="DA19">
        <v>10</v>
      </c>
      <c r="DC19">
        <f>((8/12)*100)</f>
        <v>66.666666666666657</v>
      </c>
      <c r="DD19">
        <f>((0/12)*100)</f>
        <v>0</v>
      </c>
      <c r="DE19">
        <f>((2/12)*100)</f>
        <v>16.666666666666664</v>
      </c>
      <c r="DF19">
        <f>((8/11)*100)</f>
        <v>72.727272727272734</v>
      </c>
      <c r="DG19">
        <f>((3/11)*100)</f>
        <v>27.27272727272727</v>
      </c>
      <c r="DH19">
        <f>((4/11)*100)</f>
        <v>36.363636363636367</v>
      </c>
      <c r="DI19">
        <f>((0/10)*100)</f>
        <v>0</v>
      </c>
      <c r="DJ19">
        <f>((3/10)*100)</f>
        <v>30</v>
      </c>
      <c r="DK19">
        <f>((10/10)*100)</f>
        <v>100</v>
      </c>
      <c r="DL19">
        <f>((2/12)*100)</f>
        <v>16.666666666666664</v>
      </c>
      <c r="DM19">
        <f>((4/12)*100)</f>
        <v>33.333333333333329</v>
      </c>
      <c r="DN19">
        <f>((10/12)*100)</f>
        <v>83.333333333333343</v>
      </c>
      <c r="DP19">
        <f>((6/9)*100)</f>
        <v>66.666666666666657</v>
      </c>
      <c r="DQ19">
        <f>((0/9)*100)</f>
        <v>0</v>
      </c>
      <c r="DR19">
        <f>((0/9)*100)</f>
        <v>0</v>
      </c>
      <c r="DS19">
        <f>((7/11)*100)</f>
        <v>63.636363636363633</v>
      </c>
      <c r="DT19">
        <f>((4/11)*100)</f>
        <v>36.363636363636367</v>
      </c>
      <c r="DU19">
        <f>((3/11)*100)</f>
        <v>27.27272727272727</v>
      </c>
      <c r="DV19">
        <f>((0/12)*100)</f>
        <v>0</v>
      </c>
      <c r="DW19">
        <f>((4/12)*100)</f>
        <v>33.333333333333329</v>
      </c>
      <c r="DX19">
        <f>((10/12)*100)</f>
        <v>83.333333333333343</v>
      </c>
      <c r="DY19">
        <f>((0/10)*100)</f>
        <v>0</v>
      </c>
      <c r="DZ19">
        <f>((3/10)*100)</f>
        <v>30</v>
      </c>
      <c r="EA19">
        <f>((10/10)*100)</f>
        <v>100</v>
      </c>
    </row>
    <row r="20" spans="1:131" x14ac:dyDescent="0.25">
      <c r="A20">
        <v>81.443386000000004</v>
      </c>
      <c r="B20">
        <v>5.6759370000000002</v>
      </c>
      <c r="C20">
        <v>67.204406000000006</v>
      </c>
      <c r="D20">
        <v>7.9425270000000001</v>
      </c>
      <c r="E20">
        <v>81.255522000000013</v>
      </c>
      <c r="F20">
        <v>5.2308849999999998</v>
      </c>
      <c r="G20">
        <v>80.412969000000004</v>
      </c>
      <c r="H20">
        <v>8.2916150000000002</v>
      </c>
      <c r="K20">
        <f>(16/200)</f>
        <v>0.08</v>
      </c>
      <c r="L20">
        <f>(14/200)</f>
        <v>7.0000000000000007E-2</v>
      </c>
      <c r="M20">
        <f>(14/200)</f>
        <v>7.0000000000000007E-2</v>
      </c>
      <c r="N20">
        <f>(14/200)</f>
        <v>7.0000000000000007E-2</v>
      </c>
      <c r="P20">
        <f>(10/200)</f>
        <v>0.05</v>
      </c>
      <c r="Q20">
        <f>(12/200)</f>
        <v>0.06</v>
      </c>
      <c r="R20">
        <f>(11/200)</f>
        <v>5.5E-2</v>
      </c>
      <c r="S20">
        <f>(10/200)</f>
        <v>0.05</v>
      </c>
      <c r="U20">
        <f>0.08+0.05</f>
        <v>0.13</v>
      </c>
      <c r="V20">
        <f>0.07+0.06</f>
        <v>0.13</v>
      </c>
      <c r="W20">
        <f>0.07+0.055</f>
        <v>0.125</v>
      </c>
      <c r="X20">
        <f>0.07+0.05</f>
        <v>0.12000000000000001</v>
      </c>
      <c r="Z20">
        <f>SQRT((ABS($A$21-$A$20)^2+(ABS($B$21-$B$20)^2)))</f>
        <v>19.283574225912293</v>
      </c>
      <c r="AA20">
        <f>SQRT((ABS($C$21-$C$20)^2+(ABS($D$21-$D$20)^2)))</f>
        <v>23.123682488142002</v>
      </c>
      <c r="AB20">
        <f>SQRT((ABS($E$21-$E$20)^2+(ABS($F$21-$F$20)^2)))</f>
        <v>19.203367942343977</v>
      </c>
      <c r="AC20">
        <f>SQRT((ABS($G$21-$G$20)^2+(ABS($H$21-$H$20)^2)))</f>
        <v>18.533516283272156</v>
      </c>
      <c r="AJ20">
        <f>1/0.13</f>
        <v>7.6923076923076916</v>
      </c>
      <c r="AK20">
        <f>1/0.13</f>
        <v>7.6923076923076916</v>
      </c>
      <c r="AL20">
        <f>1/0.125</f>
        <v>8</v>
      </c>
      <c r="AM20">
        <f>1/0.12</f>
        <v>8.3333333333333339</v>
      </c>
      <c r="AO20">
        <f>$Z20/$U20</f>
        <v>148.33518635317148</v>
      </c>
      <c r="AP20">
        <f>$AA20/$V20</f>
        <v>177.8744806780154</v>
      </c>
      <c r="AQ20">
        <f>$AB20/$W20</f>
        <v>153.62694353875182</v>
      </c>
      <c r="AR20">
        <f>$AC20/$X20</f>
        <v>154.44596902726795</v>
      </c>
      <c r="AV20">
        <f>((0.08/0.13)*100)</f>
        <v>61.53846153846154</v>
      </c>
      <c r="AW20">
        <f>((0.07/0.13)*100)</f>
        <v>53.846153846153854</v>
      </c>
      <c r="AX20">
        <f>((0.07/0.125)*100)</f>
        <v>56.000000000000007</v>
      </c>
      <c r="AY20">
        <f>((0.07/0.12)*100)</f>
        <v>58.333333333333336</v>
      </c>
      <c r="BA20">
        <f>((0.05/0.13)*100)</f>
        <v>38.461538461538467</v>
      </c>
      <c r="BB20">
        <f>((0.06/0.13)*100)</f>
        <v>46.153846153846153</v>
      </c>
      <c r="BC20">
        <f>((0.055/0.125)*100)</f>
        <v>44</v>
      </c>
      <c r="BD20">
        <f>((0.05/0.12)*100)</f>
        <v>41.666666666666671</v>
      </c>
      <c r="BF20">
        <f>ABS($B$20-$D$20)</f>
        <v>2.2665899999999999</v>
      </c>
      <c r="BG20">
        <f>ABS($F$20-$H$20)</f>
        <v>3.0607300000000004</v>
      </c>
      <c r="BL20">
        <f>SQRT((ABS($A$20-$E$20)^2+(ABS($B$20-$F$20)^2)))</f>
        <v>0.48307780449943755</v>
      </c>
      <c r="BM20">
        <f>SQRT((ABS($C$20-$G$21)^2+(ABS($D$20-$H$21)^2)))</f>
        <v>5.3575737678905595</v>
      </c>
      <c r="BO20">
        <f>SQRT((ABS($A$20-$G$20)^2+(ABS($B$20-$H$20)^2)))</f>
        <v>2.8113218587655524</v>
      </c>
      <c r="BP20">
        <f>SQRT((ABS($C$20-$E$21)^2+(ABS($D$20-$F$21)^2)))</f>
        <v>5.8585657536840872</v>
      </c>
      <c r="BU20">
        <v>16</v>
      </c>
      <c r="BV20">
        <v>8</v>
      </c>
      <c r="BW20">
        <v>5</v>
      </c>
      <c r="BX20">
        <v>6</v>
      </c>
      <c r="BY20">
        <v>14</v>
      </c>
      <c r="BZ20">
        <v>9</v>
      </c>
      <c r="CA20">
        <v>5</v>
      </c>
      <c r="CB20">
        <v>5</v>
      </c>
      <c r="CC20">
        <v>14</v>
      </c>
      <c r="CD20">
        <v>5</v>
      </c>
      <c r="CE20">
        <v>5</v>
      </c>
      <c r="CF20">
        <v>14</v>
      </c>
      <c r="CG20">
        <v>14</v>
      </c>
      <c r="CH20">
        <v>5</v>
      </c>
      <c r="CI20">
        <v>5</v>
      </c>
      <c r="CJ20">
        <v>14</v>
      </c>
      <c r="CL20">
        <v>10</v>
      </c>
      <c r="CM20">
        <v>7</v>
      </c>
      <c r="CN20">
        <v>0</v>
      </c>
      <c r="CO20">
        <v>0</v>
      </c>
      <c r="CP20">
        <v>12</v>
      </c>
      <c r="CQ20">
        <v>4</v>
      </c>
      <c r="CR20">
        <v>3</v>
      </c>
      <c r="CS20">
        <v>3</v>
      </c>
      <c r="CT20">
        <v>11</v>
      </c>
      <c r="CU20">
        <v>0</v>
      </c>
      <c r="CV20">
        <v>3</v>
      </c>
      <c r="CW20">
        <v>10</v>
      </c>
      <c r="CX20">
        <v>10</v>
      </c>
      <c r="CY20">
        <v>0</v>
      </c>
      <c r="CZ20">
        <v>3</v>
      </c>
      <c r="DA20">
        <v>10</v>
      </c>
      <c r="DC20">
        <f>((8/16)*100)</f>
        <v>50</v>
      </c>
      <c r="DD20">
        <f>((5/16)*100)</f>
        <v>31.25</v>
      </c>
      <c r="DE20">
        <f>((6/16)*100)</f>
        <v>37.5</v>
      </c>
      <c r="DF20">
        <f>((9/14)*100)</f>
        <v>64.285714285714292</v>
      </c>
      <c r="DG20">
        <f>((5/14)*100)</f>
        <v>35.714285714285715</v>
      </c>
      <c r="DH20">
        <f>((5/14)*100)</f>
        <v>35.714285714285715</v>
      </c>
      <c r="DI20">
        <f>((5/14)*100)</f>
        <v>35.714285714285715</v>
      </c>
      <c r="DJ20">
        <f>((5/14)*100)</f>
        <v>35.714285714285715</v>
      </c>
      <c r="DK20">
        <f>((14/14)*100)</f>
        <v>100</v>
      </c>
      <c r="DL20">
        <f>((5/14)*100)</f>
        <v>35.714285714285715</v>
      </c>
      <c r="DM20">
        <f>((5/14)*100)</f>
        <v>35.714285714285715</v>
      </c>
      <c r="DN20">
        <f>((14/14)*100)</f>
        <v>100</v>
      </c>
      <c r="DP20">
        <f>((7/10)*100)</f>
        <v>70</v>
      </c>
      <c r="DQ20">
        <f>((0/10)*100)</f>
        <v>0</v>
      </c>
      <c r="DR20">
        <f>((0/10)*100)</f>
        <v>0</v>
      </c>
      <c r="DS20">
        <f>((4/12)*100)</f>
        <v>33.333333333333329</v>
      </c>
      <c r="DT20">
        <f>((3/12)*100)</f>
        <v>25</v>
      </c>
      <c r="DU20">
        <f>((3/12)*100)</f>
        <v>25</v>
      </c>
      <c r="DV20">
        <f>((0/11)*100)</f>
        <v>0</v>
      </c>
      <c r="DW20">
        <f>((3/11)*100)</f>
        <v>27.27272727272727</v>
      </c>
      <c r="DX20">
        <f>((10/11)*100)</f>
        <v>90.909090909090907</v>
      </c>
      <c r="DY20">
        <f>((0/10)*100)</f>
        <v>0</v>
      </c>
      <c r="DZ20">
        <f>((3/10)*100)</f>
        <v>30</v>
      </c>
      <c r="EA20">
        <f>((10/10)*100)</f>
        <v>100</v>
      </c>
    </row>
    <row r="21" spans="1:131" x14ac:dyDescent="0.25">
      <c r="A21">
        <v>62.163173000000008</v>
      </c>
      <c r="B21">
        <v>6.0359670000000003</v>
      </c>
      <c r="C21">
        <v>44.081020000000002</v>
      </c>
      <c r="D21">
        <v>8.0596239999999995</v>
      </c>
      <c r="E21">
        <v>62.052310000000006</v>
      </c>
      <c r="F21">
        <v>5.1534950000000004</v>
      </c>
      <c r="G21">
        <v>61.881236000000001</v>
      </c>
      <c r="H21">
        <v>8.5487099999999998</v>
      </c>
      <c r="K21">
        <f>(15/200)</f>
        <v>7.4999999999999997E-2</v>
      </c>
      <c r="L21">
        <f>(9/200)</f>
        <v>4.4999999999999998E-2</v>
      </c>
      <c r="M21">
        <f>(16/200)</f>
        <v>0.08</v>
      </c>
      <c r="N21">
        <f>(16/200)</f>
        <v>0.08</v>
      </c>
      <c r="P21">
        <f>(9/200)</f>
        <v>4.4999999999999998E-2</v>
      </c>
      <c r="Q21">
        <f>(12/200)</f>
        <v>0.06</v>
      </c>
      <c r="R21">
        <f>(11/200)</f>
        <v>5.5E-2</v>
      </c>
      <c r="S21">
        <f>(10/200)</f>
        <v>0.05</v>
      </c>
      <c r="U21">
        <f>0.075+0.045</f>
        <v>0.12</v>
      </c>
      <c r="V21">
        <f>0.045+0.06</f>
        <v>0.105</v>
      </c>
      <c r="W21">
        <f>0.08+0.055</f>
        <v>0.13500000000000001</v>
      </c>
      <c r="X21">
        <f>0.08+0.05</f>
        <v>0.13</v>
      </c>
      <c r="Z21">
        <f>SQRT((ABS($A$22-$A$21)^2+(ABS($B$22-$B$21)^2)))</f>
        <v>22.192663291087218</v>
      </c>
      <c r="AA21">
        <f>SQRT((ABS($C$22-$C$21)^2+(ABS($D$22-$D$21)^2)))</f>
        <v>16.421903355726002</v>
      </c>
      <c r="AB21">
        <f>SQRT((ABS($E$22-$E$21)^2+(ABS($F$22-$F$21)^2)))</f>
        <v>23.454127135762057</v>
      </c>
      <c r="AC21">
        <f>SQRT((ABS($G$22-$G$21)^2+(ABS($H$22-$H$21)^2)))</f>
        <v>22.372920210284864</v>
      </c>
      <c r="AJ21">
        <f>1/0.12</f>
        <v>8.3333333333333339</v>
      </c>
      <c r="AK21">
        <f>1/0.105</f>
        <v>9.5238095238095237</v>
      </c>
      <c r="AL21">
        <f>1/0.135</f>
        <v>7.4074074074074066</v>
      </c>
      <c r="AM21">
        <f>1/0.13</f>
        <v>7.6923076923076916</v>
      </c>
      <c r="AO21">
        <f>$Z21/$U21</f>
        <v>184.93886075906016</v>
      </c>
      <c r="AP21">
        <f>$AA21/$V21</f>
        <v>156.39907957834288</v>
      </c>
      <c r="AQ21">
        <f>$AB21/$W21</f>
        <v>173.73427507971894</v>
      </c>
      <c r="AR21">
        <f>$AC21/$X21</f>
        <v>172.09938623296048</v>
      </c>
      <c r="AV21">
        <f>((0.075/0.12)*100)</f>
        <v>62.5</v>
      </c>
      <c r="AW21">
        <f>((0.045/0.105)*100)</f>
        <v>42.857142857142854</v>
      </c>
      <c r="AX21">
        <f>((0.08/0.135)*100)</f>
        <v>59.259259259259252</v>
      </c>
      <c r="AY21">
        <f>((0.08/0.13)*100)</f>
        <v>61.53846153846154</v>
      </c>
      <c r="BA21">
        <f>((0.045/0.12)*100)</f>
        <v>37.5</v>
      </c>
      <c r="BB21">
        <f>((0.06/0.105)*100)</f>
        <v>57.142857142857139</v>
      </c>
      <c r="BC21">
        <f>((0.055/0.135)*100)</f>
        <v>40.74074074074074</v>
      </c>
      <c r="BD21">
        <f>((0.05/0.13)*100)</f>
        <v>38.461538461538467</v>
      </c>
      <c r="BF21">
        <f>ABS($B$21-$D$21)</f>
        <v>2.0236569999999992</v>
      </c>
      <c r="BG21">
        <f>ABS($F$21-$H$21)</f>
        <v>3.3952149999999994</v>
      </c>
      <c r="BL21">
        <f>SQRT((ABS($A$21-$E$21)^2+(ABS($B$21-$F$21)^2)))</f>
        <v>0.88940847508498611</v>
      </c>
      <c r="BM21">
        <f>SQRT((ABS($C$21-$G$22)^2+(ABS($D$21-$H$22)^2)))</f>
        <v>4.6231862882156278</v>
      </c>
      <c r="BO21">
        <f>SQRT((ABS($A$21-$G$21)^2+(ABS($B$21-$H$21)^2)))</f>
        <v>2.5285106003372819</v>
      </c>
      <c r="BP21">
        <f>SQRT((ABS($C$21-$E$22)^2+(ABS($D$21-$F$22)^2)))</f>
        <v>6.1744831320308089</v>
      </c>
      <c r="BU21">
        <v>15</v>
      </c>
      <c r="BV21">
        <v>9</v>
      </c>
      <c r="BW21">
        <v>4</v>
      </c>
      <c r="BX21">
        <v>5</v>
      </c>
      <c r="BY21">
        <v>9</v>
      </c>
      <c r="BZ21">
        <v>4</v>
      </c>
      <c r="CA21">
        <v>6</v>
      </c>
      <c r="CB21">
        <v>5</v>
      </c>
      <c r="CC21">
        <v>16</v>
      </c>
      <c r="CD21">
        <v>5</v>
      </c>
      <c r="CE21">
        <v>6</v>
      </c>
      <c r="CF21">
        <v>15</v>
      </c>
      <c r="CG21">
        <v>16</v>
      </c>
      <c r="CH21">
        <v>5</v>
      </c>
      <c r="CI21">
        <v>5</v>
      </c>
      <c r="CJ21">
        <v>15</v>
      </c>
      <c r="CL21">
        <v>9</v>
      </c>
      <c r="CM21">
        <v>4</v>
      </c>
      <c r="CN21">
        <v>0</v>
      </c>
      <c r="CO21">
        <v>0</v>
      </c>
      <c r="CP21">
        <v>12</v>
      </c>
      <c r="CQ21">
        <v>6</v>
      </c>
      <c r="CR21">
        <v>2</v>
      </c>
      <c r="CS21">
        <v>1</v>
      </c>
      <c r="CT21">
        <v>11</v>
      </c>
      <c r="CU21">
        <v>0</v>
      </c>
      <c r="CV21">
        <v>2</v>
      </c>
      <c r="CW21">
        <v>10</v>
      </c>
      <c r="CX21">
        <v>10</v>
      </c>
      <c r="CY21">
        <v>0</v>
      </c>
      <c r="CZ21">
        <v>1</v>
      </c>
      <c r="DA21">
        <v>10</v>
      </c>
      <c r="DC21">
        <f>((9/15)*100)</f>
        <v>60</v>
      </c>
      <c r="DD21">
        <f>((4/15)*100)</f>
        <v>26.666666666666668</v>
      </c>
      <c r="DE21">
        <f>((5/15)*100)</f>
        <v>33.333333333333329</v>
      </c>
      <c r="DF21">
        <f>((4/9)*100)</f>
        <v>44.444444444444443</v>
      </c>
      <c r="DG21">
        <f>((6/9)*100)</f>
        <v>66.666666666666657</v>
      </c>
      <c r="DH21">
        <f>((5/9)*100)</f>
        <v>55.555555555555557</v>
      </c>
      <c r="DI21">
        <f>((5/16)*100)</f>
        <v>31.25</v>
      </c>
      <c r="DJ21">
        <f>((6/16)*100)</f>
        <v>37.5</v>
      </c>
      <c r="DK21">
        <f>((15/16)*100)</f>
        <v>93.75</v>
      </c>
      <c r="DL21">
        <f>((5/16)*100)</f>
        <v>31.25</v>
      </c>
      <c r="DM21">
        <f>((5/16)*100)</f>
        <v>31.25</v>
      </c>
      <c r="DN21">
        <f>((15/16)*100)</f>
        <v>93.75</v>
      </c>
      <c r="DP21">
        <f>((4/9)*100)</f>
        <v>44.444444444444443</v>
      </c>
      <c r="DQ21">
        <f>((0/9)*100)</f>
        <v>0</v>
      </c>
      <c r="DR21">
        <f>((0/9)*100)</f>
        <v>0</v>
      </c>
      <c r="DS21">
        <f>((6/12)*100)</f>
        <v>50</v>
      </c>
      <c r="DT21">
        <f>((2/12)*100)</f>
        <v>16.666666666666664</v>
      </c>
      <c r="DU21">
        <f>((1/12)*100)</f>
        <v>8.3333333333333321</v>
      </c>
      <c r="DV21">
        <f>((0/11)*100)</f>
        <v>0</v>
      </c>
      <c r="DW21">
        <f>((2/11)*100)</f>
        <v>18.181818181818183</v>
      </c>
      <c r="DX21">
        <f>((10/11)*100)</f>
        <v>90.909090909090907</v>
      </c>
      <c r="DY21">
        <f>((0/10)*100)</f>
        <v>0</v>
      </c>
      <c r="DZ21">
        <f>((1/10)*100)</f>
        <v>10</v>
      </c>
      <c r="EA21">
        <f>((10/10)*100)</f>
        <v>100</v>
      </c>
    </row>
    <row r="22" spans="1:131" x14ac:dyDescent="0.25">
      <c r="A22">
        <v>39.970966000000004</v>
      </c>
      <c r="B22">
        <v>5.893656</v>
      </c>
      <c r="C22">
        <v>27.700914000000004</v>
      </c>
      <c r="D22">
        <v>9.230537</v>
      </c>
      <c r="E22">
        <v>38.598277000000003</v>
      </c>
      <c r="F22">
        <v>5.2199460000000002</v>
      </c>
      <c r="G22">
        <v>39.509193000000003</v>
      </c>
      <c r="H22">
        <v>8.7468280000000007</v>
      </c>
      <c r="K22">
        <f>(12/200)</f>
        <v>0.06</v>
      </c>
      <c r="N22">
        <f>(11/200)</f>
        <v>5.5E-2</v>
      </c>
      <c r="P22">
        <f>(11/200)</f>
        <v>5.5E-2</v>
      </c>
      <c r="Q22">
        <f>(14/200)</f>
        <v>7.0000000000000007E-2</v>
      </c>
      <c r="R22">
        <f>(14/200)</f>
        <v>7.0000000000000007E-2</v>
      </c>
      <c r="S22">
        <f>(12/200)</f>
        <v>0.06</v>
      </c>
      <c r="U22">
        <f>0.06+0.055</f>
        <v>0.11499999999999999</v>
      </c>
      <c r="X22">
        <f>0.055+0.06</f>
        <v>0.11499999999999999</v>
      </c>
      <c r="Z22">
        <f>SQRT((ABS($A$23-$A$22)^2+(ABS($B$23-$B$22)^2)))</f>
        <v>16.895091389019978</v>
      </c>
      <c r="AC22">
        <f>SQRT((ABS($G$23-$G$22)^2+(ABS($H$23-$H$22)^2)))</f>
        <v>14.45074694378425</v>
      </c>
      <c r="AJ22">
        <f>1/0.115</f>
        <v>8.695652173913043</v>
      </c>
      <c r="AM22">
        <f>1/0.115</f>
        <v>8.695652173913043</v>
      </c>
      <c r="AO22">
        <f>$Z22/$U22</f>
        <v>146.91383816539113</v>
      </c>
      <c r="AR22">
        <f>$AC22/$X22</f>
        <v>125.65866907638478</v>
      </c>
      <c r="AV22">
        <f>((0.06/0.115)*100)</f>
        <v>52.173913043478258</v>
      </c>
      <c r="AY22">
        <f>((0.055/0.115)*100)</f>
        <v>47.826086956521735</v>
      </c>
      <c r="BA22">
        <f>((0.055/0.115)*100)</f>
        <v>47.826086956521735</v>
      </c>
      <c r="BD22">
        <f>((0.06/0.115)*100)</f>
        <v>52.173913043478258</v>
      </c>
      <c r="BF22">
        <f>ABS($B$22-$D$22)</f>
        <v>3.336881</v>
      </c>
      <c r="BG22">
        <f>ABS($F$22-$H$22)</f>
        <v>3.5268820000000005</v>
      </c>
      <c r="BL22">
        <f>SQRT((ABS($A$22-$E$22)^2+(ABS($B$22-$F$22)^2)))</f>
        <v>1.5291043963121036</v>
      </c>
      <c r="BO22">
        <f>SQRT((ABS($A$22-$G$22)^2+(ABS($B$22-$H$22)^2)))</f>
        <v>2.8902983868647549</v>
      </c>
      <c r="BU22">
        <v>12</v>
      </c>
      <c r="BV22">
        <v>4</v>
      </c>
      <c r="BW22">
        <v>1</v>
      </c>
      <c r="BX22">
        <v>0</v>
      </c>
      <c r="CG22">
        <v>11</v>
      </c>
      <c r="CH22">
        <v>0</v>
      </c>
      <c r="CI22">
        <v>5</v>
      </c>
      <c r="CJ22">
        <v>8</v>
      </c>
      <c r="CL22">
        <v>11</v>
      </c>
      <c r="CM22">
        <v>6</v>
      </c>
      <c r="CN22">
        <v>0</v>
      </c>
      <c r="CO22">
        <v>0</v>
      </c>
      <c r="CP22">
        <v>14</v>
      </c>
      <c r="CQ22">
        <v>6</v>
      </c>
      <c r="CR22">
        <v>11</v>
      </c>
      <c r="CS22">
        <v>8</v>
      </c>
      <c r="CT22">
        <v>14</v>
      </c>
      <c r="CU22">
        <v>3</v>
      </c>
      <c r="CV22">
        <v>11</v>
      </c>
      <c r="CW22">
        <v>11</v>
      </c>
      <c r="CX22">
        <v>12</v>
      </c>
      <c r="CY22">
        <v>0</v>
      </c>
      <c r="CZ22">
        <v>8</v>
      </c>
      <c r="DA22">
        <v>11</v>
      </c>
      <c r="DC22">
        <f>((4/12)*100)</f>
        <v>33.333333333333329</v>
      </c>
      <c r="DD22">
        <f>((1/12)*100)</f>
        <v>8.3333333333333321</v>
      </c>
      <c r="DE22">
        <f>((0/12)*100)</f>
        <v>0</v>
      </c>
      <c r="DL22">
        <f>((0/11)*100)</f>
        <v>0</v>
      </c>
      <c r="DM22">
        <f>((5/11)*100)</f>
        <v>45.454545454545453</v>
      </c>
      <c r="DN22">
        <f>((8/11)*100)</f>
        <v>72.727272727272734</v>
      </c>
      <c r="DP22">
        <f>((6/11)*100)</f>
        <v>54.54545454545454</v>
      </c>
      <c r="DQ22">
        <f>((0/11)*100)</f>
        <v>0</v>
      </c>
      <c r="DR22">
        <f>((0/11)*100)</f>
        <v>0</v>
      </c>
      <c r="DS22">
        <f>((6/14)*100)</f>
        <v>42.857142857142854</v>
      </c>
      <c r="DT22">
        <f>((11/14)*100)</f>
        <v>78.571428571428569</v>
      </c>
      <c r="DU22">
        <f>((8/14)*100)</f>
        <v>57.142857142857139</v>
      </c>
      <c r="DV22">
        <f>((3/14)*100)</f>
        <v>21.428571428571427</v>
      </c>
      <c r="DW22">
        <f>((11/14)*100)</f>
        <v>78.571428571428569</v>
      </c>
      <c r="DX22">
        <f>((11/14)*100)</f>
        <v>78.571428571428569</v>
      </c>
      <c r="DY22">
        <f>((0/12)*100)</f>
        <v>0</v>
      </c>
      <c r="DZ22">
        <f>((8/12)*100)</f>
        <v>66.666666666666657</v>
      </c>
      <c r="EA22">
        <f>((11/12)*100)</f>
        <v>91.666666666666657</v>
      </c>
    </row>
    <row r="23" spans="1:131" x14ac:dyDescent="0.25">
      <c r="A23">
        <v>23.107795000000003</v>
      </c>
      <c r="B23">
        <v>6.9317200000000003</v>
      </c>
      <c r="G23">
        <v>25.074300000000008</v>
      </c>
      <c r="H23">
        <v>9.4235489999999995</v>
      </c>
      <c r="P23">
        <f>(13/200)</f>
        <v>6.5000000000000002E-2</v>
      </c>
      <c r="BI23">
        <v>3.5594960000000007</v>
      </c>
      <c r="BJ23">
        <v>3.1071385</v>
      </c>
      <c r="BO23">
        <f>SQRT((ABS($A$23-$G$23)^2+(ABS($B$23-$H$23)^2)))</f>
        <v>3.1743272799549223</v>
      </c>
      <c r="CL23">
        <v>13</v>
      </c>
      <c r="CM23">
        <v>6</v>
      </c>
      <c r="CN23">
        <v>3</v>
      </c>
      <c r="CO23">
        <v>2</v>
      </c>
      <c r="DP23">
        <f>((6/13)*100)</f>
        <v>46.153846153846153</v>
      </c>
      <c r="DQ23">
        <f>((3/13)*100)</f>
        <v>23.076923076923077</v>
      </c>
      <c r="DR23">
        <f>((2/13)*100)</f>
        <v>15.384615384615385</v>
      </c>
    </row>
    <row r="24" spans="1:131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ACDA-C13B-47A4-BCF3-46EEE33615F3}">
  <dimension ref="A1:CB464"/>
  <sheetViews>
    <sheetView tabSelected="1" workbookViewId="0">
      <selection activeCell="U9" sqref="U9"/>
    </sheetView>
  </sheetViews>
  <sheetFormatPr defaultRowHeight="15" x14ac:dyDescent="0.25"/>
  <cols>
    <col min="1" max="1" width="4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1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4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301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285</v>
      </c>
      <c r="U2">
        <v>73</v>
      </c>
      <c r="X2" t="s">
        <v>275</v>
      </c>
      <c r="Y2" t="s">
        <v>259</v>
      </c>
      <c r="Z2">
        <f>(Z$6/Z$4)*100</f>
        <v>90.410958904109577</v>
      </c>
      <c r="AD2">
        <f>(AD$6/AD$4)*100</f>
        <v>96.202531645569621</v>
      </c>
      <c r="AF2">
        <f>(AF$8/AF$6)*100</f>
        <v>97.5</v>
      </c>
      <c r="AI2" t="s">
        <v>206</v>
      </c>
      <c r="AJ2">
        <f>COUNTIF($P:$P,0)</f>
        <v>24</v>
      </c>
      <c r="AK2">
        <f>(AJ2/AJ7)*100</f>
        <v>5.2631578947368416</v>
      </c>
      <c r="AL2">
        <f>(24/200)</f>
        <v>0.12</v>
      </c>
      <c r="AN2">
        <v>4</v>
      </c>
      <c r="AO2">
        <v>20</v>
      </c>
      <c r="AP2">
        <v>17</v>
      </c>
      <c r="AQ2">
        <v>4</v>
      </c>
      <c r="AR2">
        <v>3</v>
      </c>
      <c r="AT2">
        <f>(($AO$2-$AN$2)/($AN$3-$AN$2))</f>
        <v>0.5714285714285714</v>
      </c>
      <c r="AU2">
        <f>(($AP$2-$AN$2)/($AN$3-$AN$2))</f>
        <v>0.4642857142857143</v>
      </c>
      <c r="AV2">
        <f>(($AQ$2-$AN$2)/($AN$3-$AN$2))</f>
        <v>0</v>
      </c>
      <c r="AW2">
        <f>(($AN$3-$AO$2)/($AO$3-$AO$2))</f>
        <v>0.42857142857142855</v>
      </c>
      <c r="AX2">
        <f>(($AP$3-$AO$2)/($AO$3-$AO$2))</f>
        <v>0.7142857142857143</v>
      </c>
      <c r="AY2">
        <f>(($AQ$3-$AO$2)/($AO$3-$AO$2))</f>
        <v>0.5357142857142857</v>
      </c>
      <c r="AZ2">
        <f>(($AN$3-$AP$2)/($AP$3-$AP$2))</f>
        <v>0.65217391304347827</v>
      </c>
      <c r="BA2">
        <f>(($AO$2-$AP$2)/($AP$3-$AP$2))</f>
        <v>0.13043478260869565</v>
      </c>
      <c r="BB2">
        <f>(($AQ$3-$AP$2)/($AP$3-$AP$2))</f>
        <v>0.78260869565217395</v>
      </c>
      <c r="BC2">
        <f>(($AN$2-$AQ$2)/($AQ$3-$AQ$2))</f>
        <v>0</v>
      </c>
      <c r="BD2">
        <f>(($AO$2-$AQ$2)/($AQ$3-$AQ$2))</f>
        <v>0.5161290322580645</v>
      </c>
      <c r="BE2">
        <f>(($AP$2-$AQ$2)/($AQ$3-$AQ$2))</f>
        <v>0.41935483870967744</v>
      </c>
      <c r="BG2" t="s">
        <v>22</v>
      </c>
      <c r="BH2">
        <v>3</v>
      </c>
      <c r="BI2">
        <f>($BH$6-$BH$3)/200</f>
        <v>0.08</v>
      </c>
      <c r="BJ2">
        <f>($BH$40-$BH$2)/200</f>
        <v>1.0649999999999999</v>
      </c>
      <c r="BK2">
        <f>SUM($BJ:$BJ)</f>
        <v>2.29</v>
      </c>
      <c r="BL2" t="s">
        <v>30</v>
      </c>
      <c r="BM2">
        <f>AVERAGE($BI:$BI)</f>
        <v>8.8150684931506865E-2</v>
      </c>
      <c r="BN2">
        <f>BK4/BK2</f>
        <v>31.877729257641921</v>
      </c>
      <c r="BQ2">
        <f>1-(($AO$2-$AN$2)/($AN$3-$AN$2))</f>
        <v>0.4285714285714286</v>
      </c>
      <c r="BR2">
        <f>(($AP$2-$AN$2)/($AN$3-$AN$2))</f>
        <v>0.4642857142857143</v>
      </c>
      <c r="BS2">
        <f>(($AQ$2-$AN$2)/($AN$3-$AN$2))</f>
        <v>0</v>
      </c>
      <c r="BT2">
        <f>(($AN$3-$AO$2)/($AO$3-$AO$2))</f>
        <v>0.42857142857142855</v>
      </c>
      <c r="BU2">
        <f>1-(($AP$3-$AO$2)/($AO$3-$AO$2))</f>
        <v>0.2857142857142857</v>
      </c>
      <c r="BV2">
        <f>1-(($AQ$3-$AO$2)/($AO$3-$AO$2))</f>
        <v>0.4642857142857143</v>
      </c>
      <c r="BW2">
        <f>1-(($AN$3-$AP$2)/($AP$3-$AP$2))</f>
        <v>0.34782608695652173</v>
      </c>
      <c r="BX2">
        <f>(($AO$2-$AP$2)/($AP$3-$AP$2))</f>
        <v>0.13043478260869565</v>
      </c>
      <c r="BY2">
        <f>1-(($AQ$3-$AP$2)/($AP$3-$AP$2))</f>
        <v>0.21739130434782605</v>
      </c>
      <c r="BZ2">
        <f>(($AN$2-$AQ$2)/($AQ$3-$AQ$2))</f>
        <v>0</v>
      </c>
      <c r="CA2">
        <f>1-(($AO$2-$AQ$2)/($AQ$3-$AQ$2))</f>
        <v>0.4838709677419355</v>
      </c>
      <c r="CB2">
        <f>(($AP$2-$AQ$2)/($AQ$3-$AQ$2))</f>
        <v>0.41935483870967744</v>
      </c>
    </row>
    <row r="3" spans="1:80" x14ac:dyDescent="0.25">
      <c r="A3">
        <v>2</v>
      </c>
      <c r="Q3" t="str">
        <f>CONCATENATE(C3,E3,G3,I3)</f>
        <v/>
      </c>
      <c r="R3">
        <v>1</v>
      </c>
      <c r="T3" t="s">
        <v>279</v>
      </c>
      <c r="U3">
        <v>7</v>
      </c>
      <c r="V3">
        <f xml:space="preserve"> (U3/U$2)*100</f>
        <v>9.5890410958904102</v>
      </c>
      <c r="X3" t="s">
        <v>275</v>
      </c>
      <c r="Y3" t="s">
        <v>260</v>
      </c>
      <c r="Z3" t="s">
        <v>247</v>
      </c>
      <c r="AB3" t="s">
        <v>275</v>
      </c>
      <c r="AC3" t="str">
        <f>CONCATENATE($R3,$R4,$R5,$R6)</f>
        <v>1432</v>
      </c>
      <c r="AD3" t="s">
        <v>247</v>
      </c>
      <c r="AF3" t="s">
        <v>249</v>
      </c>
      <c r="AI3" t="s">
        <v>207</v>
      </c>
      <c r="AJ3">
        <f>COUNTIF($P:$P,1)</f>
        <v>124</v>
      </c>
      <c r="AK3">
        <f>(AJ3/AJ7)*100</f>
        <v>27.192982456140353</v>
      </c>
      <c r="AL3">
        <f>(124/200)</f>
        <v>0.62</v>
      </c>
      <c r="AN3">
        <v>32</v>
      </c>
      <c r="AO3">
        <v>48</v>
      </c>
      <c r="AP3">
        <v>40</v>
      </c>
      <c r="AQ3">
        <v>35</v>
      </c>
      <c r="AR3">
        <v>216</v>
      </c>
      <c r="AT3">
        <f>(($AO$3-$AN$3)/($AN$4-$AN$3))</f>
        <v>0.76190476190476186</v>
      </c>
      <c r="AU3">
        <f>(($AP$3-$AN$3)/($AN$4-$AN$3))</f>
        <v>0.38095238095238093</v>
      </c>
      <c r="AV3">
        <f>(($AQ$3-$AN$3)/($AN$4-$AN$3))</f>
        <v>0.14285714285714285</v>
      </c>
      <c r="AW3">
        <f>(($AN$4-$AO$3)/($AO$4-$AO$3))</f>
        <v>0.20833333333333334</v>
      </c>
      <c r="AX3">
        <f>(($AP$4-$AO$3)/($AO$4-$AO$3))</f>
        <v>0.5</v>
      </c>
      <c r="AY3">
        <f>(($AQ$4-$AO$3)/($AO$4-$AO$3))</f>
        <v>0.54166666666666663</v>
      </c>
      <c r="AZ3">
        <f>(($AN$4-$AP$3)/($AP$4-$AP$3))</f>
        <v>0.65</v>
      </c>
      <c r="BA3">
        <f>(($AO$3-$AP$3)/($AP$4-$AP$3))</f>
        <v>0.4</v>
      </c>
      <c r="BB3">
        <f>(($AQ$4-$AP$4)/($AP$5-$AP$4))</f>
        <v>4.5454545454545456E-2</v>
      </c>
      <c r="BC3">
        <f>(($AN$3-$AQ$2)/($AQ$3-$AQ$2))</f>
        <v>0.90322580645161288</v>
      </c>
      <c r="BD3">
        <f>(($AO$3-$AQ$3)/($AQ$4-$AQ$3))</f>
        <v>0.5</v>
      </c>
      <c r="BE3">
        <f>(($AP$3-$AQ$3)/($AQ$4-$AQ$3))</f>
        <v>0.19230769230769232</v>
      </c>
      <c r="BG3">
        <v>1</v>
      </c>
      <c r="BH3">
        <v>4</v>
      </c>
      <c r="BI3">
        <f>($BH$7-$BH$4)/200</f>
        <v>0.14000000000000001</v>
      </c>
      <c r="BJ3">
        <f>($BH$84-$BH$41)/200</f>
        <v>1.2250000000000001</v>
      </c>
      <c r="BK3" t="s">
        <v>247</v>
      </c>
      <c r="BL3" t="s">
        <v>31</v>
      </c>
      <c r="BM3">
        <f>STDEV($BI:$BI)</f>
        <v>2.1513994949590776E-2</v>
      </c>
      <c r="BQ3">
        <f>1-(($AO$3-$AN$3)/($AN$4-$AN$3))</f>
        <v>0.23809523809523814</v>
      </c>
      <c r="BR3">
        <f>(($AP$3-$AN$3)/($AN$4-$AN$3))</f>
        <v>0.38095238095238093</v>
      </c>
      <c r="BS3">
        <f>(($AQ$3-$AN$3)/($AN$4-$AN$3))</f>
        <v>0.14285714285714285</v>
      </c>
      <c r="BT3">
        <f>(($AN$4-$AO$3)/($AO$4-$AO$3))</f>
        <v>0.20833333333333334</v>
      </c>
      <c r="BU3">
        <f>(($AP$4-$AO$3)/($AO$4-$AO$3))</f>
        <v>0.5</v>
      </c>
      <c r="BV3">
        <f>1-(($AQ$4-$AO$3)/($AO$4-$AO$3))</f>
        <v>0.45833333333333337</v>
      </c>
      <c r="BW3">
        <f>1-(($AN$4-$AP$3)/($AP$4-$AP$3))</f>
        <v>0.35</v>
      </c>
      <c r="BX3">
        <f>(($AO$3-$AP$3)/($AP$4-$AP$3))</f>
        <v>0.4</v>
      </c>
      <c r="BY3">
        <f>(($AQ$4-$AP$4)/($AP$5-$AP$4))</f>
        <v>4.5454545454545456E-2</v>
      </c>
      <c r="BZ3">
        <f>1-(($AN$3-$AQ$2)/($AQ$3-$AQ$2))</f>
        <v>9.6774193548387122E-2</v>
      </c>
      <c r="CA3">
        <f>(($AO$3-$AQ$3)/($AQ$4-$AQ$3))</f>
        <v>0.5</v>
      </c>
      <c r="CB3">
        <f>(($AP$3-$AQ$3)/($AQ$4-$AQ$3))</f>
        <v>0.19230769230769232</v>
      </c>
    </row>
    <row r="4" spans="1:80" x14ac:dyDescent="0.25">
      <c r="A4">
        <v>3</v>
      </c>
      <c r="J4">
        <v>235.477992</v>
      </c>
      <c r="K4" t="s">
        <v>22</v>
      </c>
      <c r="Q4" t="str">
        <f>CONCATENATE(C4,E4,G4,I4)</f>
        <v/>
      </c>
      <c r="R4">
        <v>4</v>
      </c>
      <c r="T4" t="s">
        <v>280</v>
      </c>
      <c r="U4">
        <v>0</v>
      </c>
      <c r="V4">
        <f xml:space="preserve"> (U4/U$2)*100</f>
        <v>0</v>
      </c>
      <c r="X4" t="s">
        <v>275</v>
      </c>
      <c r="Y4" t="s">
        <v>261</v>
      </c>
      <c r="Z4">
        <v>73</v>
      </c>
      <c r="AD4">
        <f>COUNTIF($R:$R,"1")+COUNTIF($R:$R,"2")+COUNTIF($R:$R,"3")+COUNTIF($R:$R,"4")+COUNTIF($R:$R,"3D")+COUNTIF($R:$R,"4D")</f>
        <v>79</v>
      </c>
      <c r="AF4">
        <f>(AF$10/(AF$8+AF$10))*100</f>
        <v>0</v>
      </c>
      <c r="AI4" t="s">
        <v>208</v>
      </c>
      <c r="AJ4">
        <f>COUNTIF($P:$P,2)</f>
        <v>281</v>
      </c>
      <c r="AK4">
        <f>(AJ4/AJ7)*100</f>
        <v>61.622807017543856</v>
      </c>
      <c r="AL4">
        <f>(281/200)</f>
        <v>1.405</v>
      </c>
      <c r="AN4">
        <v>53</v>
      </c>
      <c r="AO4">
        <v>72</v>
      </c>
      <c r="AP4">
        <v>60</v>
      </c>
      <c r="AQ4">
        <v>61</v>
      </c>
      <c r="AR4">
        <v>218</v>
      </c>
      <c r="AT4">
        <f>(($AO$4-$AN$4)/($AN$5-$AN$4))</f>
        <v>0.90476190476190477</v>
      </c>
      <c r="AU4">
        <f>(($AP$4-$AN$4)/($AN$5-$AN$4))</f>
        <v>0.33333333333333331</v>
      </c>
      <c r="AV4">
        <f>(($AQ$4-$AN$4)/($AN$5-$AN$4))</f>
        <v>0.38095238095238093</v>
      </c>
      <c r="AW4">
        <f>(($AN$5-$AO$4)/($AO$5-$AO$4))</f>
        <v>8.6956521739130432E-2</v>
      </c>
      <c r="AX4">
        <f>(($AP$5-$AO$4)/($AO$5-$AO$4))</f>
        <v>0.43478260869565216</v>
      </c>
      <c r="AY4">
        <f>(($AQ$5-$AO$4)/($AO$5-$AO$4))</f>
        <v>0.47826086956521741</v>
      </c>
      <c r="AZ4">
        <f>(($AN$5-$AP$4)/($AP$5-$AP$4))</f>
        <v>0.63636363636363635</v>
      </c>
      <c r="BA4">
        <f>(($AO$4-$AP$4)/($AP$5-$AP$4))</f>
        <v>0.54545454545454541</v>
      </c>
      <c r="BB4">
        <f>(($AQ$5-$AP$5)/($AP$6-$AP$5))</f>
        <v>0.04</v>
      </c>
      <c r="BC4">
        <f>(($AN$4-$AQ$3)/($AQ$4-$AQ$3))</f>
        <v>0.69230769230769229</v>
      </c>
      <c r="BD4">
        <f>(($AO$4-$AQ$4)/($AQ$5-$AQ$4))</f>
        <v>0.5</v>
      </c>
      <c r="BE4">
        <f>(($AP$4-$AQ$3)/($AQ$4-$AQ$3))</f>
        <v>0.96153846153846156</v>
      </c>
      <c r="BG4">
        <v>4</v>
      </c>
      <c r="BH4">
        <v>4</v>
      </c>
      <c r="BI4">
        <f>($BH$8-$BH$5)/200</f>
        <v>0.09</v>
      </c>
      <c r="BK4">
        <f>COUNTA($Y:$Y)-1</f>
        <v>73</v>
      </c>
      <c r="BQ4">
        <f>1-(($AO$4-$AN$4)/($AN$5-$AN$4))</f>
        <v>9.5238095238095233E-2</v>
      </c>
      <c r="BR4">
        <f>(($AP$4-$AN$4)/($AN$5-$AN$4))</f>
        <v>0.33333333333333331</v>
      </c>
      <c r="BS4">
        <f>(($AQ$4-$AN$4)/($AN$5-$AN$4))</f>
        <v>0.38095238095238093</v>
      </c>
      <c r="BT4">
        <f>(($AN$5-$AO$4)/($AO$5-$AO$4))</f>
        <v>8.6956521739130432E-2</v>
      </c>
      <c r="BU4">
        <f>(($AP$5-$AO$4)/($AO$5-$AO$4))</f>
        <v>0.43478260869565216</v>
      </c>
      <c r="BV4">
        <f>(($AQ$5-$AO$4)/($AO$5-$AO$4))</f>
        <v>0.47826086956521741</v>
      </c>
      <c r="BW4">
        <f>1-(($AN$5-$AP$4)/($AP$5-$AP$4))</f>
        <v>0.36363636363636365</v>
      </c>
      <c r="BX4">
        <f>1-(($AO$4-$AP$4)/($AP$5-$AP$4))</f>
        <v>0.45454545454545459</v>
      </c>
      <c r="BY4">
        <f>(($AQ$5-$AP$5)/($AP$6-$AP$5))</f>
        <v>0.04</v>
      </c>
      <c r="BZ4">
        <f>1-(($AN$4-$AQ$3)/($AQ$4-$AQ$3))</f>
        <v>0.30769230769230771</v>
      </c>
      <c r="CA4">
        <f>(($AO$4-$AQ$4)/($AQ$5-$AQ$4))</f>
        <v>0.5</v>
      </c>
      <c r="CB4">
        <f>1-(($AP$4-$AQ$3)/($AQ$4-$AQ$3))</f>
        <v>3.8461538461538436E-2</v>
      </c>
    </row>
    <row r="5" spans="1:80" x14ac:dyDescent="0.25">
      <c r="A5">
        <v>4</v>
      </c>
      <c r="B5">
        <v>257.51394199999999</v>
      </c>
      <c r="C5" s="2">
        <v>1</v>
      </c>
      <c r="H5">
        <v>267.06160599999998</v>
      </c>
      <c r="I5" s="3">
        <v>4</v>
      </c>
      <c r="P5">
        <v>2</v>
      </c>
      <c r="Q5" t="str">
        <f>CONCATENATE(C5,E5,G5,I5)</f>
        <v>14</v>
      </c>
      <c r="R5">
        <v>3</v>
      </c>
      <c r="T5" t="s">
        <v>281</v>
      </c>
      <c r="U5">
        <v>0</v>
      </c>
      <c r="V5">
        <f xml:space="preserve"> (U5/U$2)*100</f>
        <v>0</v>
      </c>
      <c r="X5" t="s">
        <v>275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27</v>
      </c>
      <c r="AK5">
        <f>(AJ5/AJ7)*100</f>
        <v>5.9210526315789469</v>
      </c>
      <c r="AL5">
        <f>(27/200)</f>
        <v>0.13500000000000001</v>
      </c>
      <c r="AN5">
        <v>74</v>
      </c>
      <c r="AO5">
        <v>95</v>
      </c>
      <c r="AP5">
        <v>82</v>
      </c>
      <c r="AQ5">
        <v>83</v>
      </c>
      <c r="AR5">
        <v>463</v>
      </c>
      <c r="AT5">
        <f>(($AO$5-$AN$5)/($AN$6-$AN$5))</f>
        <v>0.875</v>
      </c>
      <c r="AU5">
        <f>(($AP$5-$AN$5)/($AN$6-$AN$5))</f>
        <v>0.33333333333333331</v>
      </c>
      <c r="AV5">
        <f>(($AQ$5-$AN$5)/($AN$6-$AN$5))</f>
        <v>0.375</v>
      </c>
      <c r="AW5">
        <f>(($AN$6-$AO$5)/($AO$6-$AO$5))</f>
        <v>0.13043478260869565</v>
      </c>
      <c r="AX5">
        <f>(($AP$6-$AO$5)/($AO$6-$AO$5))</f>
        <v>0.52173913043478259</v>
      </c>
      <c r="AY5">
        <f>(($AQ$6-$AO$5)/($AO$6-$AO$5))</f>
        <v>0.56521739130434778</v>
      </c>
      <c r="AZ5">
        <f>(($AN$6-$AP$5)/($AP$6-$AP$5))</f>
        <v>0.64</v>
      </c>
      <c r="BA5">
        <f>(($AO$5-$AP$5)/($AP$6-$AP$5))</f>
        <v>0.52</v>
      </c>
      <c r="BB5">
        <f>(($AQ$6-$AP$6)/($AP$7-$AP$6))</f>
        <v>4.1666666666666664E-2</v>
      </c>
      <c r="BC5">
        <f>(($AN$5-$AQ$4)/($AQ$5-$AQ$4))</f>
        <v>0.59090909090909094</v>
      </c>
      <c r="BD5">
        <f>(($AO$5-$AQ$5)/($AQ$6-$AQ$5))</f>
        <v>0.48</v>
      </c>
      <c r="BE5">
        <f>(($AP$5-$AQ$4)/($AQ$5-$AQ$4))</f>
        <v>0.95454545454545459</v>
      </c>
      <c r="BG5">
        <v>3</v>
      </c>
      <c r="BH5">
        <v>17</v>
      </c>
      <c r="BI5">
        <f>($BH$9-$BH$6)/200</f>
        <v>0.1</v>
      </c>
      <c r="BQ5">
        <f>1-(($AO$5-$AN$5)/($AN$6-$AN$5))</f>
        <v>0.125</v>
      </c>
      <c r="BR5">
        <f>(($AP$5-$AN$5)/($AN$6-$AN$5))</f>
        <v>0.33333333333333331</v>
      </c>
      <c r="BS5">
        <f>(($AQ$5-$AN$5)/($AN$6-$AN$5))</f>
        <v>0.375</v>
      </c>
      <c r="BT5">
        <f>(($AN$6-$AO$5)/($AO$6-$AO$5))</f>
        <v>0.13043478260869565</v>
      </c>
      <c r="BU5">
        <f>1-(($AP$6-$AO$5)/($AO$6-$AO$5))</f>
        <v>0.47826086956521741</v>
      </c>
      <c r="BV5">
        <f>1-(($AQ$6-$AO$5)/($AO$6-$AO$5))</f>
        <v>0.43478260869565222</v>
      </c>
      <c r="BW5">
        <f>1-(($AN$6-$AP$5)/($AP$6-$AP$5))</f>
        <v>0.36</v>
      </c>
      <c r="BX5">
        <f>1-(($AO$5-$AP$5)/($AP$6-$AP$5))</f>
        <v>0.48</v>
      </c>
      <c r="BY5">
        <f>(($AQ$6-$AP$6)/($AP$7-$AP$6))</f>
        <v>4.1666666666666664E-2</v>
      </c>
      <c r="BZ5">
        <f>1-(($AN$5-$AQ$4)/($AQ$5-$AQ$4))</f>
        <v>0.40909090909090906</v>
      </c>
      <c r="CA5">
        <f>(($AO$5-$AQ$5)/($AQ$6-$AQ$5))</f>
        <v>0.48</v>
      </c>
      <c r="CB5">
        <f>1-(($AP$5-$AQ$4)/($AQ$5-$AQ$4))</f>
        <v>4.5454545454545414E-2</v>
      </c>
    </row>
    <row r="6" spans="1:80" x14ac:dyDescent="0.25">
      <c r="A6">
        <v>5</v>
      </c>
      <c r="B6">
        <v>257.48712399999999</v>
      </c>
      <c r="C6" s="2">
        <v>1</v>
      </c>
      <c r="H6">
        <v>267.06160599999998</v>
      </c>
      <c r="I6" s="3">
        <v>4</v>
      </c>
      <c r="P6">
        <v>2</v>
      </c>
      <c r="Q6" t="str">
        <f>CONCATENATE(C6,E6,G6,I6)</f>
        <v>14</v>
      </c>
      <c r="R6">
        <v>2</v>
      </c>
      <c r="T6" t="s">
        <v>282</v>
      </c>
      <c r="U6">
        <v>15</v>
      </c>
      <c r="V6">
        <f xml:space="preserve"> (U6/U$2)*100</f>
        <v>20.547945205479451</v>
      </c>
      <c r="X6" t="s">
        <v>275</v>
      </c>
      <c r="Y6" t="s">
        <v>259</v>
      </c>
      <c r="Z6">
        <v>66</v>
      </c>
      <c r="AD6">
        <v>76</v>
      </c>
      <c r="AF6">
        <f>COUNTIF($R:$R,1)+COUNTIF($R:$R,2)</f>
        <v>40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98</v>
      </c>
      <c r="AO6">
        <v>118</v>
      </c>
      <c r="AP6">
        <v>107</v>
      </c>
      <c r="AQ6">
        <v>108</v>
      </c>
      <c r="AT6">
        <f>(($AO$6-$AN$6)/($AN$7-$AN$6))</f>
        <v>0.8</v>
      </c>
      <c r="AU6">
        <f>(($AP$6-$AN$6)/($AN$7-$AN$6))</f>
        <v>0.36</v>
      </c>
      <c r="AV6">
        <f>(($AQ$6-$AN$6)/($AN$7-$AN$6))</f>
        <v>0.4</v>
      </c>
      <c r="AW6">
        <f>(($AN$7-$AO$6)/($AO$7-$AO$6))</f>
        <v>0.18518518518518517</v>
      </c>
      <c r="AX6">
        <f>(($AP$7-$AO$6)/($AO$7-$AO$6))</f>
        <v>0.48148148148148145</v>
      </c>
      <c r="AY6">
        <f>(($AQ$7-$AO$6)/($AO$7-$AO$6))</f>
        <v>0.48148148148148145</v>
      </c>
      <c r="AZ6">
        <f>(($AN$7-$AP$6)/($AP$7-$AP$6))</f>
        <v>0.66666666666666663</v>
      </c>
      <c r="BA6">
        <f>(($AO$6-$AP$6)/($AP$7-$AP$6))</f>
        <v>0.45833333333333331</v>
      </c>
      <c r="BB6">
        <f>(($AQ$7-$AP$7)/($AP$8-$AP$7))</f>
        <v>0</v>
      </c>
      <c r="BC6">
        <f>(($AN$6-$AQ$5)/($AQ$6-$AQ$5))</f>
        <v>0.6</v>
      </c>
      <c r="BD6">
        <f>(($AO$6-$AQ$6)/($AQ$7-$AQ$6))</f>
        <v>0.43478260869565216</v>
      </c>
      <c r="BE6">
        <f>(($AP$6-$AQ$5)/($AQ$6-$AQ$5))</f>
        <v>0.96</v>
      </c>
      <c r="BG6">
        <v>2</v>
      </c>
      <c r="BH6">
        <v>20</v>
      </c>
      <c r="BI6">
        <f>($BH$10-$BH$7)/200</f>
        <v>0.08</v>
      </c>
      <c r="BQ6">
        <f>1-(($AO$6-$AN$6)/($AN$7-$AN$6))</f>
        <v>0.19999999999999996</v>
      </c>
      <c r="BR6">
        <f>(($AP$6-$AN$6)/($AN$7-$AN$6))</f>
        <v>0.36</v>
      </c>
      <c r="BS6">
        <f>(($AQ$6-$AN$6)/($AN$7-$AN$6))</f>
        <v>0.4</v>
      </c>
      <c r="BT6">
        <f>(($AN$7-$AO$6)/($AO$7-$AO$6))</f>
        <v>0.18518518518518517</v>
      </c>
      <c r="BU6">
        <f>(($AP$7-$AO$6)/($AO$7-$AO$6))</f>
        <v>0.48148148148148145</v>
      </c>
      <c r="BV6">
        <f>(($AQ$7-$AO$6)/($AO$7-$AO$6))</f>
        <v>0.48148148148148145</v>
      </c>
      <c r="BW6">
        <f>1-(($AN$7-$AP$6)/($AP$7-$AP$6))</f>
        <v>0.33333333333333337</v>
      </c>
      <c r="BX6">
        <f>(($AO$6-$AP$6)/($AP$7-$AP$6))</f>
        <v>0.45833333333333331</v>
      </c>
      <c r="BY6">
        <f>(($AQ$7-$AP$7)/($AP$8-$AP$7))</f>
        <v>0</v>
      </c>
      <c r="BZ6">
        <f>1-(($AN$6-$AQ$5)/($AQ$6-$AQ$5))</f>
        <v>0.4</v>
      </c>
      <c r="CA6">
        <f>(($AO$6-$AQ$6)/($AQ$7-$AQ$6))</f>
        <v>0.43478260869565216</v>
      </c>
      <c r="CB6">
        <f>1-(($AP$6-$AQ$5)/($AQ$6-$AQ$5))</f>
        <v>4.0000000000000036E-2</v>
      </c>
    </row>
    <row r="7" spans="1:80" x14ac:dyDescent="0.25">
      <c r="A7">
        <v>6</v>
      </c>
      <c r="B7">
        <v>257.567992</v>
      </c>
      <c r="C7" s="2">
        <v>1</v>
      </c>
      <c r="H7">
        <v>266.96673099999998</v>
      </c>
      <c r="I7" s="3">
        <v>4</v>
      </c>
      <c r="P7">
        <v>2</v>
      </c>
      <c r="Q7" t="str">
        <f>CONCATENATE(C7,E7,G7,I7)</f>
        <v>14</v>
      </c>
      <c r="R7">
        <v>1</v>
      </c>
      <c r="T7" t="s">
        <v>283</v>
      </c>
      <c r="U7">
        <v>0</v>
      </c>
      <c r="V7">
        <f xml:space="preserve"> (U7/U$2)*100</f>
        <v>0</v>
      </c>
      <c r="X7" t="s">
        <v>275</v>
      </c>
      <c r="Y7" t="s">
        <v>260</v>
      </c>
      <c r="AB7" t="s">
        <v>275</v>
      </c>
      <c r="AC7" t="str">
        <f>CONCATENATE($R7,$R8,$R9,$R10)</f>
        <v>1432</v>
      </c>
      <c r="AF7" t="s">
        <v>251</v>
      </c>
      <c r="AI7" t="s">
        <v>211</v>
      </c>
      <c r="AJ7">
        <f>COUNT($P:$P)</f>
        <v>456</v>
      </c>
      <c r="AN7">
        <v>123</v>
      </c>
      <c r="AO7">
        <v>145</v>
      </c>
      <c r="AP7">
        <v>131</v>
      </c>
      <c r="AQ7">
        <v>131</v>
      </c>
      <c r="AT7">
        <f>(($AO$7-$AN$7)/($AN$8-$AN$7))</f>
        <v>0.88</v>
      </c>
      <c r="AU7">
        <f>(($AP$7-$AN$7)/($AN$8-$AN$7))</f>
        <v>0.32</v>
      </c>
      <c r="AV7">
        <f>(($AQ$7-$AN$7)/($AN$8-$AN$7))</f>
        <v>0.32</v>
      </c>
      <c r="AW7">
        <f>(($AN$8-$AO$7)/($AO$8-$AO$7))</f>
        <v>0.13043478260869565</v>
      </c>
      <c r="AX7">
        <f>(($AP$8-$AO$7)/($AO$8-$AO$7))</f>
        <v>0.43478260869565216</v>
      </c>
      <c r="AY7">
        <f>(($AQ$8-$AO$7)/($AO$8-$AO$7))</f>
        <v>0.52173913043478259</v>
      </c>
      <c r="AZ7">
        <f>(($AN$8-$AP$7)/($AP$8-$AP$7))</f>
        <v>0.70833333333333337</v>
      </c>
      <c r="BA7">
        <f>(($AO$7-$AP$7)/($AP$8-$AP$7))</f>
        <v>0.58333333333333337</v>
      </c>
      <c r="BB7">
        <f>(($AQ$8-$AP$8)/($AP$9-$AP$8))</f>
        <v>0.08</v>
      </c>
      <c r="BC7">
        <f>(($AN$7-$AQ$6)/($AQ$7-$AQ$6))</f>
        <v>0.65217391304347827</v>
      </c>
      <c r="BD7">
        <f>(($AO$7-$AQ$7)/($AQ$8-$AQ$7))</f>
        <v>0.53846153846153844</v>
      </c>
      <c r="BE7">
        <f>(($AP$7-$AQ$7)/($AQ$8-$AQ$7))</f>
        <v>0</v>
      </c>
      <c r="BG7">
        <v>1</v>
      </c>
      <c r="BH7">
        <v>32</v>
      </c>
      <c r="BI7">
        <f>($BH$11-$BH$8)/200</f>
        <v>0.09</v>
      </c>
      <c r="BQ7">
        <f>1-(($AO$7-$AN$7)/($AN$8-$AN$7))</f>
        <v>0.12</v>
      </c>
      <c r="BR7">
        <f>(($AP$7-$AN$7)/($AN$8-$AN$7))</f>
        <v>0.32</v>
      </c>
      <c r="BS7">
        <f>(($AQ$7-$AN$7)/($AN$8-$AN$7))</f>
        <v>0.32</v>
      </c>
      <c r="BT7">
        <f>(($AN$8-$AO$7)/($AO$8-$AO$7))</f>
        <v>0.13043478260869565</v>
      </c>
      <c r="BU7">
        <f>(($AP$8-$AO$7)/($AO$8-$AO$7))</f>
        <v>0.43478260869565216</v>
      </c>
      <c r="BV7">
        <f>1-(($AQ$8-$AO$7)/($AO$8-$AO$7))</f>
        <v>0.47826086956521741</v>
      </c>
      <c r="BW7">
        <f>1-(($AN$8-$AP$7)/($AP$8-$AP$7))</f>
        <v>0.29166666666666663</v>
      </c>
      <c r="BX7">
        <f>1-(($AO$7-$AP$7)/($AP$8-$AP$7))</f>
        <v>0.41666666666666663</v>
      </c>
      <c r="BY7">
        <f>(($AQ$8-$AP$8)/($AP$9-$AP$8))</f>
        <v>0.08</v>
      </c>
      <c r="BZ7">
        <f>1-(($AN$7-$AQ$6)/($AQ$7-$AQ$6))</f>
        <v>0.34782608695652173</v>
      </c>
      <c r="CA7">
        <f>1-(($AO$7-$AQ$7)/($AQ$8-$AQ$7))</f>
        <v>0.46153846153846156</v>
      </c>
      <c r="CB7">
        <f>(($AP$7-$AQ$7)/($AQ$8-$AQ$7))</f>
        <v>0</v>
      </c>
    </row>
    <row r="8" spans="1:80" x14ac:dyDescent="0.25">
      <c r="A8">
        <v>7</v>
      </c>
      <c r="B8">
        <v>257.59511800000001</v>
      </c>
      <c r="C8" s="2">
        <v>1</v>
      </c>
      <c r="H8">
        <v>266.97444000000002</v>
      </c>
      <c r="I8" s="3">
        <v>4</v>
      </c>
      <c r="P8">
        <v>2</v>
      </c>
      <c r="Q8" t="str">
        <f>CONCATENATE(C8,E8,G8,I8)</f>
        <v>14</v>
      </c>
      <c r="R8">
        <v>4</v>
      </c>
      <c r="T8" t="s">
        <v>284</v>
      </c>
      <c r="U8">
        <v>44</v>
      </c>
      <c r="V8">
        <f xml:space="preserve"> (U8/U$2)*100</f>
        <v>60.273972602739725</v>
      </c>
      <c r="X8" t="s">
        <v>276</v>
      </c>
      <c r="Y8" t="s">
        <v>263</v>
      </c>
      <c r="AF8">
        <f>COUNTIF($R:$R,3)+COUNTIF($R:$R,4)</f>
        <v>39</v>
      </c>
      <c r="AN8">
        <v>148</v>
      </c>
      <c r="AO8">
        <v>168</v>
      </c>
      <c r="AP8">
        <v>155</v>
      </c>
      <c r="AQ8">
        <v>157</v>
      </c>
      <c r="AT8">
        <f>(($AO$8-$AN$8)/($AN$9-$AN$8))</f>
        <v>0.86956521739130432</v>
      </c>
      <c r="AU8">
        <f>(($AP$8-$AN$8)/($AN$9-$AN$8))</f>
        <v>0.30434782608695654</v>
      </c>
      <c r="AV8">
        <f>(($AQ$8-$AN$8)/($AN$9-$AN$8))</f>
        <v>0.39130434782608697</v>
      </c>
      <c r="AW8">
        <f>(($AN$9-$AO$8)/($AO$9-$AO$8))</f>
        <v>0.14285714285714285</v>
      </c>
      <c r="AX8">
        <f>(($AP$9-$AO$8)/($AO$9-$AO$8))</f>
        <v>0.5714285714285714</v>
      </c>
      <c r="AY8">
        <f>(($AQ$9-$AO$8)/($AO$9-$AO$8))</f>
        <v>0.61904761904761907</v>
      </c>
      <c r="AZ8">
        <f>(($AN$9-$AP$8)/($AP$9-$AP$8))</f>
        <v>0.64</v>
      </c>
      <c r="BA8">
        <f>(($AO$8-$AP$8)/($AP$9-$AP$8))</f>
        <v>0.52</v>
      </c>
      <c r="BB8">
        <f>(($AQ$9-$AP$9)/($AP$10-$AP$9))</f>
        <v>4.3478260869565216E-2</v>
      </c>
      <c r="BC8">
        <f>(($AN$8-$AQ$7)/($AQ$8-$AQ$7))</f>
        <v>0.65384615384615385</v>
      </c>
      <c r="BD8">
        <f>(($AO$8-$AQ$8)/($AQ$9-$AQ$8))</f>
        <v>0.45833333333333331</v>
      </c>
      <c r="BE8">
        <f>(($AP$8-$AQ$7)/($AQ$8-$AQ$7))</f>
        <v>0.92307692307692313</v>
      </c>
      <c r="BG8">
        <v>4</v>
      </c>
      <c r="BH8">
        <v>35</v>
      </c>
      <c r="BI8">
        <f>($BH$12-$BH$9)/200</f>
        <v>0.1</v>
      </c>
      <c r="BQ8">
        <f>1-(($AO$8-$AN$8)/($AN$9-$AN$8))</f>
        <v>0.13043478260869568</v>
      </c>
      <c r="BR8">
        <f>(($AP$8-$AN$8)/($AN$9-$AN$8))</f>
        <v>0.30434782608695654</v>
      </c>
      <c r="BS8">
        <f>(($AQ$8-$AN$8)/($AN$9-$AN$8))</f>
        <v>0.39130434782608697</v>
      </c>
      <c r="BT8">
        <f>(($AN$9-$AO$8)/($AO$9-$AO$8))</f>
        <v>0.14285714285714285</v>
      </c>
      <c r="BU8">
        <f>1-(($AP$9-$AO$8)/($AO$9-$AO$8))</f>
        <v>0.4285714285714286</v>
      </c>
      <c r="BV8">
        <f>1-(($AQ$9-$AO$8)/($AO$9-$AO$8))</f>
        <v>0.38095238095238093</v>
      </c>
      <c r="BW8">
        <f>1-(($AN$9-$AP$8)/($AP$9-$AP$8))</f>
        <v>0.36</v>
      </c>
      <c r="BX8">
        <f>1-(($AO$8-$AP$8)/($AP$9-$AP$8))</f>
        <v>0.48</v>
      </c>
      <c r="BY8">
        <f>(($AQ$9-$AP$9)/($AP$10-$AP$9))</f>
        <v>4.3478260869565216E-2</v>
      </c>
      <c r="BZ8">
        <f>1-(($AN$8-$AQ$7)/($AQ$8-$AQ$7))</f>
        <v>0.34615384615384615</v>
      </c>
      <c r="CA8">
        <f>(($AO$8-$AQ$8)/($AQ$9-$AQ$8))</f>
        <v>0.45833333333333331</v>
      </c>
      <c r="CB8">
        <f>1-(($AP$8-$AQ$7)/($AQ$8-$AQ$7))</f>
        <v>7.6923076923076872E-2</v>
      </c>
    </row>
    <row r="9" spans="1:80" x14ac:dyDescent="0.25">
      <c r="A9">
        <v>8</v>
      </c>
      <c r="B9">
        <v>257.55060100000003</v>
      </c>
      <c r="C9" s="2">
        <v>1</v>
      </c>
      <c r="H9">
        <v>267.03442699999999</v>
      </c>
      <c r="I9" s="3">
        <v>4</v>
      </c>
      <c r="P9">
        <v>2</v>
      </c>
      <c r="Q9" t="str">
        <f>CONCATENATE(C9,E9,G9,I9)</f>
        <v>14</v>
      </c>
      <c r="R9">
        <v>3</v>
      </c>
      <c r="T9" t="s">
        <v>276</v>
      </c>
      <c r="U9">
        <v>7</v>
      </c>
      <c r="V9">
        <f xml:space="preserve"> (U9/U$2)*100</f>
        <v>9.5890410958904102</v>
      </c>
      <c r="X9" t="s">
        <v>277</v>
      </c>
      <c r="Y9" t="s">
        <v>264</v>
      </c>
      <c r="AF9" t="s">
        <v>252</v>
      </c>
      <c r="AN9">
        <v>171</v>
      </c>
      <c r="AO9">
        <v>189</v>
      </c>
      <c r="AP9">
        <v>180</v>
      </c>
      <c r="AQ9">
        <v>181</v>
      </c>
      <c r="AT9">
        <f>(($AO$9-$AN$9)/($AN$10-$AN$9))</f>
        <v>0.8571428571428571</v>
      </c>
      <c r="AU9">
        <f>(($AP$9-$AN$9)/($AN$10-$AN$9))</f>
        <v>0.42857142857142855</v>
      </c>
      <c r="AV9">
        <f>(($AQ$9-$AN$9)/($AN$10-$AN$9))</f>
        <v>0.47619047619047616</v>
      </c>
      <c r="AW9">
        <f>(($AN$10-$AO$9)/($AO$10-$AO$9))</f>
        <v>0.13636363636363635</v>
      </c>
      <c r="AX9">
        <f>(($AP$10-$AO$9)/($AO$10-$AO$9))</f>
        <v>0.63636363636363635</v>
      </c>
      <c r="AY9">
        <f>(($AQ$10-$AO$9)/($AO$10-$AO$9))</f>
        <v>0.68181818181818177</v>
      </c>
      <c r="AZ9">
        <f>(($AN$10-$AP$9)/($AP$10-$AP$9))</f>
        <v>0.52173913043478259</v>
      </c>
      <c r="BA9">
        <f>(($AO$9-$AP$9)/($AP$10-$AP$9))</f>
        <v>0.39130434782608697</v>
      </c>
      <c r="BC9">
        <f>(($AN$9-$AQ$8)/($AQ$9-$AQ$8))</f>
        <v>0.58333333333333337</v>
      </c>
      <c r="BD9">
        <f>(($AO$9-$AQ$9)/($AQ$10-$AQ$9))</f>
        <v>0.34782608695652173</v>
      </c>
      <c r="BE9">
        <f>(($AP$9-$AQ$8)/($AQ$9-$AQ$8))</f>
        <v>0.95833333333333337</v>
      </c>
      <c r="BG9">
        <v>3</v>
      </c>
      <c r="BH9">
        <v>40</v>
      </c>
      <c r="BI9">
        <f>($BH$13-$BH$10)/200</f>
        <v>6.5000000000000002E-2</v>
      </c>
      <c r="BQ9">
        <f>1-(($AO$9-$AN$9)/($AN$10-$AN$9))</f>
        <v>0.1428571428571429</v>
      </c>
      <c r="BR9">
        <f>(($AP$9-$AN$9)/($AN$10-$AN$9))</f>
        <v>0.42857142857142855</v>
      </c>
      <c r="BS9">
        <f>(($AQ$9-$AN$9)/($AN$10-$AN$9))</f>
        <v>0.47619047619047616</v>
      </c>
      <c r="BT9">
        <f>(($AN$10-$AO$9)/($AO$10-$AO$9))</f>
        <v>0.13636363636363635</v>
      </c>
      <c r="BU9">
        <f>1-(($AP$10-$AO$9)/($AO$10-$AO$9))</f>
        <v>0.36363636363636365</v>
      </c>
      <c r="BV9">
        <f>1-(($AQ$10-$AO$9)/($AO$10-$AO$9))</f>
        <v>0.31818181818181823</v>
      </c>
      <c r="BW9">
        <f>1-(($AN$10-$AP$9)/($AP$10-$AP$9))</f>
        <v>0.47826086956521741</v>
      </c>
      <c r="BX9">
        <f>(($AO$9-$AP$9)/($AP$10-$AP$9))</f>
        <v>0.39130434782608697</v>
      </c>
      <c r="BZ9">
        <f>1-(($AN$9-$AQ$8)/($AQ$9-$AQ$8))</f>
        <v>0.41666666666666663</v>
      </c>
      <c r="CA9">
        <f>(($AO$9-$AQ$9)/($AQ$10-$AQ$9))</f>
        <v>0.34782608695652173</v>
      </c>
      <c r="CB9">
        <f>1-(($AP$9-$AQ$8)/($AQ$9-$AQ$8))</f>
        <v>4.166666666666663E-2</v>
      </c>
    </row>
    <row r="10" spans="1:80" x14ac:dyDescent="0.25">
      <c r="A10">
        <v>9</v>
      </c>
      <c r="B10">
        <v>257.53242799999998</v>
      </c>
      <c r="C10" s="2">
        <v>1</v>
      </c>
      <c r="H10">
        <v>267.04921200000001</v>
      </c>
      <c r="I10" s="3">
        <v>4</v>
      </c>
      <c r="P10">
        <v>2</v>
      </c>
      <c r="Q10" t="str">
        <f>CONCATENATE(C10,E10,G10,I10)</f>
        <v>14</v>
      </c>
      <c r="R10">
        <v>2</v>
      </c>
      <c r="X10" t="s">
        <v>277</v>
      </c>
      <c r="Y10" t="s">
        <v>265</v>
      </c>
      <c r="AF10">
        <v>0</v>
      </c>
      <c r="AN10">
        <v>192</v>
      </c>
      <c r="AO10">
        <v>211</v>
      </c>
      <c r="AP10">
        <v>203</v>
      </c>
      <c r="AQ10">
        <v>204</v>
      </c>
      <c r="AT10">
        <f>(($AO$10-$AN$10)/($AN$11-$AN$10))</f>
        <v>0.86363636363636365</v>
      </c>
      <c r="AU10">
        <f>(($AP$10-$AN$10)/($AN$11-$AN$10))</f>
        <v>0.5</v>
      </c>
      <c r="AV10">
        <f>(($AQ$10-$AN$10)/($AN$11-$AN$10))</f>
        <v>0.54545454545454541</v>
      </c>
      <c r="BC10">
        <f>(($AN$10-$AQ$9)/($AQ$10-$AQ$9))</f>
        <v>0.47826086956521741</v>
      </c>
      <c r="BE10">
        <f>(($AP$10-$AQ$9)/($AQ$10-$AQ$9))</f>
        <v>0.95652173913043481</v>
      </c>
      <c r="BG10">
        <v>2</v>
      </c>
      <c r="BH10">
        <v>48</v>
      </c>
      <c r="BI10">
        <f>($BH$14-$BH$11)/200</f>
        <v>9.5000000000000001E-2</v>
      </c>
      <c r="BQ10">
        <f>1-(($AO$10-$AN$10)/($AN$11-$AN$10))</f>
        <v>0.13636363636363635</v>
      </c>
      <c r="BR10">
        <f>(($AP$10-$AN$10)/($AN$11-$AN$10))</f>
        <v>0.5</v>
      </c>
      <c r="BS10">
        <f>1-(($AQ$10-$AN$10)/($AN$11-$AN$10))</f>
        <v>0.45454545454545459</v>
      </c>
      <c r="BZ10">
        <f>(($AN$10-$AQ$9)/($AQ$10-$AQ$9))</f>
        <v>0.47826086956521741</v>
      </c>
      <c r="CB10">
        <f>1-(($AP$10-$AQ$9)/($AQ$10-$AQ$9))</f>
        <v>4.3478260869565188E-2</v>
      </c>
    </row>
    <row r="11" spans="1:80" x14ac:dyDescent="0.25">
      <c r="A11">
        <v>10</v>
      </c>
      <c r="B11">
        <v>257.532218</v>
      </c>
      <c r="C11" s="2">
        <v>1</v>
      </c>
      <c r="H11">
        <v>267.09087299999999</v>
      </c>
      <c r="I11" s="3">
        <v>4</v>
      </c>
      <c r="P11">
        <v>2</v>
      </c>
      <c r="Q11" t="str">
        <f>CONCATENATE(C11,E11,G11,I11)</f>
        <v>14</v>
      </c>
      <c r="R11">
        <v>1</v>
      </c>
      <c r="X11" t="s">
        <v>277</v>
      </c>
      <c r="Y11" t="s">
        <v>266</v>
      </c>
      <c r="AB11" t="s">
        <v>277</v>
      </c>
      <c r="AC11" t="str">
        <f>CONCATENATE($R11,$R12,$R13,$R14)</f>
        <v>1342</v>
      </c>
      <c r="AF11" t="s">
        <v>253</v>
      </c>
      <c r="AN11">
        <v>214</v>
      </c>
      <c r="AO11">
        <v>238</v>
      </c>
      <c r="AP11">
        <v>226</v>
      </c>
      <c r="AQ11">
        <v>222</v>
      </c>
      <c r="BG11">
        <v>1</v>
      </c>
      <c r="BH11">
        <v>53</v>
      </c>
      <c r="BI11">
        <f>($BH$15-$BH$12)/200</f>
        <v>7.0000000000000007E-2</v>
      </c>
    </row>
    <row r="12" spans="1:80" x14ac:dyDescent="0.25">
      <c r="A12">
        <v>11</v>
      </c>
      <c r="B12">
        <v>257.54591299999998</v>
      </c>
      <c r="C12" s="2">
        <v>1</v>
      </c>
      <c r="H12">
        <v>267.10597100000001</v>
      </c>
      <c r="I12" s="3">
        <v>4</v>
      </c>
      <c r="P12">
        <v>2</v>
      </c>
      <c r="Q12" t="str">
        <f>CONCATENATE(C12,E12,G12,I12)</f>
        <v>14</v>
      </c>
      <c r="R12">
        <v>3</v>
      </c>
      <c r="X12" t="s">
        <v>277</v>
      </c>
      <c r="Y12" t="s">
        <v>267</v>
      </c>
      <c r="AF12">
        <v>0</v>
      </c>
      <c r="AN12">
        <v>219</v>
      </c>
      <c r="AO12">
        <v>259</v>
      </c>
      <c r="AP12">
        <v>248</v>
      </c>
      <c r="AQ12">
        <v>249</v>
      </c>
      <c r="BG12">
        <v>3</v>
      </c>
      <c r="BH12">
        <v>60</v>
      </c>
      <c r="BI12">
        <f>($BH$16-$BH$13)/200</f>
        <v>0.105</v>
      </c>
    </row>
    <row r="13" spans="1:80" x14ac:dyDescent="0.25">
      <c r="A13">
        <v>12</v>
      </c>
      <c r="B13">
        <v>257.51394199999999</v>
      </c>
      <c r="C13" s="2">
        <v>1</v>
      </c>
      <c r="H13">
        <v>267.06160599999998</v>
      </c>
      <c r="I13" s="3">
        <v>4</v>
      </c>
      <c r="P13">
        <v>2</v>
      </c>
      <c r="Q13" t="str">
        <f>CONCATENATE(C13,E13,G13,I13)</f>
        <v>14</v>
      </c>
      <c r="R13">
        <v>4</v>
      </c>
      <c r="X13" t="s">
        <v>277</v>
      </c>
      <c r="Y13" t="s">
        <v>264</v>
      </c>
      <c r="AF13" t="s">
        <v>254</v>
      </c>
      <c r="AN13">
        <v>242</v>
      </c>
      <c r="AO13">
        <v>282</v>
      </c>
      <c r="AP13">
        <v>271</v>
      </c>
      <c r="AQ13">
        <v>270</v>
      </c>
      <c r="AT13">
        <f>(($AO$11-$AN$12)/($AN$13-$AN$12))</f>
        <v>0.82608695652173914</v>
      </c>
      <c r="AU13">
        <f>(($AP$11-$AN$12)/($AN$13-$AN$12))</f>
        <v>0.30434782608695654</v>
      </c>
      <c r="AV13">
        <f>(($AQ$11-$AN$12)/($AN$13-$AN$12))</f>
        <v>0.13043478260869565</v>
      </c>
      <c r="AW13">
        <f>(($AN$13-$AO$11)/($AO$12-$AO$11))</f>
        <v>0.19047619047619047</v>
      </c>
      <c r="AX13">
        <f>(($AP$12-$AO$11)/($AO$12-$AO$11))</f>
        <v>0.47619047619047616</v>
      </c>
      <c r="AY13">
        <f>(($AQ$12-$AO$11)/($AO$12-$AO$11))</f>
        <v>0.52380952380952384</v>
      </c>
      <c r="AZ13">
        <f>(($AN$13-$AP$11)/($AP$12-$AP$11))</f>
        <v>0.72727272727272729</v>
      </c>
      <c r="BA13">
        <f>(($AO$11-$AP$11)/($AP$12-$AP$11))</f>
        <v>0.54545454545454541</v>
      </c>
      <c r="BB13">
        <f>(($AQ$12-$AP$12)/($AP$13-$AP$12))</f>
        <v>4.3478260869565216E-2</v>
      </c>
      <c r="BC13">
        <f>(($AN$13-$AQ$11)/($AQ$12-$AQ$11))</f>
        <v>0.7407407407407407</v>
      </c>
      <c r="BD13">
        <f>(($AO$11-$AQ$11)/($AQ$12-$AQ$11))</f>
        <v>0.59259259259259256</v>
      </c>
      <c r="BE13">
        <f>(($AP$11-$AQ$11)/($AQ$12-$AQ$11))</f>
        <v>0.14814814814814814</v>
      </c>
      <c r="BG13">
        <v>4</v>
      </c>
      <c r="BH13">
        <v>61</v>
      </c>
      <c r="BI13">
        <f>($BH$17-$BH$14)/200</f>
        <v>5.5E-2</v>
      </c>
      <c r="BQ13">
        <f>1-(($AO$11-$AN$12)/($AN$13-$AN$12))</f>
        <v>0.17391304347826086</v>
      </c>
      <c r="BR13">
        <f>(($AP$11-$AN$12)/($AN$13-$AN$12))</f>
        <v>0.30434782608695654</v>
      </c>
      <c r="BS13">
        <f>(($AQ$11-$AN$12)/($AN$13-$AN$12))</f>
        <v>0.13043478260869565</v>
      </c>
      <c r="BT13">
        <f>(($AN$13-$AO$11)/($AO$12-$AO$11))</f>
        <v>0.19047619047619047</v>
      </c>
      <c r="BU13">
        <f>(($AP$12-$AO$11)/($AO$12-$AO$11))</f>
        <v>0.47619047619047616</v>
      </c>
      <c r="BV13">
        <f>1-(($AQ$12-$AO$11)/($AO$12-$AO$11))</f>
        <v>0.47619047619047616</v>
      </c>
      <c r="BW13">
        <f>1-(($AN$13-$AP$11)/($AP$12-$AP$11))</f>
        <v>0.27272727272727271</v>
      </c>
      <c r="BX13">
        <f>1-(($AO$11-$AP$11)/($AP$12-$AP$11))</f>
        <v>0.45454545454545459</v>
      </c>
      <c r="BY13">
        <f>(($AQ$12-$AP$12)/($AP$13-$AP$12))</f>
        <v>4.3478260869565216E-2</v>
      </c>
      <c r="BZ13">
        <f>1-(($AN$13-$AQ$11)/($AQ$12-$AQ$11))</f>
        <v>0.2592592592592593</v>
      </c>
      <c r="CA13">
        <f>1-(($AO$11-$AQ$11)/($AQ$12-$AQ$11))</f>
        <v>0.40740740740740744</v>
      </c>
      <c r="CB13">
        <f>(($AP$11-$AQ$11)/($AQ$12-$AQ$11))</f>
        <v>0.14814814814814814</v>
      </c>
    </row>
    <row r="14" spans="1:80" x14ac:dyDescent="0.25">
      <c r="A14">
        <v>13</v>
      </c>
      <c r="B14">
        <v>257.51394199999999</v>
      </c>
      <c r="C14" s="2">
        <v>1</v>
      </c>
      <c r="H14">
        <v>267.12664699999999</v>
      </c>
      <c r="I14" s="3">
        <v>4</v>
      </c>
      <c r="P14">
        <v>2</v>
      </c>
      <c r="Q14" t="str">
        <f>CONCATENATE(C14,E14,G14,I14)</f>
        <v>14</v>
      </c>
      <c r="R14">
        <v>2</v>
      </c>
      <c r="X14" t="s">
        <v>277</v>
      </c>
      <c r="Y14" t="s">
        <v>265</v>
      </c>
      <c r="AF14">
        <v>0</v>
      </c>
      <c r="AN14">
        <v>262</v>
      </c>
      <c r="AO14">
        <v>305</v>
      </c>
      <c r="AP14">
        <v>293</v>
      </c>
      <c r="AQ14">
        <v>294</v>
      </c>
      <c r="AT14">
        <f>(($AO$12-$AN$13)/($AN$14-$AN$13))</f>
        <v>0.85</v>
      </c>
      <c r="AU14">
        <f>(($AP$12-$AN$13)/($AN$14-$AN$13))</f>
        <v>0.3</v>
      </c>
      <c r="AV14">
        <f>(($AQ$12-$AN$13)/($AN$14-$AN$13))</f>
        <v>0.35</v>
      </c>
      <c r="AW14">
        <f>(($AN$14-$AO$12)/($AO$13-$AO$12))</f>
        <v>0.13043478260869565</v>
      </c>
      <c r="AX14">
        <f>(($AP$13-$AO$12)/($AO$13-$AO$12))</f>
        <v>0.52173913043478259</v>
      </c>
      <c r="AY14">
        <f>(($AQ$13-$AO$12)/($AO$13-$AO$12))</f>
        <v>0.47826086956521741</v>
      </c>
      <c r="AZ14">
        <f>(($AN$14-$AP$12)/($AP$13-$AP$12))</f>
        <v>0.60869565217391308</v>
      </c>
      <c r="BA14">
        <f>(($AO$12-$AP$12)/($AP$13-$AP$12))</f>
        <v>0.47826086956521741</v>
      </c>
      <c r="BB14">
        <f>(($AQ$13-$AP$12)/($AP$13-$AP$12))</f>
        <v>0.95652173913043481</v>
      </c>
      <c r="BC14">
        <f>(($AN$14-$AQ$12)/($AQ$13-$AQ$12))</f>
        <v>0.61904761904761907</v>
      </c>
      <c r="BD14">
        <f>(($AO$12-$AQ$12)/($AQ$13-$AQ$12))</f>
        <v>0.47619047619047616</v>
      </c>
      <c r="BE14">
        <f>(($AP$12-$AQ$11)/($AQ$12-$AQ$11))</f>
        <v>0.96296296296296291</v>
      </c>
      <c r="BG14">
        <v>2</v>
      </c>
      <c r="BH14">
        <v>72</v>
      </c>
      <c r="BI14">
        <f>($BH$18-$BH$15)/200</f>
        <v>0.105</v>
      </c>
      <c r="BQ14">
        <f>1-(($AO$12-$AN$13)/($AN$14-$AN$13))</f>
        <v>0.15000000000000002</v>
      </c>
      <c r="BR14">
        <f>(($AP$12-$AN$13)/($AN$14-$AN$13))</f>
        <v>0.3</v>
      </c>
      <c r="BS14">
        <f>(($AQ$12-$AN$13)/($AN$14-$AN$13))</f>
        <v>0.35</v>
      </c>
      <c r="BT14">
        <f>(($AN$14-$AO$12)/($AO$13-$AO$12))</f>
        <v>0.13043478260869565</v>
      </c>
      <c r="BU14">
        <f>1-(($AP$13-$AO$12)/($AO$13-$AO$12))</f>
        <v>0.47826086956521741</v>
      </c>
      <c r="BV14">
        <f>(($AQ$13-$AO$12)/($AO$13-$AO$12))</f>
        <v>0.47826086956521741</v>
      </c>
      <c r="BW14">
        <f>1-(($AN$14-$AP$12)/($AP$13-$AP$12))</f>
        <v>0.39130434782608692</v>
      </c>
      <c r="BX14">
        <f>(($AO$12-$AP$12)/($AP$13-$AP$12))</f>
        <v>0.47826086956521741</v>
      </c>
      <c r="BY14">
        <f>1-(($AQ$13-$AP$12)/($AP$13-$AP$12))</f>
        <v>4.3478260869565188E-2</v>
      </c>
      <c r="BZ14">
        <f>1-(($AN$14-$AQ$12)/($AQ$13-$AQ$12))</f>
        <v>0.38095238095238093</v>
      </c>
      <c r="CA14">
        <f>(($AO$12-$AQ$12)/($AQ$13-$AQ$12))</f>
        <v>0.47619047619047616</v>
      </c>
      <c r="CB14">
        <f>1-(($AP$12-$AQ$11)/($AQ$12-$AQ$11))</f>
        <v>3.703703703703709E-2</v>
      </c>
    </row>
    <row r="15" spans="1:80" x14ac:dyDescent="0.25">
      <c r="A15">
        <v>14</v>
      </c>
      <c r="B15">
        <v>257.51394199999999</v>
      </c>
      <c r="C15" s="2">
        <v>1</v>
      </c>
      <c r="H15">
        <v>267.19043199999999</v>
      </c>
      <c r="I15" s="3">
        <v>4</v>
      </c>
      <c r="P15">
        <v>2</v>
      </c>
      <c r="Q15" t="str">
        <f>CONCATENATE(C15,E15,G15,I15)</f>
        <v>14</v>
      </c>
      <c r="R15">
        <v>1</v>
      </c>
      <c r="X15" t="s">
        <v>277</v>
      </c>
      <c r="Y15" t="s">
        <v>266</v>
      </c>
      <c r="AB15" t="s">
        <v>277</v>
      </c>
      <c r="AC15" t="str">
        <f>CONCATENATE($R15,$R16,$R17,$R18)</f>
        <v>1342</v>
      </c>
      <c r="AF15" t="s">
        <v>255</v>
      </c>
      <c r="AN15">
        <v>284</v>
      </c>
      <c r="AO15">
        <v>328</v>
      </c>
      <c r="AP15">
        <v>315</v>
      </c>
      <c r="AQ15">
        <v>315</v>
      </c>
      <c r="AT15">
        <f>(($AO$13-$AN$14)/($AN$15-$AN$14))</f>
        <v>0.90909090909090906</v>
      </c>
      <c r="AU15">
        <f>(($AP$13-$AN$14)/($AN$15-$AN$14))</f>
        <v>0.40909090909090912</v>
      </c>
      <c r="AV15">
        <f>(($AQ$13-$AN$14)/($AN$15-$AN$14))</f>
        <v>0.36363636363636365</v>
      </c>
      <c r="AW15">
        <f>(($AN$15-$AO$13)/($AO$14-$AO$13))</f>
        <v>8.6956521739130432E-2</v>
      </c>
      <c r="AX15">
        <f>(($AP$14-$AO$13)/($AO$14-$AO$13))</f>
        <v>0.47826086956521741</v>
      </c>
      <c r="AY15">
        <f>(($AQ$14-$AO$13)/($AO$14-$AO$13))</f>
        <v>0.52173913043478259</v>
      </c>
      <c r="AZ15">
        <f>(($AN$15-$AP$13)/($AP$14-$AP$13))</f>
        <v>0.59090909090909094</v>
      </c>
      <c r="BA15">
        <f>(($AO$13-$AP$13)/($AP$14-$AP$13))</f>
        <v>0.5</v>
      </c>
      <c r="BB15">
        <f>(($AQ$14-$AP$14)/($AP$15-$AP$14))</f>
        <v>4.5454545454545456E-2</v>
      </c>
      <c r="BC15">
        <f>(($AN$15-$AQ$13)/($AQ$14-$AQ$13))</f>
        <v>0.58333333333333337</v>
      </c>
      <c r="BD15">
        <f>(($AO$13-$AQ$13)/($AQ$14-$AQ$13))</f>
        <v>0.5</v>
      </c>
      <c r="BE15">
        <f>(($AP$13-$AQ$13)/($AQ$14-$AQ$13))</f>
        <v>4.1666666666666664E-2</v>
      </c>
      <c r="BG15">
        <v>1</v>
      </c>
      <c r="BH15">
        <v>74</v>
      </c>
      <c r="BI15">
        <f>($BH$19-$BH$16)/200</f>
        <v>0.08</v>
      </c>
      <c r="BQ15">
        <f>1-(($AO$13-$AN$14)/($AN$15-$AN$14))</f>
        <v>9.0909090909090939E-2</v>
      </c>
      <c r="BR15">
        <f>(($AP$13-$AN$14)/($AN$15-$AN$14))</f>
        <v>0.40909090909090912</v>
      </c>
      <c r="BS15">
        <f>(($AQ$13-$AN$14)/($AN$15-$AN$14))</f>
        <v>0.36363636363636365</v>
      </c>
      <c r="BT15">
        <f>(($AN$15-$AO$13)/($AO$14-$AO$13))</f>
        <v>8.6956521739130432E-2</v>
      </c>
      <c r="BU15">
        <f>(($AP$14-$AO$13)/($AO$14-$AO$13))</f>
        <v>0.47826086956521741</v>
      </c>
      <c r="BV15">
        <f>1-(($AQ$14-$AO$13)/($AO$14-$AO$13))</f>
        <v>0.47826086956521741</v>
      </c>
      <c r="BW15">
        <f>1-(($AN$15-$AP$13)/($AP$14-$AP$13))</f>
        <v>0.40909090909090906</v>
      </c>
      <c r="BX15">
        <f>(($AO$13-$AP$13)/($AP$14-$AP$13))</f>
        <v>0.5</v>
      </c>
      <c r="BY15">
        <f>(($AQ$14-$AP$14)/($AP$15-$AP$14))</f>
        <v>4.5454545454545456E-2</v>
      </c>
      <c r="BZ15">
        <f>1-(($AN$15-$AQ$13)/($AQ$14-$AQ$13))</f>
        <v>0.41666666666666663</v>
      </c>
      <c r="CA15">
        <f>(($AO$13-$AQ$13)/($AQ$14-$AQ$13))</f>
        <v>0.5</v>
      </c>
      <c r="CB15">
        <f>(($AP$13-$AQ$13)/($AQ$14-$AQ$13))</f>
        <v>4.1666666666666664E-2</v>
      </c>
    </row>
    <row r="16" spans="1:80" x14ac:dyDescent="0.25">
      <c r="A16">
        <v>15</v>
      </c>
      <c r="B16">
        <v>257.51394199999999</v>
      </c>
      <c r="C16" s="2">
        <v>1</v>
      </c>
      <c r="H16">
        <v>267.21813500000002</v>
      </c>
      <c r="I16" s="3">
        <v>4</v>
      </c>
      <c r="P16">
        <v>2</v>
      </c>
      <c r="Q16" t="str">
        <f>CONCATENATE(C16,E16,G16,I16)</f>
        <v>14</v>
      </c>
      <c r="R16">
        <v>3</v>
      </c>
      <c r="X16" t="s">
        <v>277</v>
      </c>
      <c r="Y16" t="s">
        <v>267</v>
      </c>
      <c r="AF16">
        <v>0</v>
      </c>
      <c r="AN16">
        <v>303</v>
      </c>
      <c r="AO16">
        <v>352</v>
      </c>
      <c r="AP16">
        <v>338</v>
      </c>
      <c r="AQ16">
        <v>338</v>
      </c>
      <c r="AT16">
        <f>(($AO$14-$AN$16)/($AN$17-$AN$16))</f>
        <v>8.6956521739130432E-2</v>
      </c>
      <c r="AU16">
        <f>(($AP$14-$AN$15)/($AN$16-$AN$15))</f>
        <v>0.47368421052631576</v>
      </c>
      <c r="AV16">
        <f>(($AQ$14-$AN$15)/($AN$16-$AN$15))</f>
        <v>0.52631578947368418</v>
      </c>
      <c r="AW16">
        <f>(($AN$16-$AO$13)/($AO$14-$AO$13))</f>
        <v>0.91304347826086951</v>
      </c>
      <c r="AX16">
        <f>(($AP$15-$AO$14)/($AO$15-$AO$14))</f>
        <v>0.43478260869565216</v>
      </c>
      <c r="AY16">
        <f>(($AQ$15-$AO$14)/($AO$15-$AO$14))</f>
        <v>0.43478260869565216</v>
      </c>
      <c r="AZ16">
        <f>(($AN$16-$AP$14)/($AP$15-$AP$14))</f>
        <v>0.45454545454545453</v>
      </c>
      <c r="BA16">
        <f>(($AO$14-$AP$14)/($AP$15-$AP$14))</f>
        <v>0.54545454545454541</v>
      </c>
      <c r="BB16">
        <f>(($AQ$15-$AP$15)/($AP$16-$AP$15))</f>
        <v>0</v>
      </c>
      <c r="BC16">
        <f>(($AN$16-$AQ$14)/($AQ$15-$AQ$14))</f>
        <v>0.42857142857142855</v>
      </c>
      <c r="BD16">
        <f>(($AO$14-$AQ$14)/($AQ$15-$AQ$14))</f>
        <v>0.52380952380952384</v>
      </c>
      <c r="BE16">
        <f>(($AP$14-$AQ$13)/($AQ$14-$AQ$13))</f>
        <v>0.95833333333333337</v>
      </c>
      <c r="BG16">
        <v>3</v>
      </c>
      <c r="BH16">
        <v>82</v>
      </c>
      <c r="BI16">
        <f>($BH$20-$BH$17)/200</f>
        <v>0.12</v>
      </c>
      <c r="BQ16">
        <f>(($AO$14-$AN$16)/($AN$17-$AN$16))</f>
        <v>8.6956521739130432E-2</v>
      </c>
      <c r="BR16">
        <f>(($AP$14-$AN$15)/($AN$16-$AN$15))</f>
        <v>0.47368421052631576</v>
      </c>
      <c r="BS16">
        <f>1-(($AQ$14-$AN$15)/($AN$16-$AN$15))</f>
        <v>0.47368421052631582</v>
      </c>
      <c r="BT16">
        <f>1-(($AN$16-$AO$13)/($AO$14-$AO$13))</f>
        <v>8.6956521739130488E-2</v>
      </c>
      <c r="BU16">
        <f>(($AP$15-$AO$14)/($AO$15-$AO$14))</f>
        <v>0.43478260869565216</v>
      </c>
      <c r="BV16">
        <f>(($AQ$15-$AO$14)/($AO$15-$AO$14))</f>
        <v>0.43478260869565216</v>
      </c>
      <c r="BW16">
        <f>(($AN$16-$AP$14)/($AP$15-$AP$14))</f>
        <v>0.45454545454545453</v>
      </c>
      <c r="BX16">
        <f>1-(($AO$14-$AP$14)/($AP$15-$AP$14))</f>
        <v>0.45454545454545459</v>
      </c>
      <c r="BY16">
        <f>(($AQ$15-$AP$15)/($AP$16-$AP$15))</f>
        <v>0</v>
      </c>
      <c r="BZ16">
        <f>(($AN$16-$AQ$14)/($AQ$15-$AQ$14))</f>
        <v>0.42857142857142855</v>
      </c>
      <c r="CA16">
        <f>1-(($AO$14-$AQ$14)/($AQ$15-$AQ$14))</f>
        <v>0.47619047619047616</v>
      </c>
      <c r="CB16">
        <f>1-(($AP$14-$AQ$13)/($AQ$14-$AQ$13))</f>
        <v>4.166666666666663E-2</v>
      </c>
    </row>
    <row r="17" spans="1:80" x14ac:dyDescent="0.25">
      <c r="A17">
        <v>16</v>
      </c>
      <c r="H17">
        <v>267.06160599999998</v>
      </c>
      <c r="I17" s="3">
        <v>4</v>
      </c>
      <c r="P17">
        <v>1</v>
      </c>
      <c r="Q17" t="str">
        <f>CONCATENATE(C17,E17,G17,I17)</f>
        <v>4</v>
      </c>
      <c r="R17">
        <v>4</v>
      </c>
      <c r="X17" t="s">
        <v>277</v>
      </c>
      <c r="Y17" t="s">
        <v>264</v>
      </c>
      <c r="AF17" t="s">
        <v>256</v>
      </c>
      <c r="AN17">
        <v>326</v>
      </c>
      <c r="AO17">
        <v>372</v>
      </c>
      <c r="AP17">
        <v>364</v>
      </c>
      <c r="AQ17">
        <v>365</v>
      </c>
      <c r="AT17">
        <f>(($AO$15-$AN$17)/($AN$18-$AN$17))</f>
        <v>6.8965517241379309E-2</v>
      </c>
      <c r="AU17">
        <f>(($AP$15-$AN$16)/($AN$17-$AN$16))</f>
        <v>0.52173913043478259</v>
      </c>
      <c r="AV17">
        <f>(($AQ$15-$AN$16)/($AN$17-$AN$16))</f>
        <v>0.52173913043478259</v>
      </c>
      <c r="AW17">
        <f>(($AN$17-$AO$14)/($AO$15-$AO$14))</f>
        <v>0.91304347826086951</v>
      </c>
      <c r="AX17">
        <f>(($AP$16-$AO$15)/($AO$16-$AO$15))</f>
        <v>0.41666666666666669</v>
      </c>
      <c r="AY17">
        <f>(($AQ$16-$AO$15)/($AO$16-$AO$15))</f>
        <v>0.41666666666666669</v>
      </c>
      <c r="AZ17">
        <f>(($AN$17-$AP$15)/($AP$16-$AP$15))</f>
        <v>0.47826086956521741</v>
      </c>
      <c r="BA17">
        <f>(($AO$15-$AP$15)/($AP$16-$AP$15))</f>
        <v>0.56521739130434778</v>
      </c>
      <c r="BB17">
        <f>(($AQ$16-$AP$16)/($AP$17-$AP$16))</f>
        <v>0</v>
      </c>
      <c r="BC17">
        <f>(($AN$17-$AQ$15)/($AQ$16-$AQ$15))</f>
        <v>0.47826086956521741</v>
      </c>
      <c r="BD17">
        <f>(($AO$15-$AQ$15)/($AQ$16-$AQ$15))</f>
        <v>0.56521739130434778</v>
      </c>
      <c r="BE17">
        <f>(($AP$15-$AQ$15)/($AQ$16-$AQ$15))</f>
        <v>0</v>
      </c>
      <c r="BG17">
        <v>4</v>
      </c>
      <c r="BH17">
        <v>83</v>
      </c>
      <c r="BI17">
        <f>($BH$21-$BH$18)/200</f>
        <v>6.5000000000000002E-2</v>
      </c>
      <c r="BQ17">
        <f>(($AO$15-$AN$17)/($AN$18-$AN$17))</f>
        <v>6.8965517241379309E-2</v>
      </c>
      <c r="BR17">
        <f>1-(($AP$15-$AN$16)/($AN$17-$AN$16))</f>
        <v>0.47826086956521741</v>
      </c>
      <c r="BS17">
        <f>1-(($AQ$15-$AN$16)/($AN$17-$AN$16))</f>
        <v>0.47826086956521741</v>
      </c>
      <c r="BT17">
        <f>1-(($AN$17-$AO$14)/($AO$15-$AO$14))</f>
        <v>8.6956521739130488E-2</v>
      </c>
      <c r="BU17">
        <f>(($AP$16-$AO$15)/($AO$16-$AO$15))</f>
        <v>0.41666666666666669</v>
      </c>
      <c r="BV17">
        <f>(($AQ$16-$AO$15)/($AO$16-$AO$15))</f>
        <v>0.41666666666666669</v>
      </c>
      <c r="BW17">
        <f>(($AN$17-$AP$15)/($AP$16-$AP$15))</f>
        <v>0.47826086956521741</v>
      </c>
      <c r="BX17">
        <f>1-(($AO$15-$AP$15)/($AP$16-$AP$15))</f>
        <v>0.43478260869565222</v>
      </c>
      <c r="BY17">
        <f>(($AQ$16-$AP$16)/($AP$17-$AP$16))</f>
        <v>0</v>
      </c>
      <c r="BZ17">
        <f>(($AN$17-$AQ$15)/($AQ$16-$AQ$15))</f>
        <v>0.47826086956521741</v>
      </c>
      <c r="CA17">
        <f>1-(($AO$15-$AQ$15)/($AQ$16-$AQ$15))</f>
        <v>0.43478260869565222</v>
      </c>
      <c r="CB17">
        <f>(($AP$15-$AQ$15)/($AQ$16-$AQ$15))</f>
        <v>0</v>
      </c>
    </row>
    <row r="18" spans="1:80" x14ac:dyDescent="0.25">
      <c r="A18">
        <v>17</v>
      </c>
      <c r="F18">
        <v>257.01113399999997</v>
      </c>
      <c r="G18" s="4">
        <v>3</v>
      </c>
      <c r="H18">
        <v>267.06160599999998</v>
      </c>
      <c r="I18" s="3">
        <v>4</v>
      </c>
      <c r="P18">
        <v>2</v>
      </c>
      <c r="Q18" t="str">
        <f>CONCATENATE(C18,E18,G18,I18)</f>
        <v>34</v>
      </c>
      <c r="R18">
        <v>2</v>
      </c>
      <c r="X18" t="s">
        <v>277</v>
      </c>
      <c r="Y18" t="s">
        <v>265</v>
      </c>
      <c r="AF18">
        <v>0</v>
      </c>
      <c r="AN18">
        <v>355</v>
      </c>
      <c r="AO18">
        <v>394</v>
      </c>
      <c r="AP18">
        <v>386</v>
      </c>
      <c r="AQ18">
        <v>387</v>
      </c>
      <c r="AT18">
        <f>(($AO$16-$AN$17)/($AN$18-$AN$17))</f>
        <v>0.89655172413793105</v>
      </c>
      <c r="AU18">
        <f>(($AP$16-$AN$17)/($AN$18-$AN$17))</f>
        <v>0.41379310344827586</v>
      </c>
      <c r="AV18">
        <f>(($AQ$16-$AN$17)/($AN$18-$AN$17))</f>
        <v>0.41379310344827586</v>
      </c>
      <c r="AW18">
        <f>(($AN$18-$AO$16)/($AO$17-$AO$16))</f>
        <v>0.15</v>
      </c>
      <c r="AX18">
        <f>(($AP$17-$AO$16)/($AO$17-$AO$16))</f>
        <v>0.6</v>
      </c>
      <c r="AY18">
        <f>(($AQ$17-$AO$16)/($AO$17-$AO$16))</f>
        <v>0.65</v>
      </c>
      <c r="AZ18">
        <f>(($AN$18-$AP$16)/($AP$17-$AP$16))</f>
        <v>0.65384615384615385</v>
      </c>
      <c r="BA18">
        <f>(($AO$16-$AP$16)/($AP$17-$AP$16))</f>
        <v>0.53846153846153844</v>
      </c>
      <c r="BB18">
        <f>(($AQ$17-$AP$17)/($AP$18-$AP$17))</f>
        <v>4.5454545454545456E-2</v>
      </c>
      <c r="BC18">
        <f>(($AN$18-$AQ$16)/($AQ$17-$AQ$16))</f>
        <v>0.62962962962962965</v>
      </c>
      <c r="BD18">
        <f>(($AO$16-$AQ$16)/($AQ$17-$AQ$16))</f>
        <v>0.51851851851851849</v>
      </c>
      <c r="BE18">
        <f>(($AP$16-$AQ$16)/($AQ$17-$AQ$16))</f>
        <v>0</v>
      </c>
      <c r="BG18">
        <v>2</v>
      </c>
      <c r="BH18">
        <v>95</v>
      </c>
      <c r="BI18">
        <f>($BH$22-$BH$19)/200</f>
        <v>0.1</v>
      </c>
      <c r="BQ18">
        <f>1-(($AO$16-$AN$17)/($AN$18-$AN$17))</f>
        <v>0.10344827586206895</v>
      </c>
      <c r="BR18">
        <f>(($AP$16-$AN$17)/($AN$18-$AN$17))</f>
        <v>0.41379310344827586</v>
      </c>
      <c r="BS18">
        <f>(($AQ$16-$AN$17)/($AN$18-$AN$17))</f>
        <v>0.41379310344827586</v>
      </c>
      <c r="BT18">
        <f>(($AN$18-$AO$16)/($AO$17-$AO$16))</f>
        <v>0.15</v>
      </c>
      <c r="BU18">
        <f>1-(($AP$17-$AO$16)/($AO$17-$AO$16))</f>
        <v>0.4</v>
      </c>
      <c r="BV18">
        <f>1-(($AQ$17-$AO$16)/($AO$17-$AO$16))</f>
        <v>0.35</v>
      </c>
      <c r="BW18">
        <f>1-(($AN$18-$AP$16)/($AP$17-$AP$16))</f>
        <v>0.34615384615384615</v>
      </c>
      <c r="BX18">
        <f>1-(($AO$16-$AP$16)/($AP$17-$AP$16))</f>
        <v>0.46153846153846156</v>
      </c>
      <c r="BY18">
        <f>(($AQ$17-$AP$17)/($AP$18-$AP$17))</f>
        <v>4.5454545454545456E-2</v>
      </c>
      <c r="BZ18">
        <f>1-(($AN$18-$AQ$16)/($AQ$17-$AQ$16))</f>
        <v>0.37037037037037035</v>
      </c>
      <c r="CA18">
        <f>1-(($AO$16-$AQ$16)/($AQ$17-$AQ$16))</f>
        <v>0.48148148148148151</v>
      </c>
      <c r="CB18">
        <f>(($AP$16-$AQ$16)/($AQ$17-$AQ$16))</f>
        <v>0</v>
      </c>
    </row>
    <row r="19" spans="1:80" x14ac:dyDescent="0.25">
      <c r="A19">
        <v>18</v>
      </c>
      <c r="F19">
        <v>256.950469</v>
      </c>
      <c r="G19" s="4">
        <v>3</v>
      </c>
      <c r="P19">
        <v>1</v>
      </c>
      <c r="Q19" t="str">
        <f>CONCATENATE(C19,E19,G19,I19)</f>
        <v>3</v>
      </c>
      <c r="R19">
        <v>1</v>
      </c>
      <c r="X19" t="s">
        <v>277</v>
      </c>
      <c r="Y19" t="s">
        <v>266</v>
      </c>
      <c r="AB19" t="s">
        <v>277</v>
      </c>
      <c r="AC19" t="str">
        <f>CONCATENATE($R19,$R20,$R21,$R22)</f>
        <v>1342</v>
      </c>
      <c r="AF19" t="s">
        <v>257</v>
      </c>
      <c r="AG19" t="s">
        <v>258</v>
      </c>
      <c r="AN19">
        <v>376</v>
      </c>
      <c r="AO19">
        <v>420</v>
      </c>
      <c r="AP19">
        <v>411</v>
      </c>
      <c r="AQ19">
        <v>411</v>
      </c>
      <c r="AT19">
        <f>(($AO$17-$AN$18)/($AN$19-$AN$18))</f>
        <v>0.80952380952380953</v>
      </c>
      <c r="AU19">
        <f>(($AP$17-$AN$18)/($AN$19-$AN$18))</f>
        <v>0.42857142857142855</v>
      </c>
      <c r="AV19">
        <f>(($AQ$17-$AN$18)/($AN$19-$AN$18))</f>
        <v>0.47619047619047616</v>
      </c>
      <c r="AW19">
        <f>(($AN$19-$AO$17)/($AO$18-$AO$17))</f>
        <v>0.18181818181818182</v>
      </c>
      <c r="AX19">
        <f>(($AP$18-$AO$17)/($AO$18-$AO$17))</f>
        <v>0.63636363636363635</v>
      </c>
      <c r="AY19">
        <f>(($AQ$18-$AO$17)/($AO$18-$AO$17))</f>
        <v>0.68181818181818177</v>
      </c>
      <c r="AZ19">
        <f>(($AN$19-$AP$17)/($AP$18-$AP$17))</f>
        <v>0.54545454545454541</v>
      </c>
      <c r="BA19">
        <f>(($AO$17-$AP$17)/($AP$18-$AP$17))</f>
        <v>0.36363636363636365</v>
      </c>
      <c r="BB19">
        <f>(($AQ$18-$AP$18)/($AP$19-$AP$18))</f>
        <v>0.04</v>
      </c>
      <c r="BC19">
        <f>(($AN$19-$AQ$17)/($AQ$18-$AQ$17))</f>
        <v>0.5</v>
      </c>
      <c r="BD19">
        <f>(($AO$17-$AQ$17)/($AQ$18-$AQ$17))</f>
        <v>0.31818181818181818</v>
      </c>
      <c r="BE19">
        <f>(($AP$17-$AQ$16)/($AQ$17-$AQ$16))</f>
        <v>0.96296296296296291</v>
      </c>
      <c r="BG19">
        <v>1</v>
      </c>
      <c r="BH19">
        <v>98</v>
      </c>
      <c r="BI19">
        <f>($BH$23-$BH$20)/200</f>
        <v>0.08</v>
      </c>
      <c r="BQ19">
        <f>1-(($AO$17-$AN$18)/($AN$19-$AN$18))</f>
        <v>0.19047619047619047</v>
      </c>
      <c r="BR19">
        <f>(($AP$17-$AN$18)/($AN$19-$AN$18))</f>
        <v>0.42857142857142855</v>
      </c>
      <c r="BS19">
        <f>(($AQ$17-$AN$18)/($AN$19-$AN$18))</f>
        <v>0.47619047619047616</v>
      </c>
      <c r="BT19">
        <f>(($AN$19-$AO$17)/($AO$18-$AO$17))</f>
        <v>0.18181818181818182</v>
      </c>
      <c r="BU19">
        <f>1-(($AP$18-$AO$17)/($AO$18-$AO$17))</f>
        <v>0.36363636363636365</v>
      </c>
      <c r="BV19">
        <f>1-(($AQ$18-$AO$17)/($AO$18-$AO$17))</f>
        <v>0.31818181818181823</v>
      </c>
      <c r="BW19">
        <f>1-(($AN$19-$AP$17)/($AP$18-$AP$17))</f>
        <v>0.45454545454545459</v>
      </c>
      <c r="BX19">
        <f>(($AO$17-$AP$17)/($AP$18-$AP$17))</f>
        <v>0.36363636363636365</v>
      </c>
      <c r="BY19">
        <f>(($AQ$18-$AP$18)/($AP$19-$AP$18))</f>
        <v>0.04</v>
      </c>
      <c r="BZ19">
        <f>(($AN$19-$AQ$17)/($AQ$18-$AQ$17))</f>
        <v>0.5</v>
      </c>
      <c r="CA19">
        <f>(($AO$17-$AQ$17)/($AQ$18-$AQ$17))</f>
        <v>0.31818181818181818</v>
      </c>
      <c r="CB19">
        <f>1-(($AP$17-$AQ$16)/($AQ$17-$AQ$16))</f>
        <v>3.703703703703709E-2</v>
      </c>
    </row>
    <row r="20" spans="1:80" x14ac:dyDescent="0.25">
      <c r="A20">
        <v>19</v>
      </c>
      <c r="F20">
        <v>257.01045499999998</v>
      </c>
      <c r="G20" s="4">
        <v>3</v>
      </c>
      <c r="P20">
        <v>1</v>
      </c>
      <c r="Q20" t="str">
        <f>CONCATENATE(C20,E20,G20,I20)</f>
        <v>3</v>
      </c>
      <c r="R20">
        <v>3</v>
      </c>
      <c r="X20" t="s">
        <v>277</v>
      </c>
      <c r="Y20" t="s">
        <v>267</v>
      </c>
      <c r="AF20">
        <v>0</v>
      </c>
      <c r="AG20">
        <v>0</v>
      </c>
      <c r="AN20">
        <v>402</v>
      </c>
      <c r="AO20">
        <v>441</v>
      </c>
      <c r="AP20">
        <v>438</v>
      </c>
      <c r="AQ20">
        <v>437</v>
      </c>
      <c r="AT20">
        <f>(($AO$18-$AN$19)/($AN$20-$AN$19))</f>
        <v>0.69230769230769229</v>
      </c>
      <c r="AU20">
        <f>(($AP$18-$AN$19)/($AN$20-$AN$19))</f>
        <v>0.38461538461538464</v>
      </c>
      <c r="AV20">
        <f>(($AQ$18-$AN$19)/($AN$20-$AN$19))</f>
        <v>0.42307692307692307</v>
      </c>
      <c r="AW20">
        <f>(($AN$20-$AO$18)/($AO$19-$AO$18))</f>
        <v>0.30769230769230771</v>
      </c>
      <c r="AX20">
        <f>(($AP$19-$AO$18)/($AO$19-$AO$18))</f>
        <v>0.65384615384615385</v>
      </c>
      <c r="AY20">
        <f>(($AQ$19-$AO$18)/($AO$19-$AO$18))</f>
        <v>0.65384615384615385</v>
      </c>
      <c r="AZ20">
        <f>(($AN$20-$AP$18)/($AP$19-$AP$18))</f>
        <v>0.64</v>
      </c>
      <c r="BA20">
        <f>(($AO$18-$AP$18)/($AP$19-$AP$18))</f>
        <v>0.32</v>
      </c>
      <c r="BB20">
        <f>(($AQ$19-$AP$19)/($AP$20-$AP$19))</f>
        <v>0</v>
      </c>
      <c r="BC20">
        <f>(($AN$20-$AQ$18)/($AQ$19-$AQ$18))</f>
        <v>0.625</v>
      </c>
      <c r="BD20">
        <f>(($AO$18-$AQ$18)/($AQ$19-$AQ$18))</f>
        <v>0.29166666666666669</v>
      </c>
      <c r="BE20">
        <f>(($AP$18-$AQ$17)/($AQ$18-$AQ$17))</f>
        <v>0.95454545454545459</v>
      </c>
      <c r="BG20">
        <v>3</v>
      </c>
      <c r="BH20">
        <v>107</v>
      </c>
      <c r="BI20">
        <f>($BH$24-$BH$21)/200</f>
        <v>0.115</v>
      </c>
      <c r="BQ20">
        <f>1-(($AO$18-$AN$19)/($AN$20-$AN$19))</f>
        <v>0.30769230769230771</v>
      </c>
      <c r="BR20">
        <f>(($AP$18-$AN$19)/($AN$20-$AN$19))</f>
        <v>0.38461538461538464</v>
      </c>
      <c r="BS20">
        <f>(($AQ$18-$AN$19)/($AN$20-$AN$19))</f>
        <v>0.42307692307692307</v>
      </c>
      <c r="BT20">
        <f>(($AN$20-$AO$18)/($AO$19-$AO$18))</f>
        <v>0.30769230769230771</v>
      </c>
      <c r="BU20">
        <f>1-(($AP$19-$AO$18)/($AO$19-$AO$18))</f>
        <v>0.34615384615384615</v>
      </c>
      <c r="BV20">
        <f>1-(($AQ$19-$AO$18)/($AO$19-$AO$18))</f>
        <v>0.34615384615384615</v>
      </c>
      <c r="BW20">
        <f>1-(($AN$20-$AP$18)/($AP$19-$AP$18))</f>
        <v>0.36</v>
      </c>
      <c r="BX20">
        <f>(($AO$18-$AP$18)/($AP$19-$AP$18))</f>
        <v>0.32</v>
      </c>
      <c r="BY20">
        <f>(($AQ$19-$AP$19)/($AP$20-$AP$19))</f>
        <v>0</v>
      </c>
      <c r="BZ20">
        <f>1-(($AN$20-$AQ$18)/($AQ$19-$AQ$18))</f>
        <v>0.375</v>
      </c>
      <c r="CA20">
        <f>(($AO$18-$AQ$18)/($AQ$19-$AQ$18))</f>
        <v>0.29166666666666669</v>
      </c>
      <c r="CB20">
        <f>1-(($AP$18-$AQ$17)/($AQ$18-$AQ$17))</f>
        <v>4.5454545454545414E-2</v>
      </c>
    </row>
    <row r="21" spans="1:80" x14ac:dyDescent="0.25">
      <c r="A21">
        <v>20</v>
      </c>
      <c r="D21">
        <v>242.89357100000001</v>
      </c>
      <c r="E21" s="5">
        <v>2</v>
      </c>
      <c r="F21">
        <v>256.960624</v>
      </c>
      <c r="G21" s="4">
        <v>3</v>
      </c>
      <c r="P21">
        <v>2</v>
      </c>
      <c r="Q21" t="str">
        <f>CONCATENATE(C21,E21,G21,I21)</f>
        <v>23</v>
      </c>
      <c r="R21">
        <v>4</v>
      </c>
      <c r="X21" t="s">
        <v>277</v>
      </c>
      <c r="Y21" t="s">
        <v>264</v>
      </c>
      <c r="AF21">
        <v>0</v>
      </c>
      <c r="AG21">
        <v>0</v>
      </c>
      <c r="AN21">
        <v>426</v>
      </c>
      <c r="AQ21">
        <v>460</v>
      </c>
      <c r="AT21">
        <f>(($AO$19-$AN$20)/($AN$21-$AN$20))</f>
        <v>0.75</v>
      </c>
      <c r="AU21">
        <f>(($AP$19-$AN$20)/($AN$21-$AN$20))</f>
        <v>0.375</v>
      </c>
      <c r="AV21">
        <f>(($AQ$19-$AN$20)/($AN$21-$AN$20))</f>
        <v>0.375</v>
      </c>
      <c r="AW21">
        <f>(($AN$21-$AO$19)/($AO$20-$AO$19))</f>
        <v>0.2857142857142857</v>
      </c>
      <c r="AX21">
        <f>(($AP$20-$AO$19)/($AO$20-$AO$19))</f>
        <v>0.8571428571428571</v>
      </c>
      <c r="AY21">
        <f>(($AQ$20-$AO$19)/($AO$20-$AO$19))</f>
        <v>0.80952380952380953</v>
      </c>
      <c r="AZ21">
        <f>(($AN$21-$AP$19)/($AP$20-$AP$19))</f>
        <v>0.55555555555555558</v>
      </c>
      <c r="BA21">
        <f>(($AO$19-$AP$19)/($AP$20-$AP$19))</f>
        <v>0.33333333333333331</v>
      </c>
      <c r="BB21">
        <f>(($AQ$20-$AP$19)/($AP$20-$AP$19))</f>
        <v>0.96296296296296291</v>
      </c>
      <c r="BC21">
        <f>(($AN$21-$AQ$19)/($AQ$20-$AQ$19))</f>
        <v>0.57692307692307687</v>
      </c>
      <c r="BD21">
        <f>(($AO$19-$AQ$19)/($AQ$20-$AQ$19))</f>
        <v>0.34615384615384615</v>
      </c>
      <c r="BE21">
        <f>(($AP$19-$AQ$19)/($AQ$20-$AQ$19))</f>
        <v>0</v>
      </c>
      <c r="BG21">
        <v>4</v>
      </c>
      <c r="BH21">
        <v>108</v>
      </c>
      <c r="BI21">
        <f>($BH$25-$BH$22)/200</f>
        <v>6.5000000000000002E-2</v>
      </c>
      <c r="BQ21">
        <f>1-(($AO$19-$AN$20)/($AN$21-$AN$20))</f>
        <v>0.25</v>
      </c>
      <c r="BR21">
        <f>(($AP$19-$AN$20)/($AN$21-$AN$20))</f>
        <v>0.375</v>
      </c>
      <c r="BS21">
        <f>(($AQ$19-$AN$20)/($AN$21-$AN$20))</f>
        <v>0.375</v>
      </c>
      <c r="BT21">
        <f>(($AN$21-$AO$19)/($AO$20-$AO$19))</f>
        <v>0.2857142857142857</v>
      </c>
      <c r="BU21">
        <f>1-(($AP$20-$AO$19)/($AO$20-$AO$19))</f>
        <v>0.1428571428571429</v>
      </c>
      <c r="BV21">
        <f>1-(($AQ$20-$AO$19)/($AO$20-$AO$19))</f>
        <v>0.19047619047619047</v>
      </c>
      <c r="BW21">
        <f>1-(($AN$21-$AP$19)/($AP$20-$AP$19))</f>
        <v>0.44444444444444442</v>
      </c>
      <c r="BX21">
        <f>(($AO$19-$AP$19)/($AP$20-$AP$19))</f>
        <v>0.33333333333333331</v>
      </c>
      <c r="BY21">
        <f>1-(($AQ$20-$AP$19)/($AP$20-$AP$19))</f>
        <v>3.703703703703709E-2</v>
      </c>
      <c r="BZ21">
        <f>1-(($AN$21-$AQ$19)/($AQ$20-$AQ$19))</f>
        <v>0.42307692307692313</v>
      </c>
      <c r="CA21">
        <f>(($AO$19-$AQ$19)/($AQ$20-$AQ$19))</f>
        <v>0.34615384615384615</v>
      </c>
      <c r="CB21">
        <f>(($AP$19-$AQ$19)/($AQ$20-$AQ$19))</f>
        <v>0</v>
      </c>
    </row>
    <row r="22" spans="1:80" x14ac:dyDescent="0.25">
      <c r="A22">
        <v>21</v>
      </c>
      <c r="D22">
        <v>242.838426</v>
      </c>
      <c r="E22" s="5">
        <v>2</v>
      </c>
      <c r="F22">
        <v>256.95155999999997</v>
      </c>
      <c r="G22" s="4">
        <v>3</v>
      </c>
      <c r="P22">
        <v>2</v>
      </c>
      <c r="Q22" t="str">
        <f>CONCATENATE(C22,E22,G22,I22)</f>
        <v>23</v>
      </c>
      <c r="R22">
        <v>2</v>
      </c>
      <c r="X22" t="s">
        <v>277</v>
      </c>
      <c r="Y22" t="s">
        <v>265</v>
      </c>
      <c r="AN22">
        <v>449</v>
      </c>
      <c r="AT22">
        <f>(($AO$20-$AN$21)/($AN$22-$AN$21))</f>
        <v>0.65217391304347827</v>
      </c>
      <c r="AU22">
        <f>(($AP$20-$AN$21)/($AN$22-$AN$21))</f>
        <v>0.52173913043478259</v>
      </c>
      <c r="AV22">
        <f>(($AQ$20-$AN$21)/($AN$22-$AN$21))</f>
        <v>0.47826086956521741</v>
      </c>
      <c r="BC22">
        <f>(($AN$22-$AQ$20)/($AQ$21-$AQ$20))</f>
        <v>0.52173913043478259</v>
      </c>
      <c r="BD22">
        <f>(($AO$20-$AQ$20)/($AQ$21-$AQ$20))</f>
        <v>0.17391304347826086</v>
      </c>
      <c r="BE22">
        <f>(($AP$20-$AQ$20)/($AQ$21-$AQ$20))</f>
        <v>4.3478260869565216E-2</v>
      </c>
      <c r="BG22">
        <v>2</v>
      </c>
      <c r="BH22">
        <v>118</v>
      </c>
      <c r="BI22">
        <f>($BH$26-$BH$23)/200</f>
        <v>0.11</v>
      </c>
      <c r="BQ22">
        <f>1-(($AO$20-$AN$21)/($AN$22-$AN$21))</f>
        <v>0.34782608695652173</v>
      </c>
      <c r="BR22">
        <f>1-(($AP$20-$AN$21)/($AN$22-$AN$21))</f>
        <v>0.47826086956521741</v>
      </c>
      <c r="BS22">
        <f>(($AQ$20-$AN$21)/($AN$22-$AN$21))</f>
        <v>0.47826086956521741</v>
      </c>
      <c r="BZ22">
        <f>1-(($AN$22-$AQ$20)/($AQ$21-$AQ$20))</f>
        <v>0.47826086956521741</v>
      </c>
      <c r="CA22">
        <f>(($AO$20-$AQ$20)/($AQ$21-$AQ$20))</f>
        <v>0.17391304347826086</v>
      </c>
      <c r="CB22">
        <f>(($AP$20-$AQ$20)/($AQ$21-$AQ$20))</f>
        <v>4.3478260869565216E-2</v>
      </c>
    </row>
    <row r="23" spans="1:80" x14ac:dyDescent="0.25">
      <c r="A23">
        <v>22</v>
      </c>
      <c r="D23">
        <v>242.94413299999999</v>
      </c>
      <c r="E23" s="5">
        <v>2</v>
      </c>
      <c r="F23">
        <v>256.983428</v>
      </c>
      <c r="G23" s="4">
        <v>3</v>
      </c>
      <c r="P23">
        <v>2</v>
      </c>
      <c r="Q23" t="str">
        <f>CONCATENATE(C23,E23,G23,I23)</f>
        <v>23</v>
      </c>
      <c r="R23">
        <v>1</v>
      </c>
      <c r="X23" t="s">
        <v>277</v>
      </c>
      <c r="Y23" t="s">
        <v>266</v>
      </c>
      <c r="AB23" t="s">
        <v>277</v>
      </c>
      <c r="AC23" t="str">
        <f>CONCATENATE($R23,$R24,$R25,$R26)</f>
        <v>1342</v>
      </c>
      <c r="BG23">
        <v>1</v>
      </c>
      <c r="BH23">
        <v>123</v>
      </c>
      <c r="BI23">
        <f>($BH$27-$BH$24)/200</f>
        <v>8.5000000000000006E-2</v>
      </c>
    </row>
    <row r="24" spans="1:80" x14ac:dyDescent="0.25">
      <c r="A24">
        <v>23</v>
      </c>
      <c r="D24">
        <v>242.946631</v>
      </c>
      <c r="E24" s="5">
        <v>2</v>
      </c>
      <c r="F24">
        <v>256.930003</v>
      </c>
      <c r="G24" s="4">
        <v>3</v>
      </c>
      <c r="P24">
        <v>2</v>
      </c>
      <c r="Q24" t="str">
        <f>CONCATENATE(C24,E24,G24,I24)</f>
        <v>23</v>
      </c>
      <c r="R24">
        <v>3</v>
      </c>
      <c r="X24" t="s">
        <v>277</v>
      </c>
      <c r="Y24" t="s">
        <v>267</v>
      </c>
      <c r="BG24">
        <v>3</v>
      </c>
      <c r="BH24">
        <v>131</v>
      </c>
      <c r="BI24">
        <f>($BH$28-$BH$25)/200</f>
        <v>0.12</v>
      </c>
    </row>
    <row r="25" spans="1:80" x14ac:dyDescent="0.25">
      <c r="A25">
        <v>24</v>
      </c>
      <c r="D25">
        <v>242.94215299999999</v>
      </c>
      <c r="E25" s="5">
        <v>2</v>
      </c>
      <c r="F25">
        <v>256.90438399999999</v>
      </c>
      <c r="G25" s="4">
        <v>3</v>
      </c>
      <c r="P25">
        <v>2</v>
      </c>
      <c r="Q25" t="str">
        <f>CONCATENATE(C25,E25,G25,I25)</f>
        <v>23</v>
      </c>
      <c r="R25">
        <v>4</v>
      </c>
      <c r="X25" t="s">
        <v>277</v>
      </c>
      <c r="Y25" t="s">
        <v>264</v>
      </c>
      <c r="BG25">
        <v>4</v>
      </c>
      <c r="BH25">
        <v>131</v>
      </c>
      <c r="BI25">
        <f>($BH$29-$BH$26)/200</f>
        <v>0.06</v>
      </c>
    </row>
    <row r="26" spans="1:80" x14ac:dyDescent="0.25">
      <c r="A26">
        <v>25</v>
      </c>
      <c r="D26">
        <v>242.93361400000001</v>
      </c>
      <c r="E26" s="5">
        <v>2</v>
      </c>
      <c r="F26">
        <v>256.95572900000002</v>
      </c>
      <c r="G26" s="4">
        <v>3</v>
      </c>
      <c r="P26">
        <v>2</v>
      </c>
      <c r="Q26" t="str">
        <f>CONCATENATE(C26,E26,G26,I26)</f>
        <v>23</v>
      </c>
      <c r="R26">
        <v>2</v>
      </c>
      <c r="X26" t="s">
        <v>277</v>
      </c>
      <c r="Y26" t="s">
        <v>265</v>
      </c>
      <c r="BG26">
        <v>2</v>
      </c>
      <c r="BH26">
        <v>145</v>
      </c>
      <c r="BI26">
        <f>($BH$30-$BH$27)/200</f>
        <v>0.1</v>
      </c>
    </row>
    <row r="27" spans="1:80" x14ac:dyDescent="0.25">
      <c r="A27">
        <v>26</v>
      </c>
      <c r="D27">
        <v>242.918981</v>
      </c>
      <c r="E27" s="5">
        <v>2</v>
      </c>
      <c r="F27">
        <v>257.00993599999998</v>
      </c>
      <c r="G27" s="4">
        <v>3</v>
      </c>
      <c r="P27">
        <v>2</v>
      </c>
      <c r="Q27" t="str">
        <f>CONCATENATE(C27,E27,G27,I27)</f>
        <v>23</v>
      </c>
      <c r="R27">
        <v>1</v>
      </c>
      <c r="X27" t="s">
        <v>277</v>
      </c>
      <c r="Y27" t="s">
        <v>266</v>
      </c>
      <c r="AB27" t="s">
        <v>277</v>
      </c>
      <c r="AC27" t="str">
        <f>CONCATENATE($R27,$R28,$R29,$R30)</f>
        <v>1342</v>
      </c>
      <c r="BG27">
        <v>1</v>
      </c>
      <c r="BH27">
        <v>148</v>
      </c>
      <c r="BI27">
        <f>($BH$31-$BH$28)/200</f>
        <v>0.08</v>
      </c>
    </row>
    <row r="28" spans="1:80" x14ac:dyDescent="0.25">
      <c r="A28">
        <v>27</v>
      </c>
      <c r="D28">
        <v>242.923303</v>
      </c>
      <c r="E28" s="5">
        <v>2</v>
      </c>
      <c r="F28">
        <v>257.01113399999997</v>
      </c>
      <c r="G28" s="4">
        <v>3</v>
      </c>
      <c r="P28">
        <v>2</v>
      </c>
      <c r="Q28" t="str">
        <f>CONCATENATE(C28,E28,G28,I28)</f>
        <v>23</v>
      </c>
      <c r="R28">
        <v>3</v>
      </c>
      <c r="X28" t="s">
        <v>277</v>
      </c>
      <c r="Y28" t="s">
        <v>267</v>
      </c>
      <c r="BG28">
        <v>3</v>
      </c>
      <c r="BH28">
        <v>155</v>
      </c>
      <c r="BI28">
        <f>($BH$32-$BH$29)/200</f>
        <v>0.115</v>
      </c>
    </row>
    <row r="29" spans="1:80" x14ac:dyDescent="0.25">
      <c r="A29">
        <v>28</v>
      </c>
      <c r="D29">
        <v>242.87800099999998</v>
      </c>
      <c r="E29" s="5">
        <v>2</v>
      </c>
      <c r="P29">
        <v>1</v>
      </c>
      <c r="Q29" t="str">
        <f>CONCATENATE(C29,E29,G29,I29)</f>
        <v>2</v>
      </c>
      <c r="R29">
        <v>4</v>
      </c>
      <c r="X29" t="s">
        <v>277</v>
      </c>
      <c r="Y29" t="s">
        <v>264</v>
      </c>
      <c r="BG29">
        <v>4</v>
      </c>
      <c r="BH29">
        <v>157</v>
      </c>
      <c r="BI29">
        <f>($BH$33-$BH$30)/200</f>
        <v>6.5000000000000002E-2</v>
      </c>
    </row>
    <row r="30" spans="1:80" x14ac:dyDescent="0.25">
      <c r="A30">
        <v>29</v>
      </c>
      <c r="D30">
        <v>242.86893900000001</v>
      </c>
      <c r="E30" s="5">
        <v>2</v>
      </c>
      <c r="P30">
        <v>1</v>
      </c>
      <c r="Q30" t="str">
        <f>CONCATENATE(C30,E30,G30,I30)</f>
        <v>2</v>
      </c>
      <c r="R30">
        <v>2</v>
      </c>
      <c r="X30" t="s">
        <v>277</v>
      </c>
      <c r="Y30" t="s">
        <v>265</v>
      </c>
      <c r="BG30">
        <v>2</v>
      </c>
      <c r="BH30">
        <v>168</v>
      </c>
      <c r="BI30">
        <f>($BH$34-$BH$31)/200</f>
        <v>0.09</v>
      </c>
    </row>
    <row r="31" spans="1:80" x14ac:dyDescent="0.25">
      <c r="A31">
        <v>30</v>
      </c>
      <c r="D31">
        <v>242.84894600000001</v>
      </c>
      <c r="E31" s="5">
        <v>2</v>
      </c>
      <c r="P31">
        <v>1</v>
      </c>
      <c r="Q31" t="str">
        <f>CONCATENATE(C31,E31,G31,I31)</f>
        <v>2</v>
      </c>
      <c r="R31">
        <v>1</v>
      </c>
      <c r="X31" t="s">
        <v>277</v>
      </c>
      <c r="Y31" t="s">
        <v>266</v>
      </c>
      <c r="AB31" t="s">
        <v>277</v>
      </c>
      <c r="AC31" t="str">
        <f>CONCATENATE($R31,$R32,$R33,$R34)</f>
        <v>1342</v>
      </c>
      <c r="BG31">
        <v>1</v>
      </c>
      <c r="BH31">
        <v>171</v>
      </c>
      <c r="BI31">
        <f>($BH$35-$BH$32)/200</f>
        <v>0.06</v>
      </c>
    </row>
    <row r="32" spans="1:80" x14ac:dyDescent="0.25">
      <c r="A32">
        <v>31</v>
      </c>
      <c r="D32">
        <v>242.84894600000001</v>
      </c>
      <c r="E32" s="5">
        <v>2</v>
      </c>
      <c r="P32">
        <v>1</v>
      </c>
      <c r="Q32" t="str">
        <f>CONCATENATE(C32,E32,G32,I32)</f>
        <v>2</v>
      </c>
      <c r="R32">
        <v>3</v>
      </c>
      <c r="X32" t="s">
        <v>277</v>
      </c>
      <c r="Y32" t="s">
        <v>267</v>
      </c>
      <c r="BG32">
        <v>3</v>
      </c>
      <c r="BH32">
        <v>180</v>
      </c>
      <c r="BI32">
        <f>($BH$36-$BH$33)/200</f>
        <v>0.11</v>
      </c>
    </row>
    <row r="33" spans="1:61" x14ac:dyDescent="0.25">
      <c r="A33">
        <v>32</v>
      </c>
      <c r="B33">
        <v>232.93036899999998</v>
      </c>
      <c r="C33" s="2">
        <v>1</v>
      </c>
      <c r="P33">
        <v>1</v>
      </c>
      <c r="Q33" t="str">
        <f>CONCATENATE(C33,E33,G33,I33)</f>
        <v>1</v>
      </c>
      <c r="R33">
        <v>4</v>
      </c>
      <c r="X33" t="s">
        <v>277</v>
      </c>
      <c r="Y33" t="s">
        <v>264</v>
      </c>
      <c r="BG33">
        <v>4</v>
      </c>
      <c r="BH33">
        <v>181</v>
      </c>
      <c r="BI33">
        <f>($BH$37-$BH$34)/200</f>
        <v>7.4999999999999997E-2</v>
      </c>
    </row>
    <row r="34" spans="1:61" x14ac:dyDescent="0.25">
      <c r="A34">
        <v>33</v>
      </c>
      <c r="B34">
        <v>232.88943900000001</v>
      </c>
      <c r="C34" s="2">
        <v>1</v>
      </c>
      <c r="P34">
        <v>1</v>
      </c>
      <c r="Q34" t="str">
        <f>CONCATENATE(C34,E34,G34,I34)</f>
        <v>1</v>
      </c>
      <c r="R34">
        <v>2</v>
      </c>
      <c r="X34" t="s">
        <v>277</v>
      </c>
      <c r="Y34" t="s">
        <v>265</v>
      </c>
      <c r="BG34">
        <v>2</v>
      </c>
      <c r="BH34">
        <v>189</v>
      </c>
      <c r="BI34">
        <f>($BH$38-$BH$35)/200</f>
        <v>9.5000000000000001E-2</v>
      </c>
    </row>
    <row r="35" spans="1:61" x14ac:dyDescent="0.25">
      <c r="A35">
        <v>34</v>
      </c>
      <c r="B35">
        <v>232.91255999999998</v>
      </c>
      <c r="C35" s="2">
        <v>1</v>
      </c>
      <c r="P35">
        <v>1</v>
      </c>
      <c r="Q35" t="str">
        <f>CONCATENATE(C35,E35,G35,I35)</f>
        <v>1</v>
      </c>
      <c r="R35">
        <v>1</v>
      </c>
      <c r="X35" t="s">
        <v>277</v>
      </c>
      <c r="Y35" t="s">
        <v>266</v>
      </c>
      <c r="AB35" t="s">
        <v>277</v>
      </c>
      <c r="AC35" t="str">
        <f>CONCATENATE($R35,$R36,$R37,$R38)</f>
        <v>1342</v>
      </c>
      <c r="BG35">
        <v>1</v>
      </c>
      <c r="BH35">
        <v>192</v>
      </c>
      <c r="BI35">
        <f>($BH$39-$BH$36)/200</f>
        <v>5.5E-2</v>
      </c>
    </row>
    <row r="36" spans="1:61" x14ac:dyDescent="0.25">
      <c r="A36">
        <v>35</v>
      </c>
      <c r="B36">
        <v>232.88569200000001</v>
      </c>
      <c r="C36" s="2">
        <v>1</v>
      </c>
      <c r="H36">
        <v>239.583144</v>
      </c>
      <c r="I36" s="3">
        <v>4</v>
      </c>
      <c r="P36">
        <v>2</v>
      </c>
      <c r="Q36" t="str">
        <f>CONCATENATE(C36,E36,G36,I36)</f>
        <v>14</v>
      </c>
      <c r="R36">
        <v>3</v>
      </c>
      <c r="X36" t="s">
        <v>275</v>
      </c>
      <c r="Y36" t="s">
        <v>259</v>
      </c>
      <c r="BG36">
        <v>3</v>
      </c>
      <c r="BH36">
        <v>203</v>
      </c>
      <c r="BI36">
        <f>($BH$45-$BH$42)/200</f>
        <v>9.5000000000000001E-2</v>
      </c>
    </row>
    <row r="37" spans="1:61" x14ac:dyDescent="0.25">
      <c r="A37">
        <v>36</v>
      </c>
      <c r="B37">
        <v>232.89506399999999</v>
      </c>
      <c r="C37" s="2">
        <v>1</v>
      </c>
      <c r="H37">
        <v>239.65021200000001</v>
      </c>
      <c r="I37" s="3">
        <v>4</v>
      </c>
      <c r="P37">
        <v>2</v>
      </c>
      <c r="Q37" t="str">
        <f>CONCATENATE(C37,E37,G37,I37)</f>
        <v>14</v>
      </c>
      <c r="R37">
        <v>4</v>
      </c>
      <c r="X37" t="s">
        <v>275</v>
      </c>
      <c r="Y37" t="s">
        <v>260</v>
      </c>
      <c r="BG37">
        <v>4</v>
      </c>
      <c r="BH37">
        <v>204</v>
      </c>
      <c r="BI37">
        <f>($BH$46-$BH$43)/200</f>
        <v>0.1</v>
      </c>
    </row>
    <row r="38" spans="1:61" x14ac:dyDescent="0.25">
      <c r="A38">
        <v>37</v>
      </c>
      <c r="B38">
        <v>232.89464799999999</v>
      </c>
      <c r="C38" s="2">
        <v>1</v>
      </c>
      <c r="H38">
        <v>239.62339499999999</v>
      </c>
      <c r="I38" s="3">
        <v>4</v>
      </c>
      <c r="P38">
        <v>2</v>
      </c>
      <c r="Q38" t="str">
        <f>CONCATENATE(C38,E38,G38,I38)</f>
        <v>14</v>
      </c>
      <c r="R38">
        <v>2</v>
      </c>
      <c r="X38" t="s">
        <v>276</v>
      </c>
      <c r="Y38" t="s">
        <v>263</v>
      </c>
      <c r="BG38">
        <v>2</v>
      </c>
      <c r="BH38">
        <v>211</v>
      </c>
      <c r="BI38">
        <f>($BH$47-$BH$44)/200</f>
        <v>0.11</v>
      </c>
    </row>
    <row r="39" spans="1:61" x14ac:dyDescent="0.25">
      <c r="A39">
        <v>38</v>
      </c>
      <c r="B39">
        <v>232.91464300000001</v>
      </c>
      <c r="C39" s="2">
        <v>1</v>
      </c>
      <c r="H39">
        <v>239.624698</v>
      </c>
      <c r="I39" s="3">
        <v>4</v>
      </c>
      <c r="P39">
        <v>2</v>
      </c>
      <c r="Q39" t="str">
        <f>CONCATENATE(C39,E39,G39,I39)</f>
        <v>14</v>
      </c>
      <c r="R39">
        <v>1</v>
      </c>
      <c r="X39" t="s">
        <v>277</v>
      </c>
      <c r="Y39" t="s">
        <v>264</v>
      </c>
      <c r="BG39">
        <v>1</v>
      </c>
      <c r="BH39">
        <v>214</v>
      </c>
      <c r="BI39">
        <f>($BH$48-$BH$45)/200</f>
        <v>5.5E-2</v>
      </c>
    </row>
    <row r="40" spans="1:61" x14ac:dyDescent="0.25">
      <c r="A40">
        <v>39</v>
      </c>
      <c r="B40">
        <v>232.91464300000001</v>
      </c>
      <c r="C40" s="2">
        <v>1</v>
      </c>
      <c r="H40">
        <v>239.60808800000001</v>
      </c>
      <c r="I40" s="3">
        <v>4</v>
      </c>
      <c r="P40">
        <v>2</v>
      </c>
      <c r="Q40" t="str">
        <f>CONCATENATE(C40,E40,G40,I40)</f>
        <v>14</v>
      </c>
      <c r="R40" t="s">
        <v>22</v>
      </c>
      <c r="X40" t="s">
        <v>277</v>
      </c>
      <c r="Y40" t="s">
        <v>265</v>
      </c>
      <c r="BG40" t="s">
        <v>22</v>
      </c>
      <c r="BH40">
        <v>216</v>
      </c>
      <c r="BI40">
        <f>($BH$49-$BH$46)/200</f>
        <v>8.5000000000000006E-2</v>
      </c>
    </row>
    <row r="41" spans="1:61" x14ac:dyDescent="0.25">
      <c r="A41">
        <v>40</v>
      </c>
      <c r="F41">
        <v>234.23419999999999</v>
      </c>
      <c r="G41" s="4">
        <v>3</v>
      </c>
      <c r="H41">
        <v>239.621261</v>
      </c>
      <c r="I41" s="3">
        <v>4</v>
      </c>
      <c r="P41">
        <v>2</v>
      </c>
      <c r="Q41" t="str">
        <f>CONCATENATE(C41,E41,G41,I41)</f>
        <v>34</v>
      </c>
      <c r="R41" t="s">
        <v>22</v>
      </c>
      <c r="X41" t="s">
        <v>277</v>
      </c>
      <c r="Y41" t="s">
        <v>266</v>
      </c>
      <c r="BG41" t="s">
        <v>22</v>
      </c>
      <c r="BH41">
        <v>218</v>
      </c>
      <c r="BI41">
        <f>($BH$50-$BH$47)/200</f>
        <v>7.0000000000000007E-2</v>
      </c>
    </row>
    <row r="42" spans="1:61" x14ac:dyDescent="0.25">
      <c r="A42">
        <v>41</v>
      </c>
      <c r="F42">
        <v>234.28121999999999</v>
      </c>
      <c r="G42" s="4">
        <v>3</v>
      </c>
      <c r="H42">
        <v>239.66260599999998</v>
      </c>
      <c r="I42" s="3">
        <v>4</v>
      </c>
      <c r="P42">
        <v>2</v>
      </c>
      <c r="Q42" t="str">
        <f>CONCATENATE(C42,E42,G42,I42)</f>
        <v>34</v>
      </c>
      <c r="R42">
        <v>1</v>
      </c>
      <c r="X42" t="s">
        <v>276</v>
      </c>
      <c r="Y42" t="s">
        <v>268</v>
      </c>
      <c r="AB42" t="s">
        <v>275</v>
      </c>
      <c r="AC42" t="str">
        <f>CONCATENATE($R42,$R43,$R44,$R45)</f>
        <v>1432</v>
      </c>
      <c r="BG42">
        <v>1</v>
      </c>
      <c r="BH42">
        <v>219</v>
      </c>
      <c r="BI42">
        <f>($BH$51-$BH$48)/200</f>
        <v>0.105</v>
      </c>
    </row>
    <row r="43" spans="1:61" x14ac:dyDescent="0.25">
      <c r="A43">
        <v>42</v>
      </c>
      <c r="F43">
        <v>234.224099</v>
      </c>
      <c r="G43" s="4">
        <v>3</v>
      </c>
      <c r="H43">
        <v>239.65172100000001</v>
      </c>
      <c r="I43" s="3">
        <v>4</v>
      </c>
      <c r="P43">
        <v>2</v>
      </c>
      <c r="Q43" t="str">
        <f>CONCATENATE(C43,E43,G43,I43)</f>
        <v>34</v>
      </c>
      <c r="R43">
        <v>4</v>
      </c>
      <c r="X43" t="s">
        <v>275</v>
      </c>
      <c r="Y43" t="s">
        <v>262</v>
      </c>
      <c r="BG43">
        <v>4</v>
      </c>
      <c r="BH43">
        <v>222</v>
      </c>
      <c r="BI43">
        <f>($BH$52-$BH$49)/200</f>
        <v>0.06</v>
      </c>
    </row>
    <row r="44" spans="1:61" x14ac:dyDescent="0.25">
      <c r="A44">
        <v>43</v>
      </c>
      <c r="F44">
        <v>234.175254</v>
      </c>
      <c r="G44" s="4">
        <v>3</v>
      </c>
      <c r="H44">
        <v>239.69374400000001</v>
      </c>
      <c r="I44" s="3">
        <v>4</v>
      </c>
      <c r="P44">
        <v>2</v>
      </c>
      <c r="Q44" t="str">
        <f>CONCATENATE(C44,E44,G44,I44)</f>
        <v>34</v>
      </c>
      <c r="R44">
        <v>3</v>
      </c>
      <c r="X44" t="s">
        <v>275</v>
      </c>
      <c r="Y44" t="s">
        <v>259</v>
      </c>
      <c r="BG44">
        <v>3</v>
      </c>
      <c r="BH44">
        <v>226</v>
      </c>
      <c r="BI44">
        <f>($BH$53-$BH$50)/200</f>
        <v>0.1</v>
      </c>
    </row>
    <row r="45" spans="1:61" x14ac:dyDescent="0.25">
      <c r="A45">
        <v>44</v>
      </c>
      <c r="F45">
        <v>234.19447</v>
      </c>
      <c r="G45" s="4">
        <v>3</v>
      </c>
      <c r="H45">
        <v>239.69374400000001</v>
      </c>
      <c r="I45" s="3">
        <v>4</v>
      </c>
      <c r="P45">
        <v>2</v>
      </c>
      <c r="Q45" t="str">
        <f>CONCATENATE(C45,E45,G45,I45)</f>
        <v>34</v>
      </c>
      <c r="R45">
        <v>2</v>
      </c>
      <c r="X45" t="s">
        <v>275</v>
      </c>
      <c r="Y45" t="s">
        <v>260</v>
      </c>
      <c r="BG45">
        <v>2</v>
      </c>
      <c r="BH45">
        <v>238</v>
      </c>
      <c r="BI45">
        <f>($BH$54-$BH$51)/200</f>
        <v>7.0000000000000007E-2</v>
      </c>
    </row>
    <row r="46" spans="1:61" x14ac:dyDescent="0.25">
      <c r="A46">
        <v>45</v>
      </c>
      <c r="F46">
        <v>234.16338200000001</v>
      </c>
      <c r="G46" s="4">
        <v>3</v>
      </c>
      <c r="P46">
        <v>1</v>
      </c>
      <c r="Q46" t="str">
        <f>CONCATENATE(C46,E46,G46,I46)</f>
        <v>3</v>
      </c>
      <c r="R46">
        <v>1</v>
      </c>
      <c r="X46" t="s">
        <v>276</v>
      </c>
      <c r="Y46" t="s">
        <v>263</v>
      </c>
      <c r="AB46" t="s">
        <v>277</v>
      </c>
      <c r="AC46" t="str">
        <f>CONCATENATE($R46,$R47,$R48,$R49)</f>
        <v>1342</v>
      </c>
      <c r="BG46">
        <v>1</v>
      </c>
      <c r="BH46">
        <v>242</v>
      </c>
      <c r="BI46">
        <f>($BH$55-$BH$52)/200</f>
        <v>0.11</v>
      </c>
    </row>
    <row r="47" spans="1:61" x14ac:dyDescent="0.25">
      <c r="A47">
        <v>46</v>
      </c>
      <c r="F47">
        <v>234.158593</v>
      </c>
      <c r="G47" s="4">
        <v>3</v>
      </c>
      <c r="P47">
        <v>1</v>
      </c>
      <c r="Q47" t="str">
        <f>CONCATENATE(C47,E47,G47,I47)</f>
        <v>3</v>
      </c>
      <c r="R47">
        <v>3</v>
      </c>
      <c r="X47" t="s">
        <v>277</v>
      </c>
      <c r="Y47" t="s">
        <v>264</v>
      </c>
      <c r="BG47">
        <v>3</v>
      </c>
      <c r="BH47">
        <v>248</v>
      </c>
      <c r="BI47">
        <f>($BH$56-$BH$53)/200</f>
        <v>0.06</v>
      </c>
    </row>
    <row r="48" spans="1:61" x14ac:dyDescent="0.25">
      <c r="A48">
        <v>47</v>
      </c>
      <c r="F48">
        <v>234.11833999999999</v>
      </c>
      <c r="G48" s="4">
        <v>3</v>
      </c>
      <c r="P48">
        <v>1</v>
      </c>
      <c r="Q48" t="str">
        <f>CONCATENATE(C48,E48,G48,I48)</f>
        <v>3</v>
      </c>
      <c r="R48">
        <v>4</v>
      </c>
      <c r="X48" t="s">
        <v>276</v>
      </c>
      <c r="Y48" t="s">
        <v>269</v>
      </c>
      <c r="BG48">
        <v>4</v>
      </c>
      <c r="BH48">
        <v>249</v>
      </c>
      <c r="BI48">
        <f>($BH$57-$BH$54)/200</f>
        <v>9.5000000000000001E-2</v>
      </c>
    </row>
    <row r="49" spans="1:61" x14ac:dyDescent="0.25">
      <c r="A49">
        <v>48</v>
      </c>
      <c r="D49">
        <v>218.83181400000001</v>
      </c>
      <c r="E49" s="5">
        <v>2</v>
      </c>
      <c r="F49">
        <v>234.25148899999999</v>
      </c>
      <c r="G49" s="4">
        <v>3</v>
      </c>
      <c r="P49">
        <v>2</v>
      </c>
      <c r="Q49" t="str">
        <f>CONCATENATE(C49,E49,G49,I49)</f>
        <v>23</v>
      </c>
      <c r="R49">
        <v>2</v>
      </c>
      <c r="X49" t="s">
        <v>278</v>
      </c>
      <c r="Y49" t="s">
        <v>270</v>
      </c>
      <c r="BG49">
        <v>2</v>
      </c>
      <c r="BH49">
        <v>259</v>
      </c>
      <c r="BI49">
        <f>($BH$58-$BH$55)/200</f>
        <v>0.06</v>
      </c>
    </row>
    <row r="50" spans="1:61" x14ac:dyDescent="0.25">
      <c r="A50">
        <v>49</v>
      </c>
      <c r="D50">
        <v>218.81447399999999</v>
      </c>
      <c r="E50" s="5">
        <v>2</v>
      </c>
      <c r="F50">
        <v>234.25148899999999</v>
      </c>
      <c r="G50" s="4">
        <v>3</v>
      </c>
      <c r="P50">
        <v>2</v>
      </c>
      <c r="Q50" t="str">
        <f>CONCATENATE(C50,E50,G50,I50)</f>
        <v>23</v>
      </c>
      <c r="R50">
        <v>1</v>
      </c>
      <c r="X50" t="s">
        <v>278</v>
      </c>
      <c r="Y50" t="s">
        <v>271</v>
      </c>
      <c r="AB50" t="s">
        <v>275</v>
      </c>
      <c r="AC50" t="str">
        <f>CONCATENATE($R50,$R51,$R52,$R53)</f>
        <v>1432</v>
      </c>
      <c r="BG50">
        <v>1</v>
      </c>
      <c r="BH50">
        <v>262</v>
      </c>
      <c r="BI50">
        <f>($BH$59-$BH$56)/200</f>
        <v>0.105</v>
      </c>
    </row>
    <row r="51" spans="1:61" x14ac:dyDescent="0.25">
      <c r="A51">
        <v>50</v>
      </c>
      <c r="D51">
        <v>218.80942300000001</v>
      </c>
      <c r="E51" s="5">
        <v>2</v>
      </c>
      <c r="P51">
        <v>1</v>
      </c>
      <c r="Q51" t="str">
        <f>CONCATENATE(C51,E51,G51,I51)</f>
        <v>2</v>
      </c>
      <c r="R51">
        <v>4</v>
      </c>
      <c r="X51" t="s">
        <v>278</v>
      </c>
      <c r="Y51" t="s">
        <v>272</v>
      </c>
      <c r="BG51">
        <v>4</v>
      </c>
      <c r="BH51">
        <v>270</v>
      </c>
      <c r="BI51">
        <f>($BH$60-$BH$57)/200</f>
        <v>0.06</v>
      </c>
    </row>
    <row r="52" spans="1:61" x14ac:dyDescent="0.25">
      <c r="A52">
        <v>51</v>
      </c>
      <c r="D52">
        <v>218.82931500000001</v>
      </c>
      <c r="E52" s="5">
        <v>2</v>
      </c>
      <c r="P52">
        <v>1</v>
      </c>
      <c r="Q52" t="str">
        <f>CONCATENATE(C52,E52,G52,I52)</f>
        <v>2</v>
      </c>
      <c r="R52">
        <v>3</v>
      </c>
      <c r="X52" t="s">
        <v>278</v>
      </c>
      <c r="Y52" t="s">
        <v>273</v>
      </c>
      <c r="BG52">
        <v>3</v>
      </c>
      <c r="BH52">
        <v>271</v>
      </c>
      <c r="BI52">
        <f>($BH$61-$BH$58)/200</f>
        <v>0.105</v>
      </c>
    </row>
    <row r="53" spans="1:61" x14ac:dyDescent="0.25">
      <c r="A53">
        <v>52</v>
      </c>
      <c r="D53">
        <v>218.85066399999999</v>
      </c>
      <c r="E53" s="5">
        <v>2</v>
      </c>
      <c r="P53">
        <v>1</v>
      </c>
      <c r="Q53" t="str">
        <f>CONCATENATE(C53,E53,G53,I53)</f>
        <v>2</v>
      </c>
      <c r="R53">
        <v>2</v>
      </c>
      <c r="X53" t="s">
        <v>278</v>
      </c>
      <c r="Y53" t="s">
        <v>270</v>
      </c>
      <c r="BG53">
        <v>2</v>
      </c>
      <c r="BH53">
        <v>282</v>
      </c>
      <c r="BI53">
        <f>($BH$62-$BH$59)/200</f>
        <v>6.5000000000000002E-2</v>
      </c>
    </row>
    <row r="54" spans="1:61" x14ac:dyDescent="0.25">
      <c r="A54">
        <v>53</v>
      </c>
      <c r="B54">
        <v>215.48780099999999</v>
      </c>
      <c r="C54" s="2">
        <v>1</v>
      </c>
      <c r="D54">
        <v>218.83087699999999</v>
      </c>
      <c r="E54" s="5">
        <v>2</v>
      </c>
      <c r="P54">
        <v>2</v>
      </c>
      <c r="Q54" t="str">
        <f>CONCATENATE(C54,E54,G54,I54)</f>
        <v>12</v>
      </c>
      <c r="R54">
        <v>1</v>
      </c>
      <c r="X54" t="s">
        <v>278</v>
      </c>
      <c r="Y54" t="s">
        <v>271</v>
      </c>
      <c r="BG54">
        <v>1</v>
      </c>
      <c r="BH54">
        <v>284</v>
      </c>
      <c r="BI54">
        <f>($BH$63-$BH$60)/200</f>
        <v>0.115</v>
      </c>
    </row>
    <row r="55" spans="1:61" x14ac:dyDescent="0.25">
      <c r="A55">
        <v>54</v>
      </c>
      <c r="B55">
        <v>215.52977100000001</v>
      </c>
      <c r="C55" s="2">
        <v>1</v>
      </c>
      <c r="D55">
        <v>218.84254100000001</v>
      </c>
      <c r="E55" s="5">
        <v>2</v>
      </c>
      <c r="P55">
        <v>2</v>
      </c>
      <c r="Q55" t="str">
        <f>CONCATENATE(C55,E55,G55,I55)</f>
        <v>12</v>
      </c>
      <c r="R55">
        <v>3</v>
      </c>
      <c r="X55" t="s">
        <v>278</v>
      </c>
      <c r="Y55" t="s">
        <v>272</v>
      </c>
      <c r="AB55" t="s">
        <v>278</v>
      </c>
      <c r="AC55" t="str">
        <f>CONCATENATE($R55,$R56,$R57,$R58)</f>
        <v>3412</v>
      </c>
      <c r="BG55">
        <v>3</v>
      </c>
      <c r="BH55">
        <v>293</v>
      </c>
      <c r="BI55">
        <f>($BH$64-$BH$61)/200</f>
        <v>0.06</v>
      </c>
    </row>
    <row r="56" spans="1:61" x14ac:dyDescent="0.25">
      <c r="A56">
        <v>55</v>
      </c>
      <c r="B56">
        <v>215.47316799999999</v>
      </c>
      <c r="C56" s="2">
        <v>1</v>
      </c>
      <c r="D56">
        <v>218.81197499999999</v>
      </c>
      <c r="E56" s="5">
        <v>2</v>
      </c>
      <c r="P56">
        <v>2</v>
      </c>
      <c r="Q56" t="str">
        <f>CONCATENATE(C56,E56,G56,I56)</f>
        <v>12</v>
      </c>
      <c r="R56">
        <v>4</v>
      </c>
      <c r="X56" t="s">
        <v>276</v>
      </c>
      <c r="Y56" t="s">
        <v>274</v>
      </c>
      <c r="BG56">
        <v>4</v>
      </c>
      <c r="BH56">
        <v>294</v>
      </c>
      <c r="BI56">
        <f>($BH$65-$BH$62)/200</f>
        <v>0.12</v>
      </c>
    </row>
    <row r="57" spans="1:61" x14ac:dyDescent="0.25">
      <c r="A57">
        <v>56</v>
      </c>
      <c r="B57">
        <v>215.444841</v>
      </c>
      <c r="C57" s="2">
        <v>1</v>
      </c>
      <c r="D57">
        <v>218.84155200000001</v>
      </c>
      <c r="E57" s="5">
        <v>2</v>
      </c>
      <c r="P57">
        <v>2</v>
      </c>
      <c r="Q57" t="str">
        <f>CONCATENATE(C57,E57,G57,I57)</f>
        <v>12</v>
      </c>
      <c r="R57">
        <v>1</v>
      </c>
      <c r="X57" t="s">
        <v>277</v>
      </c>
      <c r="Y57" t="s">
        <v>266</v>
      </c>
      <c r="BG57">
        <v>1</v>
      </c>
      <c r="BH57">
        <v>303</v>
      </c>
      <c r="BI57">
        <f>($BH$66-$BH$63)/200</f>
        <v>8.5000000000000006E-2</v>
      </c>
    </row>
    <row r="58" spans="1:61" x14ac:dyDescent="0.25">
      <c r="A58">
        <v>57</v>
      </c>
      <c r="B58">
        <v>215.46827300000001</v>
      </c>
      <c r="C58" s="2">
        <v>1</v>
      </c>
      <c r="D58">
        <v>218.86951400000001</v>
      </c>
      <c r="E58" s="5">
        <v>2</v>
      </c>
      <c r="P58">
        <v>2</v>
      </c>
      <c r="Q58" t="str">
        <f>CONCATENATE(C58,E58,G58,I58)</f>
        <v>12</v>
      </c>
      <c r="R58">
        <v>2</v>
      </c>
      <c r="X58" t="s">
        <v>277</v>
      </c>
      <c r="Y58" t="s">
        <v>267</v>
      </c>
      <c r="BG58">
        <v>2</v>
      </c>
      <c r="BH58">
        <v>305</v>
      </c>
      <c r="BI58">
        <f>($BH$67-$BH$64)/200</f>
        <v>0.13</v>
      </c>
    </row>
    <row r="59" spans="1:61" x14ac:dyDescent="0.25">
      <c r="A59">
        <v>58</v>
      </c>
      <c r="B59">
        <v>215.47863599999999</v>
      </c>
      <c r="C59" s="2">
        <v>1</v>
      </c>
      <c r="P59">
        <v>1</v>
      </c>
      <c r="Q59" t="str">
        <f>CONCATENATE(C59,E59,G59,I59)</f>
        <v>1</v>
      </c>
      <c r="R59">
        <v>3</v>
      </c>
      <c r="X59" t="s">
        <v>277</v>
      </c>
      <c r="Y59" t="s">
        <v>264</v>
      </c>
      <c r="AB59" t="s">
        <v>278</v>
      </c>
      <c r="AC59" t="str">
        <f>CONCATENATE($R59,$R60,$R61,$R62)</f>
        <v>3412</v>
      </c>
      <c r="BG59">
        <v>3</v>
      </c>
      <c r="BH59">
        <v>315</v>
      </c>
      <c r="BI59">
        <f>($BH$68-$BH$65)/200</f>
        <v>6.5000000000000002E-2</v>
      </c>
    </row>
    <row r="60" spans="1:61" x14ac:dyDescent="0.25">
      <c r="A60">
        <v>59</v>
      </c>
      <c r="B60">
        <v>215.50295299999999</v>
      </c>
      <c r="C60" s="2">
        <v>1</v>
      </c>
      <c r="P60">
        <v>1</v>
      </c>
      <c r="Q60" t="str">
        <f>CONCATENATE(C60,E60,G60,I60)</f>
        <v>1</v>
      </c>
      <c r="R60">
        <v>4</v>
      </c>
      <c r="X60" t="s">
        <v>277</v>
      </c>
      <c r="Y60" t="s">
        <v>265</v>
      </c>
      <c r="BG60">
        <v>4</v>
      </c>
      <c r="BH60">
        <v>315</v>
      </c>
      <c r="BI60">
        <f>($BH$69-$BH$66)/200</f>
        <v>8.5000000000000006E-2</v>
      </c>
    </row>
    <row r="61" spans="1:61" x14ac:dyDescent="0.25">
      <c r="A61">
        <v>60</v>
      </c>
      <c r="B61">
        <v>215.51935599999999</v>
      </c>
      <c r="C61" s="2">
        <v>1</v>
      </c>
      <c r="F61">
        <v>216.430825</v>
      </c>
      <c r="G61" s="4">
        <v>3</v>
      </c>
      <c r="P61">
        <v>2</v>
      </c>
      <c r="Q61" t="str">
        <f>CONCATENATE(C61,E61,G61,I61)</f>
        <v>13</v>
      </c>
      <c r="R61">
        <v>1</v>
      </c>
      <c r="X61" t="s">
        <v>277</v>
      </c>
      <c r="Y61" t="s">
        <v>266</v>
      </c>
      <c r="BG61">
        <v>1</v>
      </c>
      <c r="BH61">
        <v>326</v>
      </c>
      <c r="BI61">
        <f>($BH$70-$BH$67)/200</f>
        <v>0.06</v>
      </c>
    </row>
    <row r="62" spans="1:61" x14ac:dyDescent="0.25">
      <c r="A62">
        <v>61</v>
      </c>
      <c r="B62">
        <v>215.51935599999999</v>
      </c>
      <c r="C62" s="2">
        <v>1</v>
      </c>
      <c r="F62">
        <v>216.430825</v>
      </c>
      <c r="G62" s="4">
        <v>3</v>
      </c>
      <c r="H62">
        <v>215.629749</v>
      </c>
      <c r="I62" s="3">
        <v>4</v>
      </c>
      <c r="P62">
        <v>3</v>
      </c>
      <c r="Q62" t="str">
        <f>CONCATENATE(C62,E62,G62,I62)</f>
        <v>134</v>
      </c>
      <c r="R62">
        <v>2</v>
      </c>
      <c r="X62" t="s">
        <v>277</v>
      </c>
      <c r="Y62" t="s">
        <v>267</v>
      </c>
      <c r="BG62">
        <v>2</v>
      </c>
      <c r="BH62">
        <v>328</v>
      </c>
      <c r="BI62">
        <f>($BH$71-$BH$68)/200</f>
        <v>0.105</v>
      </c>
    </row>
    <row r="63" spans="1:61" x14ac:dyDescent="0.25">
      <c r="A63">
        <v>62</v>
      </c>
      <c r="F63">
        <v>216.430825</v>
      </c>
      <c r="G63" s="4">
        <v>3</v>
      </c>
      <c r="H63">
        <v>215.58866399999999</v>
      </c>
      <c r="I63" s="3">
        <v>4</v>
      </c>
      <c r="P63">
        <v>2</v>
      </c>
      <c r="Q63" t="str">
        <f>CONCATENATE(C63,E63,G63,I63)</f>
        <v>34</v>
      </c>
      <c r="R63">
        <v>3</v>
      </c>
      <c r="X63" t="s">
        <v>277</v>
      </c>
      <c r="Y63" t="s">
        <v>264</v>
      </c>
      <c r="AB63" t="s">
        <v>277</v>
      </c>
      <c r="AC63" t="str">
        <f>CONCATENATE($R63,$R64,$R65,$R66)</f>
        <v>3421</v>
      </c>
      <c r="BG63">
        <v>3</v>
      </c>
      <c r="BH63">
        <v>338</v>
      </c>
      <c r="BI63">
        <f>($BH$72-$BH$69)/200</f>
        <v>7.4999999999999997E-2</v>
      </c>
    </row>
    <row r="64" spans="1:61" x14ac:dyDescent="0.25">
      <c r="A64">
        <v>63</v>
      </c>
      <c r="F64">
        <v>216.430825</v>
      </c>
      <c r="G64" s="4">
        <v>3</v>
      </c>
      <c r="H64">
        <v>215.537477</v>
      </c>
      <c r="I64" s="3">
        <v>4</v>
      </c>
      <c r="P64">
        <v>2</v>
      </c>
      <c r="Q64" t="str">
        <f>CONCATENATE(C64,E64,G64,I64)</f>
        <v>34</v>
      </c>
      <c r="R64">
        <v>4</v>
      </c>
      <c r="X64" t="s">
        <v>277</v>
      </c>
      <c r="Y64" t="s">
        <v>265</v>
      </c>
      <c r="BG64">
        <v>4</v>
      </c>
      <c r="BH64">
        <v>338</v>
      </c>
      <c r="BI64">
        <f>($BH$73-$BH$70)/200</f>
        <v>0.09</v>
      </c>
    </row>
    <row r="65" spans="1:61" x14ac:dyDescent="0.25">
      <c r="A65">
        <v>64</v>
      </c>
      <c r="F65">
        <v>216.430825</v>
      </c>
      <c r="G65" s="4">
        <v>3</v>
      </c>
      <c r="H65">
        <v>215.53940399999999</v>
      </c>
      <c r="I65" s="3">
        <v>4</v>
      </c>
      <c r="P65">
        <v>2</v>
      </c>
      <c r="Q65" t="str">
        <f>CONCATENATE(C65,E65,G65,I65)</f>
        <v>34</v>
      </c>
      <c r="R65">
        <v>2</v>
      </c>
      <c r="X65" t="s">
        <v>277</v>
      </c>
      <c r="Y65" t="s">
        <v>266</v>
      </c>
      <c r="BG65">
        <v>2</v>
      </c>
      <c r="BH65">
        <v>352</v>
      </c>
      <c r="BI65">
        <f>($BH$74-$BH$71)/200</f>
        <v>0.08</v>
      </c>
    </row>
    <row r="66" spans="1:61" x14ac:dyDescent="0.25">
      <c r="A66">
        <v>65</v>
      </c>
      <c r="F66">
        <v>216.430825</v>
      </c>
      <c r="G66" s="4">
        <v>3</v>
      </c>
      <c r="H66">
        <v>215.53523799999999</v>
      </c>
      <c r="I66" s="3">
        <v>4</v>
      </c>
      <c r="P66">
        <v>2</v>
      </c>
      <c r="Q66" t="str">
        <f>CONCATENATE(C66,E66,G66,I66)</f>
        <v>34</v>
      </c>
      <c r="R66">
        <v>1</v>
      </c>
      <c r="X66" t="s">
        <v>277</v>
      </c>
      <c r="Y66" t="s">
        <v>267</v>
      </c>
      <c r="BG66">
        <v>1</v>
      </c>
      <c r="BH66">
        <v>355</v>
      </c>
      <c r="BI66">
        <f>($BH$75-$BH$72)/200</f>
        <v>0.12</v>
      </c>
    </row>
    <row r="67" spans="1:61" x14ac:dyDescent="0.25">
      <c r="A67">
        <v>66</v>
      </c>
      <c r="F67">
        <v>216.430825</v>
      </c>
      <c r="G67" s="4">
        <v>3</v>
      </c>
      <c r="H67">
        <v>215.62157300000001</v>
      </c>
      <c r="I67" s="3">
        <v>4</v>
      </c>
      <c r="P67">
        <v>2</v>
      </c>
      <c r="Q67" t="str">
        <f>CONCATENATE(C67,E67,G67,I67)</f>
        <v>34</v>
      </c>
      <c r="R67">
        <v>3</v>
      </c>
      <c r="X67" t="s">
        <v>277</v>
      </c>
      <c r="Y67" t="s">
        <v>264</v>
      </c>
      <c r="AB67" t="s">
        <v>277</v>
      </c>
      <c r="AC67" t="str">
        <f>CONCATENATE($R67,$R68,$R69,$R70)</f>
        <v>3421</v>
      </c>
      <c r="BG67">
        <v>3</v>
      </c>
      <c r="BH67">
        <v>364</v>
      </c>
      <c r="BI67">
        <f>($BH$76-$BH$73)/200</f>
        <v>8.5000000000000006E-2</v>
      </c>
    </row>
    <row r="68" spans="1:61" x14ac:dyDescent="0.25">
      <c r="A68">
        <v>67</v>
      </c>
      <c r="F68">
        <v>216.430825</v>
      </c>
      <c r="G68" s="4">
        <v>3</v>
      </c>
      <c r="H68">
        <v>215.61574099999999</v>
      </c>
      <c r="I68" s="3">
        <v>4</v>
      </c>
      <c r="P68">
        <v>2</v>
      </c>
      <c r="Q68" t="str">
        <f>CONCATENATE(C68,E68,G68,I68)</f>
        <v>34</v>
      </c>
      <c r="R68">
        <v>4</v>
      </c>
      <c r="X68" t="s">
        <v>277</v>
      </c>
      <c r="Y68" t="s">
        <v>265</v>
      </c>
      <c r="BG68">
        <v>4</v>
      </c>
      <c r="BH68">
        <v>365</v>
      </c>
      <c r="BI68">
        <f>($BH$77-$BH$74)/200</f>
        <v>0.09</v>
      </c>
    </row>
    <row r="69" spans="1:61" x14ac:dyDescent="0.25">
      <c r="A69">
        <v>68</v>
      </c>
      <c r="F69">
        <v>216.430825</v>
      </c>
      <c r="G69" s="4">
        <v>3</v>
      </c>
      <c r="H69">
        <v>215.605952</v>
      </c>
      <c r="I69" s="3">
        <v>4</v>
      </c>
      <c r="P69">
        <v>2</v>
      </c>
      <c r="Q69" t="str">
        <f>CONCATENATE(C69,E69,G69,I69)</f>
        <v>34</v>
      </c>
      <c r="R69">
        <v>2</v>
      </c>
      <c r="X69" t="s">
        <v>277</v>
      </c>
      <c r="Y69" t="s">
        <v>266</v>
      </c>
      <c r="BG69">
        <v>2</v>
      </c>
      <c r="BH69">
        <v>372</v>
      </c>
      <c r="BI69">
        <f>($BH$78-$BH$75)/200</f>
        <v>7.4999999999999997E-2</v>
      </c>
    </row>
    <row r="70" spans="1:61" x14ac:dyDescent="0.25">
      <c r="A70">
        <v>69</v>
      </c>
      <c r="F70">
        <v>216.430825</v>
      </c>
      <c r="G70" s="4">
        <v>3</v>
      </c>
      <c r="H70">
        <v>215.61334600000001</v>
      </c>
      <c r="I70" s="3">
        <v>4</v>
      </c>
      <c r="P70">
        <v>2</v>
      </c>
      <c r="Q70" t="str">
        <f>CONCATENATE(C70,E70,G70,I70)</f>
        <v>34</v>
      </c>
      <c r="R70">
        <v>1</v>
      </c>
      <c r="X70" t="s">
        <v>276</v>
      </c>
      <c r="Y70" t="s">
        <v>268</v>
      </c>
      <c r="BG70">
        <v>1</v>
      </c>
      <c r="BH70">
        <v>376</v>
      </c>
      <c r="BI70">
        <f>($BH$79-$BH$76)/200</f>
        <v>0.13</v>
      </c>
    </row>
    <row r="71" spans="1:61" x14ac:dyDescent="0.25">
      <c r="A71">
        <v>70</v>
      </c>
      <c r="P71">
        <v>0</v>
      </c>
      <c r="Q71" t="str">
        <f>CONCATENATE(C71,E71,G71,I71)</f>
        <v/>
      </c>
      <c r="R71">
        <v>3</v>
      </c>
      <c r="X71" t="s">
        <v>275</v>
      </c>
      <c r="Y71" t="s">
        <v>262</v>
      </c>
      <c r="AB71" t="s">
        <v>277</v>
      </c>
      <c r="AC71" t="str">
        <f>CONCATENATE($R71,$R72,$R73,$R74)</f>
        <v>3421</v>
      </c>
      <c r="BG71">
        <v>3</v>
      </c>
      <c r="BH71">
        <v>386</v>
      </c>
      <c r="BI71">
        <f>($BH$80-$BH$77)/200</f>
        <v>0.09</v>
      </c>
    </row>
    <row r="72" spans="1:61" x14ac:dyDescent="0.25">
      <c r="A72">
        <v>71</v>
      </c>
      <c r="P72">
        <v>0</v>
      </c>
      <c r="Q72" t="str">
        <f>CONCATENATE(C72,E72,G72,I72)</f>
        <v/>
      </c>
      <c r="R72">
        <v>4</v>
      </c>
      <c r="X72" t="s">
        <v>275</v>
      </c>
      <c r="Y72" t="s">
        <v>259</v>
      </c>
      <c r="BG72">
        <v>4</v>
      </c>
      <c r="BH72">
        <v>387</v>
      </c>
      <c r="BI72">
        <f>($BH$81-$BH$78)/200</f>
        <v>7.4999999999999997E-2</v>
      </c>
    </row>
    <row r="73" spans="1:61" x14ac:dyDescent="0.25">
      <c r="A73">
        <v>72</v>
      </c>
      <c r="D73">
        <v>197.11447799999999</v>
      </c>
      <c r="E73" s="5">
        <v>2</v>
      </c>
      <c r="P73">
        <v>1</v>
      </c>
      <c r="Q73" t="str">
        <f>CONCATENATE(C73,E73,G73,I73)</f>
        <v>2</v>
      </c>
      <c r="R73">
        <v>2</v>
      </c>
      <c r="X73" t="s">
        <v>275</v>
      </c>
      <c r="Y73" t="s">
        <v>260</v>
      </c>
      <c r="BG73">
        <v>2</v>
      </c>
      <c r="BH73">
        <v>394</v>
      </c>
      <c r="BI73">
        <f>($BH$82-$BH$79)/200</f>
        <v>0.06</v>
      </c>
    </row>
    <row r="74" spans="1:61" x14ac:dyDescent="0.25">
      <c r="A74">
        <v>73</v>
      </c>
      <c r="D74">
        <v>197.10937000000001</v>
      </c>
      <c r="E74" s="5">
        <v>2</v>
      </c>
      <c r="P74">
        <v>1</v>
      </c>
      <c r="Q74" t="str">
        <f>CONCATENATE(C74,E74,G74,I74)</f>
        <v>2</v>
      </c>
      <c r="R74">
        <v>1</v>
      </c>
      <c r="X74" t="s">
        <v>275</v>
      </c>
      <c r="Y74" t="s">
        <v>261</v>
      </c>
      <c r="BG74">
        <v>1</v>
      </c>
      <c r="BH74">
        <v>402</v>
      </c>
      <c r="BI74">
        <f>($BH$83-$BH$80)/200</f>
        <v>0.11</v>
      </c>
    </row>
    <row r="75" spans="1:61" x14ac:dyDescent="0.25">
      <c r="A75">
        <v>74</v>
      </c>
      <c r="B75">
        <v>194.11179200000001</v>
      </c>
      <c r="C75" s="2">
        <v>1</v>
      </c>
      <c r="D75">
        <v>197.10452900000001</v>
      </c>
      <c r="E75" s="5">
        <v>2</v>
      </c>
      <c r="P75">
        <v>2</v>
      </c>
      <c r="Q75" t="str">
        <f>CONCATENATE(C75,E75,G75,I75)</f>
        <v>12</v>
      </c>
      <c r="R75">
        <v>3</v>
      </c>
      <c r="AB75" t="s">
        <v>277</v>
      </c>
      <c r="AC75" t="str">
        <f>CONCATENATE($R75,$R76,$R77,$R78)</f>
        <v>3421</v>
      </c>
      <c r="BG75">
        <v>3</v>
      </c>
      <c r="BH75">
        <v>411</v>
      </c>
    </row>
    <row r="76" spans="1:61" x14ac:dyDescent="0.25">
      <c r="A76">
        <v>75</v>
      </c>
      <c r="B76">
        <v>194.09126499999999</v>
      </c>
      <c r="C76" s="2">
        <v>1</v>
      </c>
      <c r="D76">
        <v>197.098849</v>
      </c>
      <c r="E76" s="5">
        <v>2</v>
      </c>
      <c r="P76">
        <v>2</v>
      </c>
      <c r="Q76" t="str">
        <f>CONCATENATE(C76,E76,G76,I76)</f>
        <v>12</v>
      </c>
      <c r="R76">
        <v>4</v>
      </c>
      <c r="BG76">
        <v>4</v>
      </c>
      <c r="BH76">
        <v>411</v>
      </c>
    </row>
    <row r="77" spans="1:61" x14ac:dyDescent="0.25">
      <c r="A77">
        <v>76</v>
      </c>
      <c r="B77">
        <v>194.102057</v>
      </c>
      <c r="C77" s="2">
        <v>1</v>
      </c>
      <c r="D77">
        <v>197.13031999999998</v>
      </c>
      <c r="E77" s="5">
        <v>2</v>
      </c>
      <c r="P77">
        <v>2</v>
      </c>
      <c r="Q77" t="str">
        <f>CONCATENATE(C77,E77,G77,I77)</f>
        <v>12</v>
      </c>
      <c r="R77">
        <v>2</v>
      </c>
      <c r="BG77">
        <v>2</v>
      </c>
      <c r="BH77">
        <v>420</v>
      </c>
    </row>
    <row r="78" spans="1:61" x14ac:dyDescent="0.25">
      <c r="A78">
        <v>77</v>
      </c>
      <c r="B78">
        <v>194.107687</v>
      </c>
      <c r="C78" s="2">
        <v>1</v>
      </c>
      <c r="D78">
        <v>197.09400399999998</v>
      </c>
      <c r="E78" s="5">
        <v>2</v>
      </c>
      <c r="P78">
        <v>2</v>
      </c>
      <c r="Q78" t="str">
        <f>CONCATENATE(C78,E78,G78,I78)</f>
        <v>12</v>
      </c>
      <c r="R78">
        <v>1</v>
      </c>
      <c r="BG78">
        <v>1</v>
      </c>
      <c r="BH78">
        <v>426</v>
      </c>
    </row>
    <row r="79" spans="1:61" x14ac:dyDescent="0.25">
      <c r="A79">
        <v>78</v>
      </c>
      <c r="B79">
        <v>194.07726500000001</v>
      </c>
      <c r="C79" s="2">
        <v>1</v>
      </c>
      <c r="D79">
        <v>197.04579000000001</v>
      </c>
      <c r="E79" s="5">
        <v>2</v>
      </c>
      <c r="P79">
        <v>2</v>
      </c>
      <c r="Q79" t="str">
        <f>CONCATENATE(C79,E79,G79,I79)</f>
        <v>12</v>
      </c>
      <c r="R79">
        <v>4</v>
      </c>
      <c r="AB79" t="s">
        <v>275</v>
      </c>
      <c r="AC79" t="str">
        <f>CONCATENATE($R79,$R80,$R81,$R82)</f>
        <v>4321</v>
      </c>
      <c r="BG79">
        <v>4</v>
      </c>
      <c r="BH79">
        <v>437</v>
      </c>
    </row>
    <row r="80" spans="1:61" x14ac:dyDescent="0.25">
      <c r="A80">
        <v>79</v>
      </c>
      <c r="B80">
        <v>194.07026500000001</v>
      </c>
      <c r="C80" s="2">
        <v>1</v>
      </c>
      <c r="D80">
        <v>197.07563199999998</v>
      </c>
      <c r="E80" s="5">
        <v>2</v>
      </c>
      <c r="P80">
        <v>2</v>
      </c>
      <c r="Q80" t="str">
        <f>CONCATENATE(C80,E80,G80,I80)</f>
        <v>12</v>
      </c>
      <c r="R80">
        <v>3</v>
      </c>
      <c r="BG80">
        <v>3</v>
      </c>
      <c r="BH80">
        <v>438</v>
      </c>
    </row>
    <row r="81" spans="1:60" x14ac:dyDescent="0.25">
      <c r="A81">
        <v>80</v>
      </c>
      <c r="B81">
        <v>194.03689800000001</v>
      </c>
      <c r="C81" s="2">
        <v>1</v>
      </c>
      <c r="D81">
        <v>197.137057</v>
      </c>
      <c r="E81" s="5">
        <v>2</v>
      </c>
      <c r="P81">
        <v>2</v>
      </c>
      <c r="Q81" t="str">
        <f>CONCATENATE(C81,E81,G81,I81)</f>
        <v>12</v>
      </c>
      <c r="R81">
        <v>2</v>
      </c>
      <c r="BG81">
        <v>2</v>
      </c>
      <c r="BH81">
        <v>441</v>
      </c>
    </row>
    <row r="82" spans="1:60" x14ac:dyDescent="0.25">
      <c r="A82">
        <v>81</v>
      </c>
      <c r="B82">
        <v>194.057478</v>
      </c>
      <c r="C82" s="2">
        <v>1</v>
      </c>
      <c r="P82">
        <v>1</v>
      </c>
      <c r="Q82" t="str">
        <f>CONCATENATE(C82,E82,G82,I82)</f>
        <v>1</v>
      </c>
      <c r="R82">
        <v>1</v>
      </c>
      <c r="BG82">
        <v>1</v>
      </c>
      <c r="BH82">
        <v>449</v>
      </c>
    </row>
    <row r="83" spans="1:60" x14ac:dyDescent="0.25">
      <c r="A83">
        <v>82</v>
      </c>
      <c r="B83">
        <v>194.032633</v>
      </c>
      <c r="C83" s="2">
        <v>1</v>
      </c>
      <c r="F83">
        <v>195.08816400000001</v>
      </c>
      <c r="G83" s="4">
        <v>3</v>
      </c>
      <c r="P83">
        <v>2</v>
      </c>
      <c r="Q83" t="str">
        <f>CONCATENATE(C83,E83,G83,I83)</f>
        <v>13</v>
      </c>
      <c r="R83">
        <v>4</v>
      </c>
      <c r="BG83">
        <v>4</v>
      </c>
      <c r="BH83">
        <v>460</v>
      </c>
    </row>
    <row r="84" spans="1:60" x14ac:dyDescent="0.25">
      <c r="A84">
        <v>83</v>
      </c>
      <c r="F84">
        <v>195.05105800000001</v>
      </c>
      <c r="G84" s="4">
        <v>3</v>
      </c>
      <c r="H84">
        <v>193.98505599999999</v>
      </c>
      <c r="I84" s="3">
        <v>4</v>
      </c>
      <c r="P84">
        <v>2</v>
      </c>
      <c r="Q84" t="str">
        <f>CONCATENATE(C84,E84,G84,I84)</f>
        <v>34</v>
      </c>
      <c r="R84" t="s">
        <v>22</v>
      </c>
      <c r="BG84" t="s">
        <v>22</v>
      </c>
      <c r="BH84">
        <v>463</v>
      </c>
    </row>
    <row r="85" spans="1:60" x14ac:dyDescent="0.25">
      <c r="A85">
        <v>84</v>
      </c>
      <c r="F85">
        <v>195.087637</v>
      </c>
      <c r="G85" s="4">
        <v>3</v>
      </c>
      <c r="H85">
        <v>194.02558400000001</v>
      </c>
      <c r="I85" s="3">
        <v>4</v>
      </c>
      <c r="P85">
        <v>2</v>
      </c>
      <c r="Q85" t="str">
        <f>CONCATENATE(C85,E85,G85,I85)</f>
        <v>34</v>
      </c>
    </row>
    <row r="86" spans="1:60" x14ac:dyDescent="0.25">
      <c r="A86">
        <v>85</v>
      </c>
      <c r="F86">
        <v>195.07863499999999</v>
      </c>
      <c r="G86" s="4">
        <v>3</v>
      </c>
      <c r="H86">
        <v>194.023898</v>
      </c>
      <c r="I86" s="3">
        <v>4</v>
      </c>
      <c r="P86">
        <v>2</v>
      </c>
      <c r="Q86" t="str">
        <f>CONCATENATE(C86,E86,G86,I86)</f>
        <v>34</v>
      </c>
    </row>
    <row r="87" spans="1:60" x14ac:dyDescent="0.25">
      <c r="A87">
        <v>86</v>
      </c>
      <c r="F87">
        <v>195.06521499999999</v>
      </c>
      <c r="G87" s="4">
        <v>3</v>
      </c>
      <c r="H87">
        <v>194.022211</v>
      </c>
      <c r="I87" s="3">
        <v>4</v>
      </c>
      <c r="P87">
        <v>2</v>
      </c>
      <c r="Q87" t="str">
        <f>CONCATENATE(C87,E87,G87,I87)</f>
        <v>34</v>
      </c>
    </row>
    <row r="88" spans="1:60" x14ac:dyDescent="0.25">
      <c r="A88">
        <v>87</v>
      </c>
      <c r="F88">
        <v>195.037215</v>
      </c>
      <c r="G88" s="4">
        <v>3</v>
      </c>
      <c r="H88">
        <v>194.03226699999999</v>
      </c>
      <c r="I88" s="3">
        <v>4</v>
      </c>
      <c r="P88">
        <v>2</v>
      </c>
      <c r="Q88" t="str">
        <f>CONCATENATE(C88,E88,G88,I88)</f>
        <v>34</v>
      </c>
    </row>
    <row r="89" spans="1:60" x14ac:dyDescent="0.25">
      <c r="A89">
        <v>88</v>
      </c>
      <c r="F89">
        <v>195.024584</v>
      </c>
      <c r="G89" s="4">
        <v>3</v>
      </c>
      <c r="H89">
        <v>193.990004</v>
      </c>
      <c r="I89" s="3">
        <v>4</v>
      </c>
      <c r="P89">
        <v>2</v>
      </c>
      <c r="Q89" t="str">
        <f>CONCATENATE(C89,E89,G89,I89)</f>
        <v>34</v>
      </c>
    </row>
    <row r="90" spans="1:60" x14ac:dyDescent="0.25">
      <c r="A90">
        <v>89</v>
      </c>
      <c r="F90">
        <v>195.045321</v>
      </c>
      <c r="G90" s="4">
        <v>3</v>
      </c>
      <c r="H90">
        <v>194.02368799999999</v>
      </c>
      <c r="I90" s="3">
        <v>4</v>
      </c>
      <c r="P90">
        <v>2</v>
      </c>
      <c r="Q90" t="str">
        <f>CONCATENATE(C90,E90,G90,I90)</f>
        <v>34</v>
      </c>
    </row>
    <row r="91" spans="1:60" x14ac:dyDescent="0.25">
      <c r="A91">
        <v>90</v>
      </c>
      <c r="F91">
        <v>195.08816400000001</v>
      </c>
      <c r="G91" s="4">
        <v>3</v>
      </c>
      <c r="H91">
        <v>193.980265</v>
      </c>
      <c r="I91" s="3">
        <v>4</v>
      </c>
      <c r="P91">
        <v>2</v>
      </c>
      <c r="Q91" t="str">
        <f>CONCATENATE(C91,E91,G91,I91)</f>
        <v>34</v>
      </c>
    </row>
    <row r="92" spans="1:60" x14ac:dyDescent="0.25">
      <c r="A92">
        <v>91</v>
      </c>
      <c r="F92">
        <v>195.00889799999999</v>
      </c>
      <c r="G92" s="4">
        <v>3</v>
      </c>
      <c r="H92">
        <v>193.981055</v>
      </c>
      <c r="I92" s="3">
        <v>4</v>
      </c>
      <c r="P92">
        <v>2</v>
      </c>
      <c r="Q92" t="str">
        <f>CONCATENATE(C92,E92,G92,I92)</f>
        <v>34</v>
      </c>
    </row>
    <row r="93" spans="1:60" x14ac:dyDescent="0.25">
      <c r="A93">
        <v>92</v>
      </c>
      <c r="F93">
        <v>195.08816400000001</v>
      </c>
      <c r="G93" s="4">
        <v>3</v>
      </c>
      <c r="H93">
        <v>194.009005</v>
      </c>
      <c r="I93" s="3">
        <v>4</v>
      </c>
      <c r="P93">
        <v>2</v>
      </c>
      <c r="Q93" t="str">
        <f>CONCATENATE(C93,E93,G93,I93)</f>
        <v>34</v>
      </c>
    </row>
    <row r="94" spans="1:60" x14ac:dyDescent="0.25">
      <c r="A94">
        <v>93</v>
      </c>
      <c r="P94">
        <v>0</v>
      </c>
      <c r="Q94" t="str">
        <f>CONCATENATE(C94,E94,G94,I94)</f>
        <v/>
      </c>
    </row>
    <row r="95" spans="1:60" x14ac:dyDescent="0.25">
      <c r="A95">
        <v>94</v>
      </c>
      <c r="P95">
        <v>0</v>
      </c>
      <c r="Q95" t="str">
        <f>CONCATENATE(C95,E95,G95,I95)</f>
        <v/>
      </c>
    </row>
    <row r="96" spans="1:60" x14ac:dyDescent="0.25">
      <c r="A96">
        <v>95</v>
      </c>
      <c r="D96">
        <v>175.35210999999998</v>
      </c>
      <c r="E96" s="5">
        <v>2</v>
      </c>
      <c r="P96">
        <v>1</v>
      </c>
      <c r="Q96" t="str">
        <f>CONCATENATE(C96,E96,G96,I96)</f>
        <v>2</v>
      </c>
    </row>
    <row r="97" spans="1:17" x14ac:dyDescent="0.25">
      <c r="A97">
        <v>96</v>
      </c>
      <c r="D97">
        <v>175.35084599999999</v>
      </c>
      <c r="E97" s="5">
        <v>2</v>
      </c>
      <c r="P97">
        <v>1</v>
      </c>
      <c r="Q97" t="str">
        <f>CONCATENATE(C97,E97,G97,I97)</f>
        <v>2</v>
      </c>
    </row>
    <row r="98" spans="1:17" x14ac:dyDescent="0.25">
      <c r="A98">
        <v>97</v>
      </c>
      <c r="D98">
        <v>175.36979300000002</v>
      </c>
      <c r="E98" s="5">
        <v>2</v>
      </c>
      <c r="P98">
        <v>1</v>
      </c>
      <c r="Q98" t="str">
        <f>CONCATENATE(C98,E98,G98,I98)</f>
        <v>2</v>
      </c>
    </row>
    <row r="99" spans="1:17" x14ac:dyDescent="0.25">
      <c r="A99">
        <v>98</v>
      </c>
      <c r="B99">
        <v>171.14195100000001</v>
      </c>
      <c r="C99" s="2">
        <v>1</v>
      </c>
      <c r="D99">
        <v>175.339056</v>
      </c>
      <c r="E99" s="5">
        <v>2</v>
      </c>
      <c r="P99">
        <v>2</v>
      </c>
      <c r="Q99" t="str">
        <f>CONCATENATE(C99,E99,G99,I99)</f>
        <v>12</v>
      </c>
    </row>
    <row r="100" spans="1:17" x14ac:dyDescent="0.25">
      <c r="A100">
        <v>99</v>
      </c>
      <c r="B100">
        <v>171.14195100000001</v>
      </c>
      <c r="C100" s="2">
        <v>1</v>
      </c>
      <c r="D100">
        <v>175.347531</v>
      </c>
      <c r="E100" s="5">
        <v>2</v>
      </c>
      <c r="P100">
        <v>2</v>
      </c>
      <c r="Q100" t="str">
        <f>CONCATENATE(C100,E100,G100,I100)</f>
        <v>12</v>
      </c>
    </row>
    <row r="101" spans="1:17" x14ac:dyDescent="0.25">
      <c r="A101">
        <v>100</v>
      </c>
      <c r="B101">
        <v>171.14195100000001</v>
      </c>
      <c r="C101" s="2">
        <v>1</v>
      </c>
      <c r="D101">
        <v>175.32663600000001</v>
      </c>
      <c r="E101" s="5">
        <v>2</v>
      </c>
      <c r="P101">
        <v>2</v>
      </c>
      <c r="Q101" t="str">
        <f>CONCATENATE(C101,E101,G101,I101)</f>
        <v>12</v>
      </c>
    </row>
    <row r="102" spans="1:17" x14ac:dyDescent="0.25">
      <c r="A102">
        <v>101</v>
      </c>
      <c r="B102">
        <v>171.14195100000001</v>
      </c>
      <c r="C102" s="2">
        <v>1</v>
      </c>
      <c r="D102">
        <v>175.35131899999999</v>
      </c>
      <c r="E102" s="5">
        <v>2</v>
      </c>
      <c r="P102">
        <v>2</v>
      </c>
      <c r="Q102" t="str">
        <f>CONCATENATE(C102,E102,G102,I102)</f>
        <v>12</v>
      </c>
    </row>
    <row r="103" spans="1:17" x14ac:dyDescent="0.25">
      <c r="A103">
        <v>102</v>
      </c>
      <c r="B103">
        <v>171.09253000000001</v>
      </c>
      <c r="C103" s="2">
        <v>1</v>
      </c>
      <c r="D103">
        <v>175.350899</v>
      </c>
      <c r="E103" s="5">
        <v>2</v>
      </c>
      <c r="P103">
        <v>2</v>
      </c>
      <c r="Q103" t="str">
        <f>CONCATENATE(C103,E103,G103,I103)</f>
        <v>12</v>
      </c>
    </row>
    <row r="104" spans="1:17" x14ac:dyDescent="0.25">
      <c r="A104">
        <v>103</v>
      </c>
      <c r="B104">
        <v>171.100953</v>
      </c>
      <c r="C104" s="2">
        <v>1</v>
      </c>
      <c r="D104">
        <v>175.36442399999999</v>
      </c>
      <c r="E104" s="5">
        <v>2</v>
      </c>
      <c r="P104">
        <v>2</v>
      </c>
      <c r="Q104" t="str">
        <f>CONCATENATE(C104,E104,G104,I104)</f>
        <v>12</v>
      </c>
    </row>
    <row r="105" spans="1:17" x14ac:dyDescent="0.25">
      <c r="A105">
        <v>104</v>
      </c>
      <c r="B105">
        <v>171.11642499999999</v>
      </c>
      <c r="C105" s="2">
        <v>1</v>
      </c>
      <c r="P105">
        <v>1</v>
      </c>
      <c r="Q105" t="str">
        <f>CONCATENATE(C105,E105,G105,I105)</f>
        <v>1</v>
      </c>
    </row>
    <row r="106" spans="1:17" x14ac:dyDescent="0.25">
      <c r="A106">
        <v>105</v>
      </c>
      <c r="B106">
        <v>171.09384599999998</v>
      </c>
      <c r="C106" s="2">
        <v>1</v>
      </c>
      <c r="P106">
        <v>1</v>
      </c>
      <c r="Q106" t="str">
        <f>CONCATENATE(C106,E106,G106,I106)</f>
        <v>1</v>
      </c>
    </row>
    <row r="107" spans="1:17" x14ac:dyDescent="0.25">
      <c r="A107">
        <v>106</v>
      </c>
      <c r="B107">
        <v>171.14195100000001</v>
      </c>
      <c r="C107" s="2">
        <v>1</v>
      </c>
      <c r="P107">
        <v>1</v>
      </c>
      <c r="Q107" t="str">
        <f>CONCATENATE(C107,E107,G107,I107)</f>
        <v>1</v>
      </c>
    </row>
    <row r="108" spans="1:17" x14ac:dyDescent="0.25">
      <c r="A108">
        <v>107</v>
      </c>
      <c r="B108">
        <v>171.14195100000001</v>
      </c>
      <c r="C108" s="2">
        <v>1</v>
      </c>
      <c r="F108">
        <v>171.49784499999998</v>
      </c>
      <c r="G108" s="4">
        <v>3</v>
      </c>
      <c r="P108">
        <v>2</v>
      </c>
      <c r="Q108" t="str">
        <f>CONCATENATE(C108,E108,G108,I108)</f>
        <v>13</v>
      </c>
    </row>
    <row r="109" spans="1:17" x14ac:dyDescent="0.25">
      <c r="A109">
        <v>108</v>
      </c>
      <c r="F109">
        <v>171.48800499999999</v>
      </c>
      <c r="G109" s="4">
        <v>3</v>
      </c>
      <c r="H109">
        <v>170.56400500000001</v>
      </c>
      <c r="I109" s="3">
        <v>4</v>
      </c>
      <c r="P109">
        <v>2</v>
      </c>
      <c r="Q109" t="str">
        <f>CONCATENATE(C109,E109,G109,I109)</f>
        <v>34</v>
      </c>
    </row>
    <row r="110" spans="1:17" x14ac:dyDescent="0.25">
      <c r="A110">
        <v>109</v>
      </c>
      <c r="F110">
        <v>171.50747699999999</v>
      </c>
      <c r="G110" s="4">
        <v>3</v>
      </c>
      <c r="H110">
        <v>170.56416200000001</v>
      </c>
      <c r="I110" s="3">
        <v>4</v>
      </c>
      <c r="P110">
        <v>2</v>
      </c>
      <c r="Q110" t="str">
        <f>CONCATENATE(C110,E110,G110,I110)</f>
        <v>34</v>
      </c>
    </row>
    <row r="111" spans="1:17" x14ac:dyDescent="0.25">
      <c r="A111">
        <v>110</v>
      </c>
      <c r="F111">
        <v>171.511898</v>
      </c>
      <c r="G111" s="4">
        <v>3</v>
      </c>
      <c r="H111">
        <v>170.561215</v>
      </c>
      <c r="I111" s="3">
        <v>4</v>
      </c>
      <c r="P111">
        <v>2</v>
      </c>
      <c r="Q111" t="str">
        <f>CONCATENATE(C111,E111,G111,I111)</f>
        <v>34</v>
      </c>
    </row>
    <row r="112" spans="1:17" x14ac:dyDescent="0.25">
      <c r="A112">
        <v>111</v>
      </c>
      <c r="F112">
        <v>171.54432</v>
      </c>
      <c r="G112" s="4">
        <v>3</v>
      </c>
      <c r="H112">
        <v>170.57637299999999</v>
      </c>
      <c r="I112" s="3">
        <v>4</v>
      </c>
      <c r="P112">
        <v>2</v>
      </c>
      <c r="Q112" t="str">
        <f>CONCATENATE(C112,E112,G112,I112)</f>
        <v>34</v>
      </c>
    </row>
    <row r="113" spans="1:17" x14ac:dyDescent="0.25">
      <c r="A113">
        <v>112</v>
      </c>
      <c r="F113">
        <v>171.520792</v>
      </c>
      <c r="G113" s="4">
        <v>3</v>
      </c>
      <c r="H113">
        <v>170.59205700000001</v>
      </c>
      <c r="I113" s="3">
        <v>4</v>
      </c>
      <c r="P113">
        <v>2</v>
      </c>
      <c r="Q113" t="str">
        <f>CONCATENATE(C113,E113,G113,I113)</f>
        <v>34</v>
      </c>
    </row>
    <row r="114" spans="1:17" x14ac:dyDescent="0.25">
      <c r="A114">
        <v>113</v>
      </c>
      <c r="F114">
        <v>171.491162</v>
      </c>
      <c r="G114" s="4">
        <v>3</v>
      </c>
      <c r="H114">
        <v>170.619688</v>
      </c>
      <c r="I114" s="3">
        <v>4</v>
      </c>
      <c r="P114">
        <v>2</v>
      </c>
      <c r="Q114" t="str">
        <f>CONCATENATE(C114,E114,G114,I114)</f>
        <v>34</v>
      </c>
    </row>
    <row r="115" spans="1:17" x14ac:dyDescent="0.25">
      <c r="A115">
        <v>114</v>
      </c>
      <c r="F115">
        <v>171.43579299999999</v>
      </c>
      <c r="G115" s="4">
        <v>3</v>
      </c>
      <c r="H115">
        <v>170.60579300000001</v>
      </c>
      <c r="I115" s="3">
        <v>4</v>
      </c>
      <c r="P115">
        <v>2</v>
      </c>
      <c r="Q115" t="str">
        <f>CONCATENATE(C115,E115,G115,I115)</f>
        <v>34</v>
      </c>
    </row>
    <row r="116" spans="1:17" x14ac:dyDescent="0.25">
      <c r="A116">
        <v>115</v>
      </c>
      <c r="F116">
        <v>171.49784499999998</v>
      </c>
      <c r="G116" s="4">
        <v>3</v>
      </c>
      <c r="H116">
        <v>170.58347700000002</v>
      </c>
      <c r="I116" s="3">
        <v>4</v>
      </c>
      <c r="P116">
        <v>2</v>
      </c>
      <c r="Q116" t="str">
        <f>CONCATENATE(C116,E116,G116,I116)</f>
        <v>34</v>
      </c>
    </row>
    <row r="117" spans="1:17" x14ac:dyDescent="0.25">
      <c r="A117">
        <v>116</v>
      </c>
      <c r="F117">
        <v>171.49784499999998</v>
      </c>
      <c r="G117" s="4">
        <v>3</v>
      </c>
      <c r="H117">
        <v>170.56053</v>
      </c>
      <c r="I117" s="3">
        <v>4</v>
      </c>
      <c r="P117">
        <v>2</v>
      </c>
      <c r="Q117" t="str">
        <f>CONCATENATE(C117,E117,G117,I117)</f>
        <v>34</v>
      </c>
    </row>
    <row r="118" spans="1:17" x14ac:dyDescent="0.25">
      <c r="A118">
        <v>117</v>
      </c>
      <c r="F118">
        <v>171.49784499999998</v>
      </c>
      <c r="G118" s="4">
        <v>3</v>
      </c>
      <c r="H118">
        <v>170.59511000000001</v>
      </c>
      <c r="I118" s="3">
        <v>4</v>
      </c>
      <c r="P118">
        <v>2</v>
      </c>
      <c r="Q118" t="str">
        <f>CONCATENATE(C118,E118,G118,I118)</f>
        <v>34</v>
      </c>
    </row>
    <row r="119" spans="1:17" x14ac:dyDescent="0.25">
      <c r="A119">
        <v>118</v>
      </c>
      <c r="D119">
        <v>156.391899</v>
      </c>
      <c r="E119" s="5">
        <v>2</v>
      </c>
      <c r="P119">
        <v>1</v>
      </c>
      <c r="Q119" t="str">
        <f>CONCATENATE(C119,E119,G119,I119)</f>
        <v>2</v>
      </c>
    </row>
    <row r="120" spans="1:17" x14ac:dyDescent="0.25">
      <c r="A120">
        <v>119</v>
      </c>
      <c r="D120">
        <v>156.385583</v>
      </c>
      <c r="E120" s="5">
        <v>2</v>
      </c>
      <c r="P120">
        <v>1</v>
      </c>
      <c r="Q120" t="str">
        <f>CONCATENATE(C120,E120,G120,I120)</f>
        <v>2</v>
      </c>
    </row>
    <row r="121" spans="1:17" x14ac:dyDescent="0.25">
      <c r="A121">
        <v>120</v>
      </c>
      <c r="D121">
        <v>156.402794</v>
      </c>
      <c r="E121" s="5">
        <v>2</v>
      </c>
      <c r="P121">
        <v>1</v>
      </c>
      <c r="Q121" t="str">
        <f>CONCATENATE(C121,E121,G121,I121)</f>
        <v>2</v>
      </c>
    </row>
    <row r="122" spans="1:17" x14ac:dyDescent="0.25">
      <c r="A122">
        <v>121</v>
      </c>
      <c r="D122">
        <v>156.384794</v>
      </c>
      <c r="E122" s="5">
        <v>2</v>
      </c>
      <c r="P122">
        <v>1</v>
      </c>
      <c r="Q122" t="str">
        <f>CONCATENATE(C122,E122,G122,I122)</f>
        <v>2</v>
      </c>
    </row>
    <row r="123" spans="1:17" x14ac:dyDescent="0.25">
      <c r="A123">
        <v>122</v>
      </c>
      <c r="D123">
        <v>156.41311000000002</v>
      </c>
      <c r="E123" s="5">
        <v>2</v>
      </c>
      <c r="P123">
        <v>1</v>
      </c>
      <c r="Q123" t="str">
        <f>CONCATENATE(C123,E123,G123,I123)</f>
        <v>2</v>
      </c>
    </row>
    <row r="124" spans="1:17" x14ac:dyDescent="0.25">
      <c r="A124">
        <v>123</v>
      </c>
      <c r="B124">
        <v>153.051636</v>
      </c>
      <c r="C124" s="2">
        <v>1</v>
      </c>
      <c r="D124">
        <v>156.37026700000001</v>
      </c>
      <c r="E124" s="5">
        <v>2</v>
      </c>
      <c r="P124">
        <v>2</v>
      </c>
      <c r="Q124" t="str">
        <f>CONCATENATE(C124,E124,G124,I124)</f>
        <v>12</v>
      </c>
    </row>
    <row r="125" spans="1:17" x14ac:dyDescent="0.25">
      <c r="A125">
        <v>124</v>
      </c>
      <c r="B125">
        <v>153.051636</v>
      </c>
      <c r="C125" s="2">
        <v>1</v>
      </c>
      <c r="D125">
        <v>156.34268800000001</v>
      </c>
      <c r="E125" s="5">
        <v>2</v>
      </c>
      <c r="P125">
        <v>2</v>
      </c>
      <c r="Q125" t="str">
        <f>CONCATENATE(C125,E125,G125,I125)</f>
        <v>12</v>
      </c>
    </row>
    <row r="126" spans="1:17" x14ac:dyDescent="0.25">
      <c r="A126">
        <v>125</v>
      </c>
      <c r="B126">
        <v>153.051636</v>
      </c>
      <c r="C126" s="2">
        <v>1</v>
      </c>
      <c r="D126">
        <v>156.33084700000001</v>
      </c>
      <c r="E126" s="5">
        <v>2</v>
      </c>
      <c r="P126">
        <v>2</v>
      </c>
      <c r="Q126" t="str">
        <f>CONCATENATE(C126,E126,G126,I126)</f>
        <v>12</v>
      </c>
    </row>
    <row r="127" spans="1:17" x14ac:dyDescent="0.25">
      <c r="A127">
        <v>126</v>
      </c>
      <c r="B127">
        <v>153.051636</v>
      </c>
      <c r="C127" s="2">
        <v>1</v>
      </c>
      <c r="D127">
        <v>156.391899</v>
      </c>
      <c r="E127" s="5">
        <v>2</v>
      </c>
      <c r="P127">
        <v>2</v>
      </c>
      <c r="Q127" t="str">
        <f>CONCATENATE(C127,E127,G127,I127)</f>
        <v>12</v>
      </c>
    </row>
    <row r="128" spans="1:17" x14ac:dyDescent="0.25">
      <c r="A128">
        <v>127</v>
      </c>
      <c r="B128">
        <v>153.051636</v>
      </c>
      <c r="C128" s="2">
        <v>1</v>
      </c>
      <c r="P128">
        <v>1</v>
      </c>
      <c r="Q128" t="str">
        <f>CONCATENATE(C128,E128,G128,I128)</f>
        <v>1</v>
      </c>
    </row>
    <row r="129" spans="1:17" x14ac:dyDescent="0.25">
      <c r="A129">
        <v>128</v>
      </c>
      <c r="B129">
        <v>153.051636</v>
      </c>
      <c r="C129" s="2">
        <v>1</v>
      </c>
      <c r="P129">
        <v>1</v>
      </c>
      <c r="Q129" t="str">
        <f>CONCATENATE(C129,E129,G129,I129)</f>
        <v>1</v>
      </c>
    </row>
    <row r="130" spans="1:17" x14ac:dyDescent="0.25">
      <c r="A130">
        <v>129</v>
      </c>
      <c r="B130">
        <v>153.039952</v>
      </c>
      <c r="C130" s="2">
        <v>1</v>
      </c>
      <c r="P130">
        <v>1</v>
      </c>
      <c r="Q130" t="str">
        <f>CONCATENATE(C130,E130,G130,I130)</f>
        <v>1</v>
      </c>
    </row>
    <row r="131" spans="1:17" x14ac:dyDescent="0.25">
      <c r="A131">
        <v>130</v>
      </c>
      <c r="B131">
        <v>153.051636</v>
      </c>
      <c r="C131" s="2">
        <v>1</v>
      </c>
      <c r="P131">
        <v>1</v>
      </c>
      <c r="Q131" t="str">
        <f>CONCATENATE(C131,E131,G131,I131)</f>
        <v>1</v>
      </c>
    </row>
    <row r="132" spans="1:17" x14ac:dyDescent="0.25">
      <c r="A132">
        <v>131</v>
      </c>
      <c r="F132">
        <v>153.25879399999999</v>
      </c>
      <c r="G132" s="4">
        <v>3</v>
      </c>
      <c r="H132">
        <v>153.01458300000002</v>
      </c>
      <c r="I132" s="3">
        <v>4</v>
      </c>
      <c r="P132">
        <v>2</v>
      </c>
      <c r="Q132" t="str">
        <f>CONCATENATE(C132,E132,G132,I132)</f>
        <v>34</v>
      </c>
    </row>
    <row r="133" spans="1:17" x14ac:dyDescent="0.25">
      <c r="A133">
        <v>132</v>
      </c>
      <c r="F133">
        <v>153.231583</v>
      </c>
      <c r="G133" s="4">
        <v>3</v>
      </c>
      <c r="H133">
        <v>153.01458300000002</v>
      </c>
      <c r="I133" s="3">
        <v>4</v>
      </c>
      <c r="P133">
        <v>2</v>
      </c>
      <c r="Q133" t="str">
        <f>CONCATENATE(C133,E133,G133,I133)</f>
        <v>34</v>
      </c>
    </row>
    <row r="134" spans="1:17" x14ac:dyDescent="0.25">
      <c r="A134">
        <v>133</v>
      </c>
      <c r="F134">
        <v>153.24784600000001</v>
      </c>
      <c r="G134" s="4">
        <v>3</v>
      </c>
      <c r="H134">
        <v>153.01458300000002</v>
      </c>
      <c r="I134" s="3">
        <v>4</v>
      </c>
      <c r="P134">
        <v>2</v>
      </c>
      <c r="Q134" t="str">
        <f>CONCATENATE(C134,E134,G134,I134)</f>
        <v>34</v>
      </c>
    </row>
    <row r="135" spans="1:17" x14ac:dyDescent="0.25">
      <c r="A135">
        <v>134</v>
      </c>
      <c r="F135">
        <v>153.24126799999999</v>
      </c>
      <c r="G135" s="4">
        <v>3</v>
      </c>
      <c r="H135">
        <v>153.01458300000002</v>
      </c>
      <c r="I135" s="3">
        <v>4</v>
      </c>
      <c r="P135">
        <v>2</v>
      </c>
      <c r="Q135" t="str">
        <f>CONCATENATE(C135,E135,G135,I135)</f>
        <v>34</v>
      </c>
    </row>
    <row r="136" spans="1:17" x14ac:dyDescent="0.25">
      <c r="A136">
        <v>135</v>
      </c>
      <c r="F136">
        <v>153.20721499999999</v>
      </c>
      <c r="G136" s="4">
        <v>3</v>
      </c>
      <c r="H136">
        <v>153.01458300000002</v>
      </c>
      <c r="I136" s="3">
        <v>4</v>
      </c>
      <c r="P136">
        <v>2</v>
      </c>
      <c r="Q136" t="str">
        <f>CONCATENATE(C136,E136,G136,I136)</f>
        <v>34</v>
      </c>
    </row>
    <row r="137" spans="1:17" x14ac:dyDescent="0.25">
      <c r="A137">
        <v>136</v>
      </c>
      <c r="F137">
        <v>153.21237300000001</v>
      </c>
      <c r="G137" s="4">
        <v>3</v>
      </c>
      <c r="H137">
        <v>153.01458300000002</v>
      </c>
      <c r="I137" s="3">
        <v>4</v>
      </c>
      <c r="P137">
        <v>2</v>
      </c>
      <c r="Q137" t="str">
        <f>CONCATENATE(C137,E137,G137,I137)</f>
        <v>34</v>
      </c>
    </row>
    <row r="138" spans="1:17" x14ac:dyDescent="0.25">
      <c r="A138">
        <v>137</v>
      </c>
      <c r="F138">
        <v>153.193636</v>
      </c>
      <c r="G138" s="4">
        <v>3</v>
      </c>
      <c r="H138">
        <v>153.01458300000002</v>
      </c>
      <c r="I138" s="3">
        <v>4</v>
      </c>
      <c r="P138">
        <v>2</v>
      </c>
      <c r="Q138" t="str">
        <f>CONCATENATE(C138,E138,G138,I138)</f>
        <v>34</v>
      </c>
    </row>
    <row r="139" spans="1:17" x14ac:dyDescent="0.25">
      <c r="A139">
        <v>138</v>
      </c>
      <c r="F139">
        <v>153.25879399999999</v>
      </c>
      <c r="G139" s="4">
        <v>3</v>
      </c>
      <c r="H139">
        <v>153.01458300000002</v>
      </c>
      <c r="I139" s="3">
        <v>4</v>
      </c>
      <c r="P139">
        <v>2</v>
      </c>
      <c r="Q139" t="str">
        <f>CONCATENATE(C139,E139,G139,I139)</f>
        <v>34</v>
      </c>
    </row>
    <row r="140" spans="1:17" x14ac:dyDescent="0.25">
      <c r="A140">
        <v>139</v>
      </c>
      <c r="F140">
        <v>153.25879399999999</v>
      </c>
      <c r="G140" s="4">
        <v>3</v>
      </c>
      <c r="H140">
        <v>153.01458300000002</v>
      </c>
      <c r="I140" s="3">
        <v>4</v>
      </c>
      <c r="P140">
        <v>2</v>
      </c>
      <c r="Q140" t="str">
        <f>CONCATENATE(C140,E140,G140,I140)</f>
        <v>34</v>
      </c>
    </row>
    <row r="141" spans="1:17" x14ac:dyDescent="0.25">
      <c r="A141">
        <v>140</v>
      </c>
      <c r="F141">
        <v>153.25879399999999</v>
      </c>
      <c r="G141" s="4">
        <v>3</v>
      </c>
      <c r="H141">
        <v>153.01458300000002</v>
      </c>
      <c r="I141" s="3">
        <v>4</v>
      </c>
      <c r="P141">
        <v>2</v>
      </c>
      <c r="Q141" t="str">
        <f>CONCATENATE(C141,E141,G141,I141)</f>
        <v>34</v>
      </c>
    </row>
    <row r="142" spans="1:17" x14ac:dyDescent="0.25">
      <c r="A142">
        <v>141</v>
      </c>
      <c r="P142">
        <v>0</v>
      </c>
      <c r="Q142" t="str">
        <f>CONCATENATE(C142,E142,G142,I142)</f>
        <v/>
      </c>
    </row>
    <row r="143" spans="1:17" x14ac:dyDescent="0.25">
      <c r="A143">
        <v>142</v>
      </c>
      <c r="P143">
        <v>0</v>
      </c>
      <c r="Q143" t="str">
        <f>CONCATENATE(C143,E143,G143,I143)</f>
        <v/>
      </c>
    </row>
    <row r="144" spans="1:17" x14ac:dyDescent="0.25">
      <c r="A144">
        <v>143</v>
      </c>
      <c r="P144">
        <v>0</v>
      </c>
      <c r="Q144" t="str">
        <f>CONCATENATE(C144,E144,G144,I144)</f>
        <v/>
      </c>
    </row>
    <row r="145" spans="1:17" x14ac:dyDescent="0.25">
      <c r="A145">
        <v>144</v>
      </c>
      <c r="P145">
        <v>0</v>
      </c>
      <c r="Q145" t="str">
        <f>CONCATENATE(C145,E145,G145,I145)</f>
        <v/>
      </c>
    </row>
    <row r="146" spans="1:17" x14ac:dyDescent="0.25">
      <c r="A146">
        <v>145</v>
      </c>
      <c r="D146">
        <v>125.299272</v>
      </c>
      <c r="E146" s="5">
        <v>2</v>
      </c>
      <c r="P146">
        <v>1</v>
      </c>
      <c r="Q146" t="str">
        <f>CONCATENATE(C146,E146,G146,I146)</f>
        <v>2</v>
      </c>
    </row>
    <row r="147" spans="1:17" x14ac:dyDescent="0.25">
      <c r="A147">
        <v>146</v>
      </c>
      <c r="D147">
        <v>125.288702</v>
      </c>
      <c r="E147" s="5">
        <v>2</v>
      </c>
      <c r="P147">
        <v>1</v>
      </c>
      <c r="Q147" t="str">
        <f>CONCATENATE(C147,E147,G147,I147)</f>
        <v>2</v>
      </c>
    </row>
    <row r="148" spans="1:17" x14ac:dyDescent="0.25">
      <c r="A148">
        <v>147</v>
      </c>
      <c r="D148">
        <v>125.30677600000001</v>
      </c>
      <c r="E148" s="5">
        <v>2</v>
      </c>
      <c r="P148">
        <v>1</v>
      </c>
      <c r="Q148" t="str">
        <f>CONCATENATE(C148,E148,G148,I148)</f>
        <v>2</v>
      </c>
    </row>
    <row r="149" spans="1:17" x14ac:dyDescent="0.25">
      <c r="A149">
        <v>148</v>
      </c>
      <c r="B149">
        <v>122.78948400000002</v>
      </c>
      <c r="C149" s="2">
        <v>1</v>
      </c>
      <c r="D149">
        <v>125.32854600000002</v>
      </c>
      <c r="E149" s="5">
        <v>2</v>
      </c>
      <c r="P149">
        <v>2</v>
      </c>
      <c r="Q149" t="str">
        <f>CONCATENATE(C149,E149,G149,I149)</f>
        <v>12</v>
      </c>
    </row>
    <row r="150" spans="1:17" x14ac:dyDescent="0.25">
      <c r="A150">
        <v>149</v>
      </c>
      <c r="B150">
        <v>122.838335</v>
      </c>
      <c r="C150" s="2">
        <v>1</v>
      </c>
      <c r="D150">
        <v>125.33510800000002</v>
      </c>
      <c r="E150" s="5">
        <v>2</v>
      </c>
      <c r="P150">
        <v>2</v>
      </c>
      <c r="Q150" t="str">
        <f>CONCATENATE(C150,E150,G150,I150)</f>
        <v>12</v>
      </c>
    </row>
    <row r="151" spans="1:17" x14ac:dyDescent="0.25">
      <c r="A151">
        <v>150</v>
      </c>
      <c r="B151">
        <v>122.816564</v>
      </c>
      <c r="C151" s="2">
        <v>1</v>
      </c>
      <c r="D151">
        <v>125.35822900000001</v>
      </c>
      <c r="E151" s="5">
        <v>2</v>
      </c>
      <c r="P151">
        <v>2</v>
      </c>
      <c r="Q151" t="str">
        <f>CONCATENATE(C151,E151,G151,I151)</f>
        <v>12</v>
      </c>
    </row>
    <row r="152" spans="1:17" x14ac:dyDescent="0.25">
      <c r="A152">
        <v>151</v>
      </c>
      <c r="B152">
        <v>122.76698100000002</v>
      </c>
      <c r="C152" s="2">
        <v>1</v>
      </c>
      <c r="D152">
        <v>125.35458500000001</v>
      </c>
      <c r="E152" s="5">
        <v>2</v>
      </c>
      <c r="P152">
        <v>2</v>
      </c>
      <c r="Q152" t="str">
        <f>CONCATENATE(C152,E152,G152,I152)</f>
        <v>12</v>
      </c>
    </row>
    <row r="153" spans="1:17" x14ac:dyDescent="0.25">
      <c r="A153">
        <v>152</v>
      </c>
      <c r="B153">
        <v>122.76682500000001</v>
      </c>
      <c r="C153" s="2">
        <v>1</v>
      </c>
      <c r="D153">
        <v>125.271826</v>
      </c>
      <c r="E153" s="5">
        <v>2</v>
      </c>
      <c r="P153">
        <v>2</v>
      </c>
      <c r="Q153" t="str">
        <f>CONCATENATE(C153,E153,G153,I153)</f>
        <v>12</v>
      </c>
    </row>
    <row r="154" spans="1:17" x14ac:dyDescent="0.25">
      <c r="A154">
        <v>153</v>
      </c>
      <c r="B154">
        <v>122.834585</v>
      </c>
      <c r="C154" s="2">
        <v>1</v>
      </c>
      <c r="D154">
        <v>125.299272</v>
      </c>
      <c r="E154" s="5">
        <v>2</v>
      </c>
      <c r="P154">
        <v>2</v>
      </c>
      <c r="Q154" t="str">
        <f>CONCATENATE(C154,E154,G154,I154)</f>
        <v>12</v>
      </c>
    </row>
    <row r="155" spans="1:17" x14ac:dyDescent="0.25">
      <c r="A155">
        <v>154</v>
      </c>
      <c r="B155">
        <v>122.72812400000001</v>
      </c>
      <c r="C155" s="2">
        <v>1</v>
      </c>
      <c r="P155">
        <v>1</v>
      </c>
      <c r="Q155" t="str">
        <f>CONCATENATE(C155,E155,G155,I155)</f>
        <v>1</v>
      </c>
    </row>
    <row r="156" spans="1:17" x14ac:dyDescent="0.25">
      <c r="A156">
        <v>155</v>
      </c>
      <c r="B156">
        <v>122.82213800000001</v>
      </c>
      <c r="C156" s="2">
        <v>1</v>
      </c>
      <c r="F156">
        <v>123.48620000000001</v>
      </c>
      <c r="G156" s="4">
        <v>3</v>
      </c>
      <c r="P156">
        <v>2</v>
      </c>
      <c r="Q156" t="str">
        <f>CONCATENATE(C156,E156,G156,I156)</f>
        <v>13</v>
      </c>
    </row>
    <row r="157" spans="1:17" x14ac:dyDescent="0.25">
      <c r="A157">
        <v>156</v>
      </c>
      <c r="F157">
        <v>123.61255400000002</v>
      </c>
      <c r="G157" s="4">
        <v>3</v>
      </c>
      <c r="P157">
        <v>1</v>
      </c>
      <c r="Q157" t="str">
        <f>CONCATENATE(C157,E157,G157,I157)</f>
        <v>3</v>
      </c>
    </row>
    <row r="158" spans="1:17" x14ac:dyDescent="0.25">
      <c r="A158">
        <v>157</v>
      </c>
      <c r="F158">
        <v>123.56833400000001</v>
      </c>
      <c r="G158" s="4">
        <v>3</v>
      </c>
      <c r="H158">
        <v>121.753805</v>
      </c>
      <c r="I158" s="3">
        <v>4</v>
      </c>
      <c r="P158">
        <v>2</v>
      </c>
      <c r="Q158" t="str">
        <f>CONCATENATE(C158,E158,G158,I158)</f>
        <v>34</v>
      </c>
    </row>
    <row r="159" spans="1:17" x14ac:dyDescent="0.25">
      <c r="A159">
        <v>158</v>
      </c>
      <c r="F159">
        <v>123.58552</v>
      </c>
      <c r="G159" s="4">
        <v>3</v>
      </c>
      <c r="H159">
        <v>121.71453300000002</v>
      </c>
      <c r="I159" s="3">
        <v>4</v>
      </c>
      <c r="P159">
        <v>2</v>
      </c>
      <c r="Q159" t="str">
        <f>CONCATENATE(C159,E159,G159,I159)</f>
        <v>34</v>
      </c>
    </row>
    <row r="160" spans="1:17" x14ac:dyDescent="0.25">
      <c r="A160">
        <v>159</v>
      </c>
      <c r="F160">
        <v>123.58005300000001</v>
      </c>
      <c r="G160" s="4">
        <v>3</v>
      </c>
      <c r="H160">
        <v>121.76291800000001</v>
      </c>
      <c r="I160" s="3">
        <v>4</v>
      </c>
      <c r="P160">
        <v>2</v>
      </c>
      <c r="Q160" t="str">
        <f>CONCATENATE(C160,E160,G160,I160)</f>
        <v>34</v>
      </c>
    </row>
    <row r="161" spans="1:17" x14ac:dyDescent="0.25">
      <c r="A161">
        <v>160</v>
      </c>
      <c r="F161">
        <v>123.56614900000001</v>
      </c>
      <c r="G161" s="4">
        <v>3</v>
      </c>
      <c r="H161">
        <v>121.77427500000002</v>
      </c>
      <c r="I161" s="3">
        <v>4</v>
      </c>
      <c r="P161">
        <v>2</v>
      </c>
      <c r="Q161" t="str">
        <f>CONCATENATE(C161,E161,G161,I161)</f>
        <v>34</v>
      </c>
    </row>
    <row r="162" spans="1:17" x14ac:dyDescent="0.25">
      <c r="A162">
        <v>161</v>
      </c>
      <c r="F162">
        <v>123.525892</v>
      </c>
      <c r="G162" s="4">
        <v>3</v>
      </c>
      <c r="H162">
        <v>121.77510600000001</v>
      </c>
      <c r="I162" s="3">
        <v>4</v>
      </c>
      <c r="P162">
        <v>2</v>
      </c>
      <c r="Q162" t="str">
        <f>CONCATENATE(C162,E162,G162,I162)</f>
        <v>34</v>
      </c>
    </row>
    <row r="163" spans="1:17" x14ac:dyDescent="0.25">
      <c r="A163">
        <v>162</v>
      </c>
      <c r="F163">
        <v>123.51333400000001</v>
      </c>
      <c r="G163" s="4">
        <v>3</v>
      </c>
      <c r="H163">
        <v>121.77193200000001</v>
      </c>
      <c r="I163" s="3">
        <v>4</v>
      </c>
      <c r="P163">
        <v>2</v>
      </c>
      <c r="Q163" t="str">
        <f>CONCATENATE(C163,E163,G163,I163)</f>
        <v>34</v>
      </c>
    </row>
    <row r="164" spans="1:17" x14ac:dyDescent="0.25">
      <c r="A164">
        <v>163</v>
      </c>
      <c r="F164">
        <v>123.46078700000001</v>
      </c>
      <c r="G164" s="4">
        <v>3</v>
      </c>
      <c r="H164">
        <v>121.77062800000002</v>
      </c>
      <c r="I164" s="3">
        <v>4</v>
      </c>
      <c r="P164">
        <v>2</v>
      </c>
      <c r="Q164" t="str">
        <f>CONCATENATE(C164,E164,G164,I164)</f>
        <v>34</v>
      </c>
    </row>
    <row r="165" spans="1:17" x14ac:dyDescent="0.25">
      <c r="A165">
        <v>164</v>
      </c>
      <c r="F165">
        <v>123.57172600000001</v>
      </c>
      <c r="G165" s="4">
        <v>3</v>
      </c>
      <c r="H165">
        <v>121.77422100000001</v>
      </c>
      <c r="I165" s="3">
        <v>4</v>
      </c>
      <c r="P165">
        <v>2</v>
      </c>
      <c r="Q165" t="str">
        <f>CONCATENATE(C165,E165,G165,I165)</f>
        <v>34</v>
      </c>
    </row>
    <row r="166" spans="1:17" x14ac:dyDescent="0.25">
      <c r="A166">
        <v>165</v>
      </c>
      <c r="F166">
        <v>123.57172600000001</v>
      </c>
      <c r="G166" s="4">
        <v>3</v>
      </c>
      <c r="H166">
        <v>121.838751</v>
      </c>
      <c r="I166" s="3">
        <v>4</v>
      </c>
      <c r="P166">
        <v>2</v>
      </c>
      <c r="Q166" t="str">
        <f>CONCATENATE(C166,E166,G166,I166)</f>
        <v>34</v>
      </c>
    </row>
    <row r="167" spans="1:17" x14ac:dyDescent="0.25">
      <c r="A167">
        <v>166</v>
      </c>
      <c r="P167">
        <v>0</v>
      </c>
      <c r="Q167" t="str">
        <f>CONCATENATE(C167,E167,G167,I167)</f>
        <v/>
      </c>
    </row>
    <row r="168" spans="1:17" x14ac:dyDescent="0.25">
      <c r="A168">
        <v>167</v>
      </c>
      <c r="P168">
        <v>0</v>
      </c>
      <c r="Q168" t="str">
        <f>CONCATENATE(C168,E168,G168,I168)</f>
        <v/>
      </c>
    </row>
    <row r="169" spans="1:17" x14ac:dyDescent="0.25">
      <c r="A169">
        <v>168</v>
      </c>
      <c r="D169">
        <v>102.310575</v>
      </c>
      <c r="E169" s="5">
        <v>2</v>
      </c>
      <c r="P169">
        <v>1</v>
      </c>
      <c r="Q169" t="str">
        <f>CONCATENATE(C169,E169,G169,I169)</f>
        <v>2</v>
      </c>
    </row>
    <row r="170" spans="1:17" x14ac:dyDescent="0.25">
      <c r="A170">
        <v>169</v>
      </c>
      <c r="D170">
        <v>102.36015500000001</v>
      </c>
      <c r="E170" s="5">
        <v>2</v>
      </c>
      <c r="P170">
        <v>1</v>
      </c>
      <c r="Q170" t="str">
        <f>CONCATENATE(C170,E170,G170,I170)</f>
        <v>2</v>
      </c>
    </row>
    <row r="171" spans="1:17" x14ac:dyDescent="0.25">
      <c r="A171">
        <v>170</v>
      </c>
      <c r="D171">
        <v>102.34286700000001</v>
      </c>
      <c r="E171" s="5">
        <v>2</v>
      </c>
      <c r="P171">
        <v>1</v>
      </c>
      <c r="Q171" t="str">
        <f>CONCATENATE(C171,E171,G171,I171)</f>
        <v>2</v>
      </c>
    </row>
    <row r="172" spans="1:17" x14ac:dyDescent="0.25">
      <c r="A172">
        <v>171</v>
      </c>
      <c r="B172">
        <v>98.703333000000001</v>
      </c>
      <c r="C172" s="2">
        <v>1</v>
      </c>
      <c r="D172">
        <v>102.35312800000001</v>
      </c>
      <c r="E172" s="5">
        <v>2</v>
      </c>
      <c r="P172">
        <v>2</v>
      </c>
      <c r="Q172" t="str">
        <f>CONCATENATE(C172,E172,G172,I172)</f>
        <v>12</v>
      </c>
    </row>
    <row r="173" spans="1:17" x14ac:dyDescent="0.25">
      <c r="A173">
        <v>172</v>
      </c>
      <c r="B173">
        <v>98.706407000000013</v>
      </c>
      <c r="C173" s="2">
        <v>1</v>
      </c>
      <c r="D173">
        <v>102.34526200000001</v>
      </c>
      <c r="E173" s="5">
        <v>2</v>
      </c>
      <c r="P173">
        <v>2</v>
      </c>
      <c r="Q173" t="str">
        <f>CONCATENATE(C173,E173,G173,I173)</f>
        <v>12</v>
      </c>
    </row>
    <row r="174" spans="1:17" x14ac:dyDescent="0.25">
      <c r="A174">
        <v>173</v>
      </c>
      <c r="B174">
        <v>98.688492000000011</v>
      </c>
      <c r="C174" s="2">
        <v>1</v>
      </c>
      <c r="D174">
        <v>102.29854400000001</v>
      </c>
      <c r="E174" s="5">
        <v>2</v>
      </c>
      <c r="P174">
        <v>2</v>
      </c>
      <c r="Q174" t="str">
        <f>CONCATENATE(C174,E174,G174,I174)</f>
        <v>12</v>
      </c>
    </row>
    <row r="175" spans="1:17" x14ac:dyDescent="0.25">
      <c r="A175">
        <v>174</v>
      </c>
      <c r="B175">
        <v>98.700107000000003</v>
      </c>
      <c r="C175" s="2">
        <v>1</v>
      </c>
      <c r="D175">
        <v>102.30443000000001</v>
      </c>
      <c r="E175" s="5">
        <v>2</v>
      </c>
      <c r="P175">
        <v>2</v>
      </c>
      <c r="Q175" t="str">
        <f>CONCATENATE(C175,E175,G175,I175)</f>
        <v>12</v>
      </c>
    </row>
    <row r="176" spans="1:17" x14ac:dyDescent="0.25">
      <c r="A176">
        <v>175</v>
      </c>
      <c r="B176">
        <v>98.716825</v>
      </c>
      <c r="C176" s="2">
        <v>1</v>
      </c>
      <c r="D176">
        <v>102.266199</v>
      </c>
      <c r="E176" s="5">
        <v>2</v>
      </c>
      <c r="P176">
        <v>2</v>
      </c>
      <c r="Q176" t="str">
        <f>CONCATENATE(C176,E176,G176,I176)</f>
        <v>12</v>
      </c>
    </row>
    <row r="177" spans="1:17" x14ac:dyDescent="0.25">
      <c r="A177">
        <v>176</v>
      </c>
      <c r="B177">
        <v>98.642707999999999</v>
      </c>
      <c r="C177" s="2">
        <v>1</v>
      </c>
      <c r="D177">
        <v>102.317655</v>
      </c>
      <c r="E177" s="5">
        <v>2</v>
      </c>
      <c r="P177">
        <v>2</v>
      </c>
      <c r="Q177" t="str">
        <f>CONCATENATE(C177,E177,G177,I177)</f>
        <v>12</v>
      </c>
    </row>
    <row r="178" spans="1:17" x14ac:dyDescent="0.25">
      <c r="A178">
        <v>177</v>
      </c>
      <c r="B178">
        <v>98.722448000000014</v>
      </c>
      <c r="C178" s="2">
        <v>1</v>
      </c>
      <c r="P178">
        <v>1</v>
      </c>
      <c r="Q178" t="str">
        <f>CONCATENATE(C178,E178,G178,I178)</f>
        <v>1</v>
      </c>
    </row>
    <row r="179" spans="1:17" x14ac:dyDescent="0.25">
      <c r="A179">
        <v>178</v>
      </c>
      <c r="B179">
        <v>98.722448000000014</v>
      </c>
      <c r="C179" s="2">
        <v>1</v>
      </c>
      <c r="P179">
        <v>1</v>
      </c>
      <c r="Q179" t="str">
        <f>CONCATENATE(C179,E179,G179,I179)</f>
        <v>1</v>
      </c>
    </row>
    <row r="180" spans="1:17" x14ac:dyDescent="0.25">
      <c r="A180">
        <v>179</v>
      </c>
      <c r="B180">
        <v>98.722448000000014</v>
      </c>
      <c r="C180" s="2">
        <v>1</v>
      </c>
      <c r="P180">
        <v>1</v>
      </c>
      <c r="Q180" t="str">
        <f>CONCATENATE(C180,E180,G180,I180)</f>
        <v>1</v>
      </c>
    </row>
    <row r="181" spans="1:17" x14ac:dyDescent="0.25">
      <c r="A181">
        <v>180</v>
      </c>
      <c r="F181">
        <v>98.362398000000013</v>
      </c>
      <c r="G181" s="4">
        <v>3</v>
      </c>
      <c r="P181">
        <v>1</v>
      </c>
      <c r="Q181" t="str">
        <f>CONCATENATE(C181,E181,G181,I181)</f>
        <v>3</v>
      </c>
    </row>
    <row r="182" spans="1:17" x14ac:dyDescent="0.25">
      <c r="A182">
        <v>181</v>
      </c>
      <c r="F182">
        <v>98.31041900000001</v>
      </c>
      <c r="G182" s="4">
        <v>3</v>
      </c>
      <c r="H182">
        <v>97.038751000000005</v>
      </c>
      <c r="I182" s="3">
        <v>4</v>
      </c>
      <c r="P182">
        <v>2</v>
      </c>
      <c r="Q182" t="str">
        <f>CONCATENATE(C182,E182,G182,I182)</f>
        <v>34</v>
      </c>
    </row>
    <row r="183" spans="1:17" x14ac:dyDescent="0.25">
      <c r="A183">
        <v>182</v>
      </c>
      <c r="F183">
        <v>98.31974000000001</v>
      </c>
      <c r="G183" s="4">
        <v>3</v>
      </c>
      <c r="H183">
        <v>97.026043000000001</v>
      </c>
      <c r="I183" s="3">
        <v>4</v>
      </c>
      <c r="P183">
        <v>2</v>
      </c>
      <c r="Q183" t="str">
        <f>CONCATENATE(C183,E183,G183,I183)</f>
        <v>34</v>
      </c>
    </row>
    <row r="184" spans="1:17" x14ac:dyDescent="0.25">
      <c r="A184">
        <v>183</v>
      </c>
      <c r="F184">
        <v>98.418804000000009</v>
      </c>
      <c r="G184" s="4">
        <v>3</v>
      </c>
      <c r="H184">
        <v>97.046823000000003</v>
      </c>
      <c r="I184" s="3">
        <v>4</v>
      </c>
      <c r="P184">
        <v>2</v>
      </c>
      <c r="Q184" t="str">
        <f>CONCATENATE(C184,E184,G184,I184)</f>
        <v>34</v>
      </c>
    </row>
    <row r="185" spans="1:17" x14ac:dyDescent="0.25">
      <c r="A185">
        <v>184</v>
      </c>
      <c r="F185">
        <v>98.322552999999999</v>
      </c>
      <c r="G185" s="4">
        <v>3</v>
      </c>
      <c r="H185">
        <v>97.013492000000014</v>
      </c>
      <c r="I185" s="3">
        <v>4</v>
      </c>
      <c r="P185">
        <v>2</v>
      </c>
      <c r="Q185" t="str">
        <f>CONCATENATE(C185,E185,G185,I185)</f>
        <v>34</v>
      </c>
    </row>
    <row r="186" spans="1:17" x14ac:dyDescent="0.25">
      <c r="A186">
        <v>185</v>
      </c>
      <c r="F186">
        <v>98.336563000000012</v>
      </c>
      <c r="G186" s="4">
        <v>3</v>
      </c>
      <c r="H186">
        <v>97.057552000000001</v>
      </c>
      <c r="I186" s="3">
        <v>4</v>
      </c>
      <c r="P186">
        <v>2</v>
      </c>
      <c r="Q186" t="str">
        <f>CONCATENATE(C186,E186,G186,I186)</f>
        <v>34</v>
      </c>
    </row>
    <row r="187" spans="1:17" x14ac:dyDescent="0.25">
      <c r="A187">
        <v>186</v>
      </c>
      <c r="F187">
        <v>98.352657000000008</v>
      </c>
      <c r="G187" s="4">
        <v>3</v>
      </c>
      <c r="H187">
        <v>97.051929000000001</v>
      </c>
      <c r="I187" s="3">
        <v>4</v>
      </c>
      <c r="P187">
        <v>2</v>
      </c>
      <c r="Q187" t="str">
        <f>CONCATENATE(C187,E187,G187,I187)</f>
        <v>34</v>
      </c>
    </row>
    <row r="188" spans="1:17" x14ac:dyDescent="0.25">
      <c r="A188">
        <v>187</v>
      </c>
      <c r="F188">
        <v>98.331045000000003</v>
      </c>
      <c r="G188" s="4">
        <v>3</v>
      </c>
      <c r="H188">
        <v>97.040627999999998</v>
      </c>
      <c r="I188" s="3">
        <v>4</v>
      </c>
      <c r="P188">
        <v>2</v>
      </c>
      <c r="Q188" t="str">
        <f>CONCATENATE(C188,E188,G188,I188)</f>
        <v>34</v>
      </c>
    </row>
    <row r="189" spans="1:17" x14ac:dyDescent="0.25">
      <c r="A189">
        <v>188</v>
      </c>
      <c r="F189">
        <v>98.339325000000002</v>
      </c>
      <c r="G189" s="4">
        <v>3</v>
      </c>
      <c r="H189">
        <v>97.018284000000008</v>
      </c>
      <c r="I189" s="3">
        <v>4</v>
      </c>
      <c r="P189">
        <v>2</v>
      </c>
      <c r="Q189" t="str">
        <f>CONCATENATE(C189,E189,G189,I189)</f>
        <v>34</v>
      </c>
    </row>
    <row r="190" spans="1:17" x14ac:dyDescent="0.25">
      <c r="A190">
        <v>189</v>
      </c>
      <c r="D190">
        <v>82.093855000000005</v>
      </c>
      <c r="E190" s="5">
        <v>2</v>
      </c>
      <c r="F190">
        <v>98.362448999999998</v>
      </c>
      <c r="G190" s="4">
        <v>3</v>
      </c>
      <c r="H190">
        <v>96.966772000000006</v>
      </c>
      <c r="I190" s="3">
        <v>4</v>
      </c>
      <c r="P190">
        <v>3</v>
      </c>
      <c r="Q190" t="str">
        <f>CONCATENATE(C190,E190,G190,I190)</f>
        <v>234</v>
      </c>
    </row>
    <row r="191" spans="1:17" x14ac:dyDescent="0.25">
      <c r="A191">
        <v>190</v>
      </c>
      <c r="D191">
        <v>82.127605000000003</v>
      </c>
      <c r="E191" s="5">
        <v>2</v>
      </c>
      <c r="F191">
        <v>98.375002000000009</v>
      </c>
      <c r="G191" s="4">
        <v>3</v>
      </c>
      <c r="H191">
        <v>97.038751000000005</v>
      </c>
      <c r="I191" s="3">
        <v>4</v>
      </c>
      <c r="P191">
        <v>3</v>
      </c>
      <c r="Q191" t="str">
        <f>CONCATENATE(C191,E191,G191,I191)</f>
        <v>234</v>
      </c>
    </row>
    <row r="192" spans="1:17" x14ac:dyDescent="0.25">
      <c r="A192">
        <v>191</v>
      </c>
      <c r="D192">
        <v>82.173698000000002</v>
      </c>
      <c r="E192" s="5">
        <v>2</v>
      </c>
      <c r="P192">
        <v>1</v>
      </c>
      <c r="Q192" t="str">
        <f>CONCATENATE(C192,E192,G192,I192)</f>
        <v>2</v>
      </c>
    </row>
    <row r="193" spans="1:17" x14ac:dyDescent="0.25">
      <c r="A193">
        <v>192</v>
      </c>
      <c r="B193">
        <v>79.779531000000006</v>
      </c>
      <c r="C193" s="2">
        <v>1</v>
      </c>
      <c r="D193">
        <v>82.185417999999999</v>
      </c>
      <c r="E193" s="5">
        <v>2</v>
      </c>
      <c r="P193">
        <v>2</v>
      </c>
      <c r="Q193" t="str">
        <f>CONCATENATE(C193,E193,G193,I193)</f>
        <v>12</v>
      </c>
    </row>
    <row r="194" spans="1:17" x14ac:dyDescent="0.25">
      <c r="A194">
        <v>193</v>
      </c>
      <c r="B194">
        <v>79.687813000000006</v>
      </c>
      <c r="C194" s="2">
        <v>1</v>
      </c>
      <c r="D194">
        <v>82.183491000000004</v>
      </c>
      <c r="E194" s="5">
        <v>2</v>
      </c>
      <c r="P194">
        <v>2</v>
      </c>
      <c r="Q194" t="str">
        <f>CONCATENATE(C194,E194,G194,I194)</f>
        <v>12</v>
      </c>
    </row>
    <row r="195" spans="1:17" x14ac:dyDescent="0.25">
      <c r="A195">
        <v>194</v>
      </c>
      <c r="B195">
        <v>79.59645900000001</v>
      </c>
      <c r="C195" s="2">
        <v>1</v>
      </c>
      <c r="D195">
        <v>82.185208000000003</v>
      </c>
      <c r="E195" s="5">
        <v>2</v>
      </c>
      <c r="P195">
        <v>2</v>
      </c>
      <c r="Q195" t="str">
        <f>CONCATENATE(C195,E195,G195,I195)</f>
        <v>12</v>
      </c>
    </row>
    <row r="196" spans="1:17" x14ac:dyDescent="0.25">
      <c r="A196">
        <v>195</v>
      </c>
      <c r="B196">
        <v>79.630469000000005</v>
      </c>
      <c r="C196" s="2">
        <v>1</v>
      </c>
      <c r="D196">
        <v>82.165782000000007</v>
      </c>
      <c r="E196" s="5">
        <v>2</v>
      </c>
      <c r="P196">
        <v>2</v>
      </c>
      <c r="Q196" t="str">
        <f>CONCATENATE(C196,E196,G196,I196)</f>
        <v>12</v>
      </c>
    </row>
    <row r="197" spans="1:17" x14ac:dyDescent="0.25">
      <c r="A197">
        <v>196</v>
      </c>
      <c r="B197">
        <v>79.619063000000011</v>
      </c>
      <c r="C197" s="2">
        <v>1</v>
      </c>
      <c r="D197">
        <v>82.144896000000003</v>
      </c>
      <c r="E197" s="5">
        <v>2</v>
      </c>
      <c r="P197">
        <v>2</v>
      </c>
      <c r="Q197" t="str">
        <f>CONCATENATE(C197,E197,G197,I197)</f>
        <v>12</v>
      </c>
    </row>
    <row r="198" spans="1:17" x14ac:dyDescent="0.25">
      <c r="A198">
        <v>197</v>
      </c>
      <c r="B198">
        <v>79.625886000000008</v>
      </c>
      <c r="C198" s="2">
        <v>1</v>
      </c>
      <c r="D198">
        <v>82.069532000000009</v>
      </c>
      <c r="E198" s="5">
        <v>2</v>
      </c>
      <c r="P198">
        <v>2</v>
      </c>
      <c r="Q198" t="str">
        <f>CONCATENATE(C198,E198,G198,I198)</f>
        <v>12</v>
      </c>
    </row>
    <row r="199" spans="1:17" x14ac:dyDescent="0.25">
      <c r="A199">
        <v>198</v>
      </c>
      <c r="B199">
        <v>79.632866000000007</v>
      </c>
      <c r="C199" s="2">
        <v>1</v>
      </c>
      <c r="D199">
        <v>82.134636</v>
      </c>
      <c r="E199" s="5">
        <v>2</v>
      </c>
      <c r="P199">
        <v>2</v>
      </c>
      <c r="Q199" t="str">
        <f>CONCATENATE(C199,E199,G199,I199)</f>
        <v>12</v>
      </c>
    </row>
    <row r="200" spans="1:17" x14ac:dyDescent="0.25">
      <c r="A200">
        <v>199</v>
      </c>
      <c r="B200">
        <v>79.573750000000004</v>
      </c>
      <c r="C200" s="2">
        <v>1</v>
      </c>
      <c r="D200">
        <v>82.155105000000006</v>
      </c>
      <c r="E200" s="5">
        <v>2</v>
      </c>
      <c r="P200">
        <v>2</v>
      </c>
      <c r="Q200" t="str">
        <f>CONCATENATE(C200,E200,G200,I200)</f>
        <v>12</v>
      </c>
    </row>
    <row r="201" spans="1:17" x14ac:dyDescent="0.25">
      <c r="A201">
        <v>200</v>
      </c>
      <c r="B201">
        <v>79.600105000000013</v>
      </c>
      <c r="C201" s="2">
        <v>1</v>
      </c>
      <c r="P201">
        <v>1</v>
      </c>
      <c r="Q201" t="str">
        <f>CONCATENATE(C201,E201,G201,I201)</f>
        <v>1</v>
      </c>
    </row>
    <row r="202" spans="1:17" x14ac:dyDescent="0.25">
      <c r="A202">
        <v>201</v>
      </c>
      <c r="B202">
        <v>79.503022000000001</v>
      </c>
      <c r="C202" s="2">
        <v>1</v>
      </c>
      <c r="P202">
        <v>1</v>
      </c>
      <c r="Q202" t="str">
        <f>CONCATENATE(C202,E202,G202,I202)</f>
        <v>1</v>
      </c>
    </row>
    <row r="203" spans="1:17" x14ac:dyDescent="0.25">
      <c r="A203">
        <v>202</v>
      </c>
      <c r="B203">
        <v>79.660105000000001</v>
      </c>
      <c r="C203" s="2">
        <v>1</v>
      </c>
      <c r="P203">
        <v>1</v>
      </c>
      <c r="Q203" t="str">
        <f>CONCATENATE(C203,E203,G203,I203)</f>
        <v>1</v>
      </c>
    </row>
    <row r="204" spans="1:17" x14ac:dyDescent="0.25">
      <c r="A204">
        <v>203</v>
      </c>
      <c r="F204">
        <v>79.475469000000004</v>
      </c>
      <c r="G204" s="4">
        <v>3</v>
      </c>
      <c r="P204">
        <v>1</v>
      </c>
      <c r="Q204" t="str">
        <f>CONCATENATE(C204,E204,G204,I204)</f>
        <v>3</v>
      </c>
    </row>
    <row r="205" spans="1:17" x14ac:dyDescent="0.25">
      <c r="A205">
        <v>204</v>
      </c>
      <c r="F205">
        <v>79.45047000000001</v>
      </c>
      <c r="G205" s="4">
        <v>3</v>
      </c>
      <c r="H205">
        <v>78.854949000000005</v>
      </c>
      <c r="I205" s="3">
        <v>4</v>
      </c>
      <c r="P205">
        <v>2</v>
      </c>
      <c r="Q205" t="str">
        <f>CONCATENATE(C205,E205,G205,I205)</f>
        <v>34</v>
      </c>
    </row>
    <row r="206" spans="1:17" x14ac:dyDescent="0.25">
      <c r="A206">
        <v>205</v>
      </c>
      <c r="F206">
        <v>79.445157000000009</v>
      </c>
      <c r="G206" s="4">
        <v>3</v>
      </c>
      <c r="H206">
        <v>78.852605000000011</v>
      </c>
      <c r="I206" s="3">
        <v>4</v>
      </c>
      <c r="P206">
        <v>2</v>
      </c>
      <c r="Q206" t="str">
        <f>CONCATENATE(C206,E206,G206,I206)</f>
        <v>34</v>
      </c>
    </row>
    <row r="207" spans="1:17" x14ac:dyDescent="0.25">
      <c r="A207">
        <v>206</v>
      </c>
      <c r="F207">
        <v>79.475573000000011</v>
      </c>
      <c r="G207" s="4">
        <v>3</v>
      </c>
      <c r="H207">
        <v>78.852605000000011</v>
      </c>
      <c r="I207" s="3">
        <v>4</v>
      </c>
      <c r="P207">
        <v>2</v>
      </c>
      <c r="Q207" t="str">
        <f>CONCATENATE(C207,E207,G207,I207)</f>
        <v>34</v>
      </c>
    </row>
    <row r="208" spans="1:17" x14ac:dyDescent="0.25">
      <c r="A208">
        <v>207</v>
      </c>
      <c r="F208">
        <v>79.475573000000011</v>
      </c>
      <c r="G208" s="4">
        <v>3</v>
      </c>
      <c r="H208">
        <v>78.852605000000011</v>
      </c>
      <c r="I208" s="3">
        <v>4</v>
      </c>
      <c r="P208">
        <v>2</v>
      </c>
      <c r="Q208" t="str">
        <f>CONCATENATE(C208,E208,G208,I208)</f>
        <v>34</v>
      </c>
    </row>
    <row r="209" spans="1:17" x14ac:dyDescent="0.25">
      <c r="A209">
        <v>208</v>
      </c>
      <c r="F209">
        <v>79.475573000000011</v>
      </c>
      <c r="G209" s="4">
        <v>3</v>
      </c>
      <c r="H209">
        <v>78.852605000000011</v>
      </c>
      <c r="I209" s="3">
        <v>4</v>
      </c>
      <c r="P209">
        <v>2</v>
      </c>
      <c r="Q209" t="str">
        <f>CONCATENATE(C209,E209,G209,I209)</f>
        <v>34</v>
      </c>
    </row>
    <row r="210" spans="1:17" x14ac:dyDescent="0.25">
      <c r="A210">
        <v>209</v>
      </c>
      <c r="F210">
        <v>79.475573000000011</v>
      </c>
      <c r="G210" s="4">
        <v>3</v>
      </c>
      <c r="H210">
        <v>78.852605000000011</v>
      </c>
      <c r="I210" s="3">
        <v>4</v>
      </c>
      <c r="P210">
        <v>2</v>
      </c>
      <c r="Q210" t="str">
        <f>CONCATENATE(C210,E210,G210,I210)</f>
        <v>34</v>
      </c>
    </row>
    <row r="211" spans="1:17" x14ac:dyDescent="0.25">
      <c r="A211">
        <v>210</v>
      </c>
      <c r="F211">
        <v>79.475573000000011</v>
      </c>
      <c r="G211" s="4">
        <v>3</v>
      </c>
      <c r="H211">
        <v>78.852605000000011</v>
      </c>
      <c r="I211" s="3">
        <v>4</v>
      </c>
      <c r="P211">
        <v>2</v>
      </c>
      <c r="Q211" t="str">
        <f>CONCATENATE(C211,E211,G211,I211)</f>
        <v>34</v>
      </c>
    </row>
    <row r="212" spans="1:17" x14ac:dyDescent="0.25">
      <c r="A212">
        <v>211</v>
      </c>
      <c r="D212">
        <v>67.176021000000006</v>
      </c>
      <c r="E212" s="5">
        <v>2</v>
      </c>
      <c r="F212">
        <v>79.475573000000011</v>
      </c>
      <c r="G212" s="4">
        <v>3</v>
      </c>
      <c r="H212">
        <v>78.852605000000011</v>
      </c>
      <c r="I212" s="3">
        <v>4</v>
      </c>
      <c r="P212">
        <v>3</v>
      </c>
      <c r="Q212" t="str">
        <f>CONCATENATE(C212,E212,G212,I212)</f>
        <v>234</v>
      </c>
    </row>
    <row r="213" spans="1:17" x14ac:dyDescent="0.25">
      <c r="A213">
        <v>212</v>
      </c>
      <c r="D213">
        <v>67.176021000000006</v>
      </c>
      <c r="E213" s="5">
        <v>2</v>
      </c>
      <c r="F213">
        <v>79.475573000000011</v>
      </c>
      <c r="G213" s="4">
        <v>3</v>
      </c>
      <c r="H213">
        <v>78.852605000000011</v>
      </c>
      <c r="I213" s="3">
        <v>4</v>
      </c>
      <c r="P213">
        <v>3</v>
      </c>
      <c r="Q213" t="str">
        <f>CONCATENATE(C213,E213,G213,I213)</f>
        <v>234</v>
      </c>
    </row>
    <row r="214" spans="1:17" x14ac:dyDescent="0.25">
      <c r="A214">
        <v>213</v>
      </c>
      <c r="D214">
        <v>67.176021000000006</v>
      </c>
      <c r="E214" s="5">
        <v>2</v>
      </c>
      <c r="F214">
        <v>79.475573000000011</v>
      </c>
      <c r="G214" s="4">
        <v>3</v>
      </c>
      <c r="H214">
        <v>78.852605000000011</v>
      </c>
      <c r="I214" s="3">
        <v>4</v>
      </c>
      <c r="P214">
        <v>3</v>
      </c>
      <c r="Q214" t="str">
        <f>CONCATENATE(C214,E214,G214,I214)</f>
        <v>234</v>
      </c>
    </row>
    <row r="215" spans="1:17" x14ac:dyDescent="0.25">
      <c r="A215">
        <v>214</v>
      </c>
      <c r="B215">
        <v>64.654083000000014</v>
      </c>
      <c r="C215" s="2">
        <v>1</v>
      </c>
      <c r="D215">
        <v>67.176021000000006</v>
      </c>
      <c r="E215" s="5">
        <v>2</v>
      </c>
      <c r="F215">
        <v>79.475573000000011</v>
      </c>
      <c r="G215" s="4">
        <v>3</v>
      </c>
      <c r="P215">
        <v>3</v>
      </c>
      <c r="Q215" t="str">
        <f>CONCATENATE(C215,E215,G215,I215)</f>
        <v>123</v>
      </c>
    </row>
    <row r="216" spans="1:17" x14ac:dyDescent="0.25">
      <c r="A216">
        <v>215</v>
      </c>
      <c r="B216">
        <v>64.654083000000014</v>
      </c>
      <c r="C216" s="2">
        <v>1</v>
      </c>
      <c r="D216">
        <v>67.176021000000006</v>
      </c>
      <c r="E216" s="5">
        <v>2</v>
      </c>
      <c r="P216">
        <v>2</v>
      </c>
      <c r="Q216" t="str">
        <f>CONCATENATE(C216,E216,G216,I216)</f>
        <v>12</v>
      </c>
    </row>
    <row r="217" spans="1:17" x14ac:dyDescent="0.25">
      <c r="A217">
        <v>216</v>
      </c>
      <c r="B217">
        <v>64.655376000000004</v>
      </c>
      <c r="C217" s="2">
        <v>1</v>
      </c>
      <c r="D217">
        <v>67.176021000000006</v>
      </c>
      <c r="E217" s="5">
        <v>2</v>
      </c>
      <c r="J217">
        <v>37.171611000000006</v>
      </c>
      <c r="K217" t="s">
        <v>22</v>
      </c>
      <c r="Q217" t="str">
        <f>CONCATENATE(C217,E217,G217,I217)</f>
        <v>12</v>
      </c>
    </row>
    <row r="218" spans="1:17" x14ac:dyDescent="0.25">
      <c r="A218">
        <v>217</v>
      </c>
      <c r="Q218" t="str">
        <f>CONCATENATE(C218,E218,G218,I218)</f>
        <v/>
      </c>
    </row>
    <row r="219" spans="1:17" x14ac:dyDescent="0.25">
      <c r="A219">
        <v>218</v>
      </c>
      <c r="J219">
        <v>235.438783</v>
      </c>
      <c r="K219" t="s">
        <v>22</v>
      </c>
      <c r="Q219" t="str">
        <f>CONCATENATE(C219,E219,G219,I219)</f>
        <v/>
      </c>
    </row>
    <row r="220" spans="1:17" x14ac:dyDescent="0.25">
      <c r="A220">
        <v>219</v>
      </c>
      <c r="B220">
        <v>248.81749200000002</v>
      </c>
      <c r="C220" s="2">
        <v>1</v>
      </c>
      <c r="P220">
        <v>1</v>
      </c>
      <c r="Q220" t="str">
        <f>CONCATENATE(C220,E220,G220,I220)</f>
        <v>1</v>
      </c>
    </row>
    <row r="221" spans="1:17" x14ac:dyDescent="0.25">
      <c r="A221">
        <v>220</v>
      </c>
      <c r="B221">
        <v>248.811194</v>
      </c>
      <c r="C221" s="2">
        <v>1</v>
      </c>
      <c r="P221">
        <v>1</v>
      </c>
      <c r="Q221" t="str">
        <f>CONCATENATE(C221,E221,G221,I221)</f>
        <v>1</v>
      </c>
    </row>
    <row r="222" spans="1:17" x14ac:dyDescent="0.25">
      <c r="A222">
        <v>221</v>
      </c>
      <c r="B222">
        <v>248.826503</v>
      </c>
      <c r="C222" s="2">
        <v>1</v>
      </c>
      <c r="P222">
        <v>1</v>
      </c>
      <c r="Q222" t="str">
        <f>CONCATENATE(C222,E222,G222,I222)</f>
        <v>1</v>
      </c>
    </row>
    <row r="223" spans="1:17" x14ac:dyDescent="0.25">
      <c r="A223">
        <v>222</v>
      </c>
      <c r="B223">
        <v>248.80010099999998</v>
      </c>
      <c r="C223" s="2">
        <v>1</v>
      </c>
      <c r="H223">
        <v>256.84825000000001</v>
      </c>
      <c r="I223" s="3">
        <v>4</v>
      </c>
      <c r="P223">
        <v>2</v>
      </c>
      <c r="Q223" t="str">
        <f>CONCATENATE(C223,E223,G223,I223)</f>
        <v>14</v>
      </c>
    </row>
    <row r="224" spans="1:17" x14ac:dyDescent="0.25">
      <c r="A224">
        <v>223</v>
      </c>
      <c r="B224">
        <v>248.767661</v>
      </c>
      <c r="C224" s="2">
        <v>1</v>
      </c>
      <c r="H224">
        <v>256.84825000000001</v>
      </c>
      <c r="I224" s="3">
        <v>4</v>
      </c>
      <c r="P224">
        <v>2</v>
      </c>
      <c r="Q224" t="str">
        <f>CONCATENATE(C224,E224,G224,I224)</f>
        <v>14</v>
      </c>
    </row>
    <row r="225" spans="1:17" x14ac:dyDescent="0.25">
      <c r="A225">
        <v>224</v>
      </c>
      <c r="B225">
        <v>248.78151199999999</v>
      </c>
      <c r="C225" s="2">
        <v>1</v>
      </c>
      <c r="H225">
        <v>256.80726900000002</v>
      </c>
      <c r="I225" s="3">
        <v>4</v>
      </c>
      <c r="P225">
        <v>2</v>
      </c>
      <c r="Q225" t="str">
        <f>CONCATENATE(C225,E225,G225,I225)</f>
        <v>14</v>
      </c>
    </row>
    <row r="226" spans="1:17" x14ac:dyDescent="0.25">
      <c r="A226">
        <v>225</v>
      </c>
      <c r="B226">
        <v>248.81775199999998</v>
      </c>
      <c r="C226" s="2">
        <v>1</v>
      </c>
      <c r="H226">
        <v>256.84398199999998</v>
      </c>
      <c r="I226" s="3">
        <v>4</v>
      </c>
      <c r="P226">
        <v>2</v>
      </c>
      <c r="Q226" t="str">
        <f>CONCATENATE(C226,E226,G226,I226)</f>
        <v>14</v>
      </c>
    </row>
    <row r="227" spans="1:17" x14ac:dyDescent="0.25">
      <c r="A227">
        <v>226</v>
      </c>
      <c r="B227">
        <v>248.826762</v>
      </c>
      <c r="C227" s="2">
        <v>1</v>
      </c>
      <c r="F227">
        <v>250.976088</v>
      </c>
      <c r="G227" s="4">
        <v>3</v>
      </c>
      <c r="H227">
        <v>256.895533</v>
      </c>
      <c r="I227" s="3">
        <v>4</v>
      </c>
      <c r="P227">
        <v>3</v>
      </c>
      <c r="Q227" t="str">
        <f>CONCATENATE(C227,E227,G227,I227)</f>
        <v>134</v>
      </c>
    </row>
    <row r="228" spans="1:17" x14ac:dyDescent="0.25">
      <c r="A228">
        <v>227</v>
      </c>
      <c r="B228">
        <v>248.80442299999999</v>
      </c>
      <c r="C228" s="2">
        <v>1</v>
      </c>
      <c r="F228">
        <v>250.96098599999999</v>
      </c>
      <c r="G228" s="4">
        <v>3</v>
      </c>
      <c r="H228">
        <v>256.897357</v>
      </c>
      <c r="I228" s="3">
        <v>4</v>
      </c>
      <c r="P228">
        <v>3</v>
      </c>
      <c r="Q228" t="str">
        <f>CONCATENATE(C228,E228,G228,I228)</f>
        <v>134</v>
      </c>
    </row>
    <row r="229" spans="1:17" x14ac:dyDescent="0.25">
      <c r="A229">
        <v>228</v>
      </c>
      <c r="F229">
        <v>251.00535500000001</v>
      </c>
      <c r="G229" s="4">
        <v>3</v>
      </c>
      <c r="H229">
        <v>256.86678999999998</v>
      </c>
      <c r="I229" s="3">
        <v>4</v>
      </c>
      <c r="P229">
        <v>2</v>
      </c>
      <c r="Q229" t="str">
        <f>CONCATENATE(C229,E229,G229,I229)</f>
        <v>34</v>
      </c>
    </row>
    <row r="230" spans="1:17" x14ac:dyDescent="0.25">
      <c r="A230">
        <v>229</v>
      </c>
      <c r="F230">
        <v>250.98088000000001</v>
      </c>
      <c r="G230" s="4">
        <v>3</v>
      </c>
      <c r="H230">
        <v>256.84825000000001</v>
      </c>
      <c r="I230" s="3">
        <v>4</v>
      </c>
      <c r="P230">
        <v>2</v>
      </c>
      <c r="Q230" t="str">
        <f>CONCATENATE(C230,E230,G230,I230)</f>
        <v>34</v>
      </c>
    </row>
    <row r="231" spans="1:17" x14ac:dyDescent="0.25">
      <c r="A231">
        <v>230</v>
      </c>
      <c r="F231">
        <v>250.95588599999999</v>
      </c>
      <c r="G231" s="4">
        <v>3</v>
      </c>
      <c r="H231">
        <v>256.84825000000001</v>
      </c>
      <c r="I231" s="3">
        <v>4</v>
      </c>
      <c r="P231">
        <v>2</v>
      </c>
      <c r="Q231" t="str">
        <f>CONCATENATE(C231,E231,G231,I231)</f>
        <v>34</v>
      </c>
    </row>
    <row r="232" spans="1:17" x14ac:dyDescent="0.25">
      <c r="A232">
        <v>231</v>
      </c>
      <c r="F232">
        <v>250.97811799999999</v>
      </c>
      <c r="G232" s="4">
        <v>3</v>
      </c>
      <c r="H232">
        <v>256.84825000000001</v>
      </c>
      <c r="I232" s="3">
        <v>4</v>
      </c>
      <c r="P232">
        <v>2</v>
      </c>
      <c r="Q232" t="str">
        <f>CONCATENATE(C232,E232,G232,I232)</f>
        <v>34</v>
      </c>
    </row>
    <row r="233" spans="1:17" x14ac:dyDescent="0.25">
      <c r="A233">
        <v>232</v>
      </c>
      <c r="F233">
        <v>250.99545899999998</v>
      </c>
      <c r="G233" s="4">
        <v>3</v>
      </c>
      <c r="P233">
        <v>1</v>
      </c>
      <c r="Q233" t="str">
        <f>CONCATENATE(C233,E233,G233,I233)</f>
        <v>3</v>
      </c>
    </row>
    <row r="234" spans="1:17" x14ac:dyDescent="0.25">
      <c r="A234">
        <v>233</v>
      </c>
      <c r="F234">
        <v>250.985927</v>
      </c>
      <c r="G234" s="4">
        <v>3</v>
      </c>
      <c r="P234">
        <v>1</v>
      </c>
      <c r="Q234" t="str">
        <f>CONCATENATE(C234,E234,G234,I234)</f>
        <v>3</v>
      </c>
    </row>
    <row r="235" spans="1:17" x14ac:dyDescent="0.25">
      <c r="A235">
        <v>234</v>
      </c>
      <c r="F235">
        <v>250.976088</v>
      </c>
      <c r="G235" s="4">
        <v>3</v>
      </c>
      <c r="P235">
        <v>1</v>
      </c>
      <c r="Q235" t="str">
        <f>CONCATENATE(C235,E235,G235,I235)</f>
        <v>3</v>
      </c>
    </row>
    <row r="236" spans="1:17" x14ac:dyDescent="0.25">
      <c r="A236">
        <v>235</v>
      </c>
      <c r="F236">
        <v>250.976088</v>
      </c>
      <c r="G236" s="4">
        <v>3</v>
      </c>
      <c r="P236">
        <v>1</v>
      </c>
      <c r="Q236" t="str">
        <f>CONCATENATE(C236,E236,G236,I236)</f>
        <v>3</v>
      </c>
    </row>
    <row r="237" spans="1:17" x14ac:dyDescent="0.25">
      <c r="A237">
        <v>236</v>
      </c>
      <c r="P237">
        <v>0</v>
      </c>
      <c r="Q237" t="str">
        <f>CONCATENATE(C237,E237,G237,I237)</f>
        <v/>
      </c>
    </row>
    <row r="238" spans="1:17" x14ac:dyDescent="0.25">
      <c r="A238">
        <v>237</v>
      </c>
      <c r="P238">
        <v>0</v>
      </c>
      <c r="Q238" t="str">
        <f>CONCATENATE(C238,E238,G238,I238)</f>
        <v/>
      </c>
    </row>
    <row r="239" spans="1:17" x14ac:dyDescent="0.25">
      <c r="A239">
        <v>238</v>
      </c>
      <c r="D239">
        <v>229.47367199999999</v>
      </c>
      <c r="E239" s="5">
        <v>2</v>
      </c>
      <c r="P239">
        <v>1</v>
      </c>
      <c r="Q239" t="str">
        <f>CONCATENATE(C239,E239,G239,I239)</f>
        <v>2</v>
      </c>
    </row>
    <row r="240" spans="1:17" x14ac:dyDescent="0.25">
      <c r="A240">
        <v>239</v>
      </c>
      <c r="D240">
        <v>229.46231900000001</v>
      </c>
      <c r="E240" s="5">
        <v>2</v>
      </c>
      <c r="P240">
        <v>1</v>
      </c>
      <c r="Q240" t="str">
        <f>CONCATENATE(C240,E240,G240,I240)</f>
        <v>2</v>
      </c>
    </row>
    <row r="241" spans="1:17" x14ac:dyDescent="0.25">
      <c r="A241">
        <v>240</v>
      </c>
      <c r="D241">
        <v>229.44414599999999</v>
      </c>
      <c r="E241" s="5">
        <v>2</v>
      </c>
      <c r="P241">
        <v>1</v>
      </c>
      <c r="Q241" t="str">
        <f>CONCATENATE(C241,E241,G241,I241)</f>
        <v>2</v>
      </c>
    </row>
    <row r="242" spans="1:17" x14ac:dyDescent="0.25">
      <c r="A242">
        <v>241</v>
      </c>
      <c r="D242">
        <v>229.45414399999999</v>
      </c>
      <c r="E242" s="5">
        <v>2</v>
      </c>
      <c r="P242">
        <v>1</v>
      </c>
      <c r="Q242" t="str">
        <f>CONCATENATE(C242,E242,G242,I242)</f>
        <v>2</v>
      </c>
    </row>
    <row r="243" spans="1:17" x14ac:dyDescent="0.25">
      <c r="A243">
        <v>242</v>
      </c>
      <c r="B243">
        <v>225.35060799999999</v>
      </c>
      <c r="C243" s="2">
        <v>1</v>
      </c>
      <c r="D243">
        <v>229.38645099999999</v>
      </c>
      <c r="E243" s="5">
        <v>2</v>
      </c>
      <c r="P243">
        <v>2</v>
      </c>
      <c r="Q243" t="str">
        <f>CONCATENATE(C243,E243,G243,I243)</f>
        <v>12</v>
      </c>
    </row>
    <row r="244" spans="1:17" x14ac:dyDescent="0.25">
      <c r="A244">
        <v>243</v>
      </c>
      <c r="B244">
        <v>225.29384999999999</v>
      </c>
      <c r="C244" s="2">
        <v>1</v>
      </c>
      <c r="D244">
        <v>229.35125099999999</v>
      </c>
      <c r="E244" s="5">
        <v>2</v>
      </c>
      <c r="P244">
        <v>2</v>
      </c>
      <c r="Q244" t="str">
        <f>CONCATENATE(C244,E244,G244,I244)</f>
        <v>12</v>
      </c>
    </row>
    <row r="245" spans="1:17" x14ac:dyDescent="0.25">
      <c r="A245">
        <v>244</v>
      </c>
      <c r="B245">
        <v>225.25760700000001</v>
      </c>
      <c r="C245" s="2">
        <v>1</v>
      </c>
      <c r="D245">
        <v>229.41493299999999</v>
      </c>
      <c r="E245" s="5">
        <v>2</v>
      </c>
      <c r="P245">
        <v>2</v>
      </c>
      <c r="Q245" t="str">
        <f>CONCATENATE(C245,E245,G245,I245)</f>
        <v>12</v>
      </c>
    </row>
    <row r="246" spans="1:17" x14ac:dyDescent="0.25">
      <c r="A246">
        <v>245</v>
      </c>
      <c r="B246">
        <v>225.27697699999999</v>
      </c>
      <c r="C246" s="2">
        <v>1</v>
      </c>
      <c r="D246">
        <v>229.41493299999999</v>
      </c>
      <c r="E246" s="5">
        <v>2</v>
      </c>
      <c r="P246">
        <v>2</v>
      </c>
      <c r="Q246" t="str">
        <f>CONCATENATE(C246,E246,G246,I246)</f>
        <v>12</v>
      </c>
    </row>
    <row r="247" spans="1:17" x14ac:dyDescent="0.25">
      <c r="A247">
        <v>246</v>
      </c>
      <c r="B247">
        <v>225.24417199999999</v>
      </c>
      <c r="C247" s="2">
        <v>1</v>
      </c>
      <c r="D247">
        <v>229.41493299999999</v>
      </c>
      <c r="E247" s="5">
        <v>2</v>
      </c>
      <c r="P247">
        <v>2</v>
      </c>
      <c r="Q247" t="str">
        <f>CONCATENATE(C247,E247,G247,I247)</f>
        <v>12</v>
      </c>
    </row>
    <row r="248" spans="1:17" x14ac:dyDescent="0.25">
      <c r="A248">
        <v>247</v>
      </c>
      <c r="B248">
        <v>225.17210499999999</v>
      </c>
      <c r="C248" s="2">
        <v>1</v>
      </c>
      <c r="P248">
        <v>1</v>
      </c>
      <c r="Q248" t="str">
        <f>CONCATENATE(C248,E248,G248,I248)</f>
        <v>1</v>
      </c>
    </row>
    <row r="249" spans="1:17" x14ac:dyDescent="0.25">
      <c r="A249">
        <v>248</v>
      </c>
      <c r="B249">
        <v>225.30155600000001</v>
      </c>
      <c r="C249" s="2">
        <v>1</v>
      </c>
      <c r="F249">
        <v>226.66094799999999</v>
      </c>
      <c r="G249" s="4">
        <v>3</v>
      </c>
      <c r="P249">
        <v>2</v>
      </c>
      <c r="Q249" t="str">
        <f>CONCATENATE(C249,E249,G249,I249)</f>
        <v>13</v>
      </c>
    </row>
    <row r="250" spans="1:17" x14ac:dyDescent="0.25">
      <c r="A250">
        <v>249</v>
      </c>
      <c r="F250">
        <v>226.63506899999999</v>
      </c>
      <c r="G250" s="4">
        <v>3</v>
      </c>
      <c r="H250">
        <v>225.637317</v>
      </c>
      <c r="I250" s="3">
        <v>4</v>
      </c>
      <c r="P250">
        <v>2</v>
      </c>
      <c r="Q250" t="str">
        <f>CONCATENATE(C250,E250,G250,I250)</f>
        <v>34</v>
      </c>
    </row>
    <row r="251" spans="1:17" x14ac:dyDescent="0.25">
      <c r="A251">
        <v>250</v>
      </c>
      <c r="F251">
        <v>226.565292</v>
      </c>
      <c r="G251" s="4">
        <v>3</v>
      </c>
      <c r="H251">
        <v>225.66579899999999</v>
      </c>
      <c r="I251" s="3">
        <v>4</v>
      </c>
      <c r="P251">
        <v>2</v>
      </c>
      <c r="Q251" t="str">
        <f>CONCATENATE(C251,E251,G251,I251)</f>
        <v>34</v>
      </c>
    </row>
    <row r="252" spans="1:17" x14ac:dyDescent="0.25">
      <c r="A252">
        <v>251</v>
      </c>
      <c r="F252">
        <v>226.54086999999998</v>
      </c>
      <c r="G252" s="4">
        <v>3</v>
      </c>
      <c r="H252">
        <v>225.68069299999999</v>
      </c>
      <c r="I252" s="3">
        <v>4</v>
      </c>
      <c r="P252">
        <v>2</v>
      </c>
      <c r="Q252" t="str">
        <f>CONCATENATE(C252,E252,G252,I252)</f>
        <v>34</v>
      </c>
    </row>
    <row r="253" spans="1:17" x14ac:dyDescent="0.25">
      <c r="A253">
        <v>252</v>
      </c>
      <c r="F253">
        <v>226.57565399999999</v>
      </c>
      <c r="G253" s="4">
        <v>3</v>
      </c>
      <c r="H253">
        <v>225.637473</v>
      </c>
      <c r="I253" s="3">
        <v>4</v>
      </c>
      <c r="P253">
        <v>2</v>
      </c>
      <c r="Q253" t="str">
        <f>CONCATENATE(C253,E253,G253,I253)</f>
        <v>34</v>
      </c>
    </row>
    <row r="254" spans="1:17" x14ac:dyDescent="0.25">
      <c r="A254">
        <v>253</v>
      </c>
      <c r="F254">
        <v>226.551129</v>
      </c>
      <c r="G254" s="4">
        <v>3</v>
      </c>
      <c r="H254">
        <v>225.68069299999999</v>
      </c>
      <c r="I254" s="3">
        <v>4</v>
      </c>
      <c r="P254">
        <v>2</v>
      </c>
      <c r="Q254" t="str">
        <f>CONCATENATE(C254,E254,G254,I254)</f>
        <v>34</v>
      </c>
    </row>
    <row r="255" spans="1:17" x14ac:dyDescent="0.25">
      <c r="A255">
        <v>254</v>
      </c>
      <c r="F255">
        <v>226.66094799999999</v>
      </c>
      <c r="G255" s="4">
        <v>3</v>
      </c>
      <c r="H255">
        <v>225.73771199999999</v>
      </c>
      <c r="I255" s="3">
        <v>4</v>
      </c>
      <c r="P255">
        <v>2</v>
      </c>
      <c r="Q255" t="str">
        <f>CONCATENATE(C255,E255,G255,I255)</f>
        <v>34</v>
      </c>
    </row>
    <row r="256" spans="1:17" x14ac:dyDescent="0.25">
      <c r="A256">
        <v>255</v>
      </c>
      <c r="F256">
        <v>226.66094799999999</v>
      </c>
      <c r="G256" s="4">
        <v>3</v>
      </c>
      <c r="H256">
        <v>225.68553399999999</v>
      </c>
      <c r="I256" s="3">
        <v>4</v>
      </c>
      <c r="P256">
        <v>2</v>
      </c>
      <c r="Q256" t="str">
        <f>CONCATENATE(C256,E256,G256,I256)</f>
        <v>34</v>
      </c>
    </row>
    <row r="257" spans="1:17" x14ac:dyDescent="0.25">
      <c r="A257">
        <v>256</v>
      </c>
      <c r="F257">
        <v>226.66094799999999</v>
      </c>
      <c r="G257" s="4">
        <v>3</v>
      </c>
      <c r="H257">
        <v>225.660697</v>
      </c>
      <c r="I257" s="3">
        <v>4</v>
      </c>
      <c r="P257">
        <v>2</v>
      </c>
      <c r="Q257" t="str">
        <f>CONCATENATE(C257,E257,G257,I257)</f>
        <v>34</v>
      </c>
    </row>
    <row r="258" spans="1:17" x14ac:dyDescent="0.25">
      <c r="A258">
        <v>257</v>
      </c>
      <c r="P258">
        <v>0</v>
      </c>
      <c r="Q258" t="str">
        <f>CONCATENATE(C258,E258,G258,I258)</f>
        <v/>
      </c>
    </row>
    <row r="259" spans="1:17" x14ac:dyDescent="0.25">
      <c r="A259">
        <v>258</v>
      </c>
      <c r="P259">
        <v>0</v>
      </c>
      <c r="Q259" t="str">
        <f>CONCATENATE(C259,E259,G259,I259)</f>
        <v/>
      </c>
    </row>
    <row r="260" spans="1:17" x14ac:dyDescent="0.25">
      <c r="A260">
        <v>259</v>
      </c>
      <c r="D260">
        <v>206.93474399999999</v>
      </c>
      <c r="E260" s="5">
        <v>2</v>
      </c>
      <c r="P260">
        <v>1</v>
      </c>
      <c r="Q260" t="str">
        <f>CONCATENATE(C260,E260,G260,I260)</f>
        <v>2</v>
      </c>
    </row>
    <row r="261" spans="1:17" x14ac:dyDescent="0.25">
      <c r="A261">
        <v>260</v>
      </c>
      <c r="D261">
        <v>206.93474399999999</v>
      </c>
      <c r="E261" s="5">
        <v>2</v>
      </c>
      <c r="P261">
        <v>1</v>
      </c>
      <c r="Q261" t="str">
        <f>CONCATENATE(C261,E261,G261,I261)</f>
        <v>2</v>
      </c>
    </row>
    <row r="262" spans="1:17" x14ac:dyDescent="0.25">
      <c r="A262">
        <v>261</v>
      </c>
      <c r="D262">
        <v>207.01910599999999</v>
      </c>
      <c r="E262" s="5">
        <v>2</v>
      </c>
      <c r="P262">
        <v>1</v>
      </c>
      <c r="Q262" t="str">
        <f>CONCATENATE(C262,E262,G262,I262)</f>
        <v>2</v>
      </c>
    </row>
    <row r="263" spans="1:17" x14ac:dyDescent="0.25">
      <c r="A263">
        <v>262</v>
      </c>
      <c r="B263">
        <v>203.79779300000001</v>
      </c>
      <c r="C263" s="2">
        <v>1</v>
      </c>
      <c r="D263">
        <v>207.00979100000001</v>
      </c>
      <c r="E263" s="5">
        <v>2</v>
      </c>
      <c r="P263">
        <v>2</v>
      </c>
      <c r="Q263" t="str">
        <f>CONCATENATE(C263,E263,G263,I263)</f>
        <v>12</v>
      </c>
    </row>
    <row r="264" spans="1:17" x14ac:dyDescent="0.25">
      <c r="A264">
        <v>263</v>
      </c>
      <c r="B264">
        <v>203.82968399999999</v>
      </c>
      <c r="C264" s="2">
        <v>1</v>
      </c>
      <c r="D264">
        <v>207.02678900000001</v>
      </c>
      <c r="E264" s="5">
        <v>2</v>
      </c>
      <c r="P264">
        <v>2</v>
      </c>
      <c r="Q264" t="str">
        <f>CONCATENATE(C264,E264,G264,I264)</f>
        <v>12</v>
      </c>
    </row>
    <row r="265" spans="1:17" x14ac:dyDescent="0.25">
      <c r="A265">
        <v>264</v>
      </c>
      <c r="B265">
        <v>203.781004</v>
      </c>
      <c r="C265" s="2">
        <v>1</v>
      </c>
      <c r="D265">
        <v>207.03626500000001</v>
      </c>
      <c r="E265" s="5">
        <v>2</v>
      </c>
      <c r="P265">
        <v>2</v>
      </c>
      <c r="Q265" t="str">
        <f>CONCATENATE(C265,E265,G265,I265)</f>
        <v>12</v>
      </c>
    </row>
    <row r="266" spans="1:17" x14ac:dyDescent="0.25">
      <c r="A266">
        <v>265</v>
      </c>
      <c r="B266">
        <v>203.76542499999999</v>
      </c>
      <c r="C266" s="2">
        <v>1</v>
      </c>
      <c r="D266">
        <v>207.014635</v>
      </c>
      <c r="E266" s="5">
        <v>2</v>
      </c>
      <c r="P266">
        <v>2</v>
      </c>
      <c r="Q266" t="str">
        <f>CONCATENATE(C266,E266,G266,I266)</f>
        <v>12</v>
      </c>
    </row>
    <row r="267" spans="1:17" x14ac:dyDescent="0.25">
      <c r="A267">
        <v>266</v>
      </c>
      <c r="B267">
        <v>203.720843</v>
      </c>
      <c r="C267" s="2">
        <v>1</v>
      </c>
      <c r="D267">
        <v>207.000269</v>
      </c>
      <c r="E267" s="5">
        <v>2</v>
      </c>
      <c r="P267">
        <v>2</v>
      </c>
      <c r="Q267" t="str">
        <f>CONCATENATE(C267,E267,G267,I267)</f>
        <v>12</v>
      </c>
    </row>
    <row r="268" spans="1:17" x14ac:dyDescent="0.25">
      <c r="A268">
        <v>267</v>
      </c>
      <c r="B268">
        <v>203.71068400000001</v>
      </c>
      <c r="C268" s="2">
        <v>1</v>
      </c>
      <c r="D268">
        <v>206.93474399999999</v>
      </c>
      <c r="E268" s="5">
        <v>2</v>
      </c>
      <c r="P268">
        <v>2</v>
      </c>
      <c r="Q268" t="str">
        <f>CONCATENATE(C268,E268,G268,I268)</f>
        <v>12</v>
      </c>
    </row>
    <row r="269" spans="1:17" x14ac:dyDescent="0.25">
      <c r="A269">
        <v>268</v>
      </c>
      <c r="B269">
        <v>203.68205900000001</v>
      </c>
      <c r="C269" s="2">
        <v>1</v>
      </c>
      <c r="P269">
        <v>1</v>
      </c>
      <c r="Q269" t="str">
        <f>CONCATENATE(C269,E269,G269,I269)</f>
        <v>1</v>
      </c>
    </row>
    <row r="270" spans="1:17" x14ac:dyDescent="0.25">
      <c r="A270">
        <v>269</v>
      </c>
      <c r="B270">
        <v>203.79779300000001</v>
      </c>
      <c r="C270" s="2">
        <v>1</v>
      </c>
      <c r="P270">
        <v>1</v>
      </c>
      <c r="Q270" t="str">
        <f>CONCATENATE(C270,E270,G270,I270)</f>
        <v>1</v>
      </c>
    </row>
    <row r="271" spans="1:17" x14ac:dyDescent="0.25">
      <c r="A271">
        <v>270</v>
      </c>
      <c r="H271">
        <v>202.40831600000001</v>
      </c>
      <c r="I271" s="3">
        <v>4</v>
      </c>
      <c r="P271">
        <v>1</v>
      </c>
      <c r="Q271" t="str">
        <f>CONCATENATE(C271,E271,G271,I271)</f>
        <v>4</v>
      </c>
    </row>
    <row r="272" spans="1:17" x14ac:dyDescent="0.25">
      <c r="A272">
        <v>271</v>
      </c>
      <c r="F272">
        <v>202.03132099999999</v>
      </c>
      <c r="G272" s="4">
        <v>3</v>
      </c>
      <c r="H272">
        <v>202.34537</v>
      </c>
      <c r="I272" s="3">
        <v>4</v>
      </c>
      <c r="P272">
        <v>2</v>
      </c>
      <c r="Q272" t="str">
        <f>CONCATENATE(C272,E272,G272,I272)</f>
        <v>34</v>
      </c>
    </row>
    <row r="273" spans="1:17" x14ac:dyDescent="0.25">
      <c r="A273">
        <v>272</v>
      </c>
      <c r="F273">
        <v>202.05315999999999</v>
      </c>
      <c r="G273" s="4">
        <v>3</v>
      </c>
      <c r="H273">
        <v>202.32984400000001</v>
      </c>
      <c r="I273" s="3">
        <v>4</v>
      </c>
      <c r="P273">
        <v>2</v>
      </c>
      <c r="Q273" t="str">
        <f>CONCATENATE(C273,E273,G273,I273)</f>
        <v>34</v>
      </c>
    </row>
    <row r="274" spans="1:17" x14ac:dyDescent="0.25">
      <c r="A274">
        <v>273</v>
      </c>
      <c r="F274">
        <v>202.06510800000001</v>
      </c>
      <c r="G274" s="4">
        <v>3</v>
      </c>
      <c r="H274">
        <v>202.35942699999998</v>
      </c>
      <c r="I274" s="3">
        <v>4</v>
      </c>
      <c r="P274">
        <v>2</v>
      </c>
      <c r="Q274" t="str">
        <f>CONCATENATE(C274,E274,G274,I274)</f>
        <v>34</v>
      </c>
    </row>
    <row r="275" spans="1:17" x14ac:dyDescent="0.25">
      <c r="A275">
        <v>274</v>
      </c>
      <c r="F275">
        <v>202.01605499999999</v>
      </c>
      <c r="G275" s="4">
        <v>3</v>
      </c>
      <c r="H275">
        <v>202.398268</v>
      </c>
      <c r="I275" s="3">
        <v>4</v>
      </c>
      <c r="P275">
        <v>2</v>
      </c>
      <c r="Q275" t="str">
        <f>CONCATENATE(C275,E275,G275,I275)</f>
        <v>34</v>
      </c>
    </row>
    <row r="276" spans="1:17" x14ac:dyDescent="0.25">
      <c r="A276">
        <v>275</v>
      </c>
      <c r="F276">
        <v>202.027266</v>
      </c>
      <c r="G276" s="4">
        <v>3</v>
      </c>
      <c r="H276">
        <v>202.39021099999999</v>
      </c>
      <c r="I276" s="3">
        <v>4</v>
      </c>
      <c r="P276">
        <v>2</v>
      </c>
      <c r="Q276" t="str">
        <f>CONCATENATE(C276,E276,G276,I276)</f>
        <v>34</v>
      </c>
    </row>
    <row r="277" spans="1:17" x14ac:dyDescent="0.25">
      <c r="A277">
        <v>276</v>
      </c>
      <c r="F277">
        <v>202.01884699999999</v>
      </c>
      <c r="G277" s="4">
        <v>3</v>
      </c>
      <c r="H277">
        <v>202.385954</v>
      </c>
      <c r="I277" s="3">
        <v>4</v>
      </c>
      <c r="P277">
        <v>2</v>
      </c>
      <c r="Q277" t="str">
        <f>CONCATENATE(C277,E277,G277,I277)</f>
        <v>34</v>
      </c>
    </row>
    <row r="278" spans="1:17" x14ac:dyDescent="0.25">
      <c r="A278">
        <v>277</v>
      </c>
      <c r="F278">
        <v>201.989058</v>
      </c>
      <c r="G278" s="4">
        <v>3</v>
      </c>
      <c r="H278">
        <v>202.34252800000002</v>
      </c>
      <c r="I278" s="3">
        <v>4</v>
      </c>
      <c r="P278">
        <v>2</v>
      </c>
      <c r="Q278" t="str">
        <f>CONCATENATE(C278,E278,G278,I278)</f>
        <v>34</v>
      </c>
    </row>
    <row r="279" spans="1:17" x14ac:dyDescent="0.25">
      <c r="A279">
        <v>278</v>
      </c>
      <c r="F279">
        <v>202.00484699999998</v>
      </c>
      <c r="G279" s="4">
        <v>3</v>
      </c>
      <c r="H279">
        <v>202.33263199999999</v>
      </c>
      <c r="I279" s="3">
        <v>4</v>
      </c>
      <c r="P279">
        <v>2</v>
      </c>
      <c r="Q279" t="str">
        <f>CONCATENATE(C279,E279,G279,I279)</f>
        <v>34</v>
      </c>
    </row>
    <row r="280" spans="1:17" x14ac:dyDescent="0.25">
      <c r="A280">
        <v>279</v>
      </c>
      <c r="F280">
        <v>202.03016099999999</v>
      </c>
      <c r="G280" s="4">
        <v>3</v>
      </c>
      <c r="P280">
        <v>1</v>
      </c>
      <c r="Q280" t="str">
        <f>CONCATENATE(C280,E280,G280,I280)</f>
        <v>3</v>
      </c>
    </row>
    <row r="281" spans="1:17" x14ac:dyDescent="0.25">
      <c r="A281">
        <v>280</v>
      </c>
      <c r="P281">
        <v>0</v>
      </c>
      <c r="Q281" t="str">
        <f>CONCATENATE(C281,E281,G281,I281)</f>
        <v/>
      </c>
    </row>
    <row r="282" spans="1:17" x14ac:dyDescent="0.25">
      <c r="A282">
        <v>281</v>
      </c>
      <c r="P282">
        <v>0</v>
      </c>
      <c r="Q282" t="str">
        <f>CONCATENATE(C282,E282,G282,I282)</f>
        <v/>
      </c>
    </row>
    <row r="283" spans="1:17" x14ac:dyDescent="0.25">
      <c r="A283">
        <v>282</v>
      </c>
      <c r="D283">
        <v>181.514635</v>
      </c>
      <c r="E283" s="5">
        <v>2</v>
      </c>
      <c r="P283">
        <v>1</v>
      </c>
      <c r="Q283" t="str">
        <f>CONCATENATE(C283,E283,G283,I283)</f>
        <v>2</v>
      </c>
    </row>
    <row r="284" spans="1:17" x14ac:dyDescent="0.25">
      <c r="A284">
        <v>283</v>
      </c>
      <c r="D284">
        <v>181.519476</v>
      </c>
      <c r="E284" s="5">
        <v>2</v>
      </c>
      <c r="P284">
        <v>1</v>
      </c>
      <c r="Q284" t="str">
        <f>CONCATENATE(C284,E284,G284,I284)</f>
        <v>2</v>
      </c>
    </row>
    <row r="285" spans="1:17" x14ac:dyDescent="0.25">
      <c r="A285">
        <v>284</v>
      </c>
      <c r="B285">
        <v>177.56321600000001</v>
      </c>
      <c r="C285" s="2">
        <v>1</v>
      </c>
      <c r="D285">
        <v>181.50395</v>
      </c>
      <c r="E285" s="5">
        <v>2</v>
      </c>
      <c r="P285">
        <v>2</v>
      </c>
      <c r="Q285" t="str">
        <f>CONCATENATE(C285,E285,G285,I285)</f>
        <v>12</v>
      </c>
    </row>
    <row r="286" spans="1:17" x14ac:dyDescent="0.25">
      <c r="A286">
        <v>285</v>
      </c>
      <c r="B286">
        <v>177.53137100000001</v>
      </c>
      <c r="C286" s="2">
        <v>1</v>
      </c>
      <c r="D286">
        <v>181.50395</v>
      </c>
      <c r="E286" s="5">
        <v>2</v>
      </c>
      <c r="P286">
        <v>2</v>
      </c>
      <c r="Q286" t="str">
        <f>CONCATENATE(C286,E286,G286,I286)</f>
        <v>12</v>
      </c>
    </row>
    <row r="287" spans="1:17" x14ac:dyDescent="0.25">
      <c r="A287">
        <v>286</v>
      </c>
      <c r="B287">
        <v>177.52005800000001</v>
      </c>
      <c r="C287" s="2">
        <v>1</v>
      </c>
      <c r="D287">
        <v>181.50395</v>
      </c>
      <c r="E287" s="5">
        <v>2</v>
      </c>
      <c r="P287">
        <v>2</v>
      </c>
      <c r="Q287" t="str">
        <f>CONCATENATE(C287,E287,G287,I287)</f>
        <v>12</v>
      </c>
    </row>
    <row r="288" spans="1:17" x14ac:dyDescent="0.25">
      <c r="A288">
        <v>287</v>
      </c>
      <c r="B288">
        <v>177.526003</v>
      </c>
      <c r="C288" s="2">
        <v>1</v>
      </c>
      <c r="D288">
        <v>181.50395</v>
      </c>
      <c r="E288" s="5">
        <v>2</v>
      </c>
      <c r="P288">
        <v>2</v>
      </c>
      <c r="Q288" t="str">
        <f>CONCATENATE(C288,E288,G288,I288)</f>
        <v>12</v>
      </c>
    </row>
    <row r="289" spans="1:17" x14ac:dyDescent="0.25">
      <c r="A289">
        <v>288</v>
      </c>
      <c r="B289">
        <v>177.51037300000002</v>
      </c>
      <c r="C289" s="2">
        <v>1</v>
      </c>
      <c r="D289">
        <v>181.50395</v>
      </c>
      <c r="E289" s="5">
        <v>2</v>
      </c>
      <c r="P289">
        <v>2</v>
      </c>
      <c r="Q289" t="str">
        <f>CONCATENATE(C289,E289,G289,I289)</f>
        <v>12</v>
      </c>
    </row>
    <row r="290" spans="1:17" x14ac:dyDescent="0.25">
      <c r="A290">
        <v>289</v>
      </c>
      <c r="B290">
        <v>177.51616100000001</v>
      </c>
      <c r="C290" s="2">
        <v>1</v>
      </c>
      <c r="P290">
        <v>1</v>
      </c>
      <c r="Q290" t="str">
        <f>CONCATENATE(C290,E290,G290,I290)</f>
        <v>1</v>
      </c>
    </row>
    <row r="291" spans="1:17" x14ac:dyDescent="0.25">
      <c r="A291">
        <v>290</v>
      </c>
      <c r="B291">
        <v>177.497265</v>
      </c>
      <c r="C291" s="2">
        <v>1</v>
      </c>
      <c r="P291">
        <v>1</v>
      </c>
      <c r="Q291" t="str">
        <f>CONCATENATE(C291,E291,G291,I291)</f>
        <v>1</v>
      </c>
    </row>
    <row r="292" spans="1:17" x14ac:dyDescent="0.25">
      <c r="A292">
        <v>291</v>
      </c>
      <c r="B292">
        <v>177.536688</v>
      </c>
      <c r="C292" s="2">
        <v>1</v>
      </c>
      <c r="P292">
        <v>1</v>
      </c>
      <c r="Q292" t="str">
        <f>CONCATENATE(C292,E292,G292,I292)</f>
        <v>1</v>
      </c>
    </row>
    <row r="293" spans="1:17" x14ac:dyDescent="0.25">
      <c r="A293">
        <v>292</v>
      </c>
      <c r="B293">
        <v>177.56321600000001</v>
      </c>
      <c r="C293" s="2">
        <v>1</v>
      </c>
      <c r="P293">
        <v>1</v>
      </c>
      <c r="Q293" t="str">
        <f>CONCATENATE(C293,E293,G293,I293)</f>
        <v>1</v>
      </c>
    </row>
    <row r="294" spans="1:17" x14ac:dyDescent="0.25">
      <c r="A294">
        <v>293</v>
      </c>
      <c r="F294">
        <v>176.303055</v>
      </c>
      <c r="G294" s="4">
        <v>3</v>
      </c>
      <c r="P294">
        <v>1</v>
      </c>
      <c r="Q294" t="str">
        <f>CONCATENATE(C294,E294,G294,I294)</f>
        <v>3</v>
      </c>
    </row>
    <row r="295" spans="1:17" x14ac:dyDescent="0.25">
      <c r="A295">
        <v>294</v>
      </c>
      <c r="F295">
        <v>176.28116299999999</v>
      </c>
      <c r="G295" s="4">
        <v>3</v>
      </c>
      <c r="H295">
        <v>175.28700499999999</v>
      </c>
      <c r="I295" s="3">
        <v>4</v>
      </c>
      <c r="P295">
        <v>2</v>
      </c>
      <c r="Q295" t="str">
        <f>CONCATENATE(C295,E295,G295,I295)</f>
        <v>34</v>
      </c>
    </row>
    <row r="296" spans="1:17" x14ac:dyDescent="0.25">
      <c r="A296">
        <v>295</v>
      </c>
      <c r="F296">
        <v>176.289896</v>
      </c>
      <c r="G296" s="4">
        <v>3</v>
      </c>
      <c r="H296">
        <v>175.254267</v>
      </c>
      <c r="I296" s="3">
        <v>4</v>
      </c>
      <c r="P296">
        <v>2</v>
      </c>
      <c r="Q296" t="str">
        <f>CONCATENATE(C296,E296,G296,I296)</f>
        <v>34</v>
      </c>
    </row>
    <row r="297" spans="1:17" x14ac:dyDescent="0.25">
      <c r="A297">
        <v>296</v>
      </c>
      <c r="F297">
        <v>176.30200400000001</v>
      </c>
      <c r="G297" s="4">
        <v>3</v>
      </c>
      <c r="H297">
        <v>175.258847</v>
      </c>
      <c r="I297" s="3">
        <v>4</v>
      </c>
      <c r="P297">
        <v>2</v>
      </c>
      <c r="Q297" t="str">
        <f>CONCATENATE(C297,E297,G297,I297)</f>
        <v>34</v>
      </c>
    </row>
    <row r="298" spans="1:17" x14ac:dyDescent="0.25">
      <c r="A298">
        <v>297</v>
      </c>
      <c r="F298">
        <v>176.31584599999999</v>
      </c>
      <c r="G298" s="4">
        <v>3</v>
      </c>
      <c r="H298">
        <v>175.19131899999999</v>
      </c>
      <c r="I298" s="3">
        <v>4</v>
      </c>
      <c r="P298">
        <v>2</v>
      </c>
      <c r="Q298" t="str">
        <f>CONCATENATE(C298,E298,G298,I298)</f>
        <v>34</v>
      </c>
    </row>
    <row r="299" spans="1:17" x14ac:dyDescent="0.25">
      <c r="A299">
        <v>298</v>
      </c>
      <c r="F299">
        <v>176.21689800000001</v>
      </c>
      <c r="G299" s="4">
        <v>3</v>
      </c>
      <c r="H299">
        <v>175.25863699999999</v>
      </c>
      <c r="I299" s="3">
        <v>4</v>
      </c>
      <c r="P299">
        <v>2</v>
      </c>
      <c r="Q299" t="str">
        <f>CONCATENATE(C299,E299,G299,I299)</f>
        <v>34</v>
      </c>
    </row>
    <row r="300" spans="1:17" x14ac:dyDescent="0.25">
      <c r="A300">
        <v>299</v>
      </c>
      <c r="F300">
        <v>176.20710800000001</v>
      </c>
      <c r="G300" s="4">
        <v>3</v>
      </c>
      <c r="H300">
        <v>175.24658199999999</v>
      </c>
      <c r="I300" s="3">
        <v>4</v>
      </c>
      <c r="P300">
        <v>2</v>
      </c>
      <c r="Q300" t="str">
        <f>CONCATENATE(C300,E300,G300,I300)</f>
        <v>34</v>
      </c>
    </row>
    <row r="301" spans="1:17" x14ac:dyDescent="0.25">
      <c r="A301">
        <v>300</v>
      </c>
      <c r="F301">
        <v>176.191056</v>
      </c>
      <c r="G301" s="4">
        <v>3</v>
      </c>
      <c r="H301">
        <v>175.18710899999999</v>
      </c>
      <c r="I301" s="3">
        <v>4</v>
      </c>
      <c r="P301">
        <v>2</v>
      </c>
      <c r="Q301" t="str">
        <f>CONCATENATE(C301,E301,G301,I301)</f>
        <v>34</v>
      </c>
    </row>
    <row r="302" spans="1:17" x14ac:dyDescent="0.25">
      <c r="A302">
        <v>301</v>
      </c>
      <c r="F302">
        <v>176.34221300000002</v>
      </c>
      <c r="G302" s="4">
        <v>3</v>
      </c>
      <c r="H302">
        <v>175.28700499999999</v>
      </c>
      <c r="I302" s="3">
        <v>4</v>
      </c>
      <c r="P302">
        <v>2</v>
      </c>
      <c r="Q302" t="str">
        <f>CONCATENATE(C302,E302,G302,I302)</f>
        <v>34</v>
      </c>
    </row>
    <row r="303" spans="1:17" x14ac:dyDescent="0.25">
      <c r="A303">
        <v>302</v>
      </c>
      <c r="F303">
        <v>176.34221300000002</v>
      </c>
      <c r="G303" s="4">
        <v>3</v>
      </c>
      <c r="H303">
        <v>175.28700499999999</v>
      </c>
      <c r="I303" s="3">
        <v>4</v>
      </c>
      <c r="P303">
        <v>2</v>
      </c>
      <c r="Q303" t="str">
        <f>CONCATENATE(C303,E303,G303,I303)</f>
        <v>34</v>
      </c>
    </row>
    <row r="304" spans="1:17" x14ac:dyDescent="0.25">
      <c r="A304">
        <v>303</v>
      </c>
      <c r="B304">
        <v>158.88889900000001</v>
      </c>
      <c r="C304" s="2">
        <v>1</v>
      </c>
      <c r="P304">
        <v>1</v>
      </c>
      <c r="Q304" t="str">
        <f>CONCATENATE(C304,E304,G304,I304)</f>
        <v>1</v>
      </c>
    </row>
    <row r="305" spans="1:17" x14ac:dyDescent="0.25">
      <c r="A305">
        <v>304</v>
      </c>
      <c r="B305">
        <v>158.953057</v>
      </c>
      <c r="C305" s="2">
        <v>1</v>
      </c>
      <c r="P305">
        <v>1</v>
      </c>
      <c r="Q305" t="str">
        <f>CONCATENATE(C305,E305,G305,I305)</f>
        <v>1</v>
      </c>
    </row>
    <row r="306" spans="1:17" x14ac:dyDescent="0.25">
      <c r="A306">
        <v>305</v>
      </c>
      <c r="B306">
        <v>158.940583</v>
      </c>
      <c r="C306" s="2">
        <v>1</v>
      </c>
      <c r="D306">
        <v>157.320741</v>
      </c>
      <c r="E306" s="5">
        <v>2</v>
      </c>
      <c r="P306">
        <v>2</v>
      </c>
      <c r="Q306" t="str">
        <f>CONCATENATE(C306,E306,G306,I306)</f>
        <v>12</v>
      </c>
    </row>
    <row r="307" spans="1:17" x14ac:dyDescent="0.25">
      <c r="A307">
        <v>306</v>
      </c>
      <c r="B307">
        <v>158.94289900000001</v>
      </c>
      <c r="C307" s="2">
        <v>1</v>
      </c>
      <c r="D307">
        <v>157.320741</v>
      </c>
      <c r="E307" s="5">
        <v>2</v>
      </c>
      <c r="P307">
        <v>2</v>
      </c>
      <c r="Q307" t="str">
        <f>CONCATENATE(C307,E307,G307,I307)</f>
        <v>12</v>
      </c>
    </row>
    <row r="308" spans="1:17" x14ac:dyDescent="0.25">
      <c r="A308">
        <v>307</v>
      </c>
      <c r="B308">
        <v>158.96889899999999</v>
      </c>
      <c r="C308" s="2">
        <v>1</v>
      </c>
      <c r="D308">
        <v>157.321741</v>
      </c>
      <c r="E308" s="5">
        <v>2</v>
      </c>
      <c r="P308">
        <v>2</v>
      </c>
      <c r="Q308" t="str">
        <f>CONCATENATE(C308,E308,G308,I308)</f>
        <v>12</v>
      </c>
    </row>
    <row r="309" spans="1:17" x14ac:dyDescent="0.25">
      <c r="A309">
        <v>308</v>
      </c>
      <c r="B309">
        <v>158.96674100000001</v>
      </c>
      <c r="C309" s="2">
        <v>1</v>
      </c>
      <c r="D309">
        <v>157.372794</v>
      </c>
      <c r="E309" s="5">
        <v>2</v>
      </c>
      <c r="P309">
        <v>2</v>
      </c>
      <c r="Q309" t="str">
        <f>CONCATENATE(C309,E309,G309,I309)</f>
        <v>12</v>
      </c>
    </row>
    <row r="310" spans="1:17" x14ac:dyDescent="0.25">
      <c r="A310">
        <v>309</v>
      </c>
      <c r="B310">
        <v>158.96674100000001</v>
      </c>
      <c r="C310" s="2">
        <v>1</v>
      </c>
      <c r="D310">
        <v>157.366478</v>
      </c>
      <c r="E310" s="5">
        <v>2</v>
      </c>
      <c r="P310">
        <v>2</v>
      </c>
      <c r="Q310" t="str">
        <f>CONCATENATE(C310,E310,G310,I310)</f>
        <v>12</v>
      </c>
    </row>
    <row r="311" spans="1:17" x14ac:dyDescent="0.25">
      <c r="A311">
        <v>310</v>
      </c>
      <c r="B311">
        <v>158.96674100000001</v>
      </c>
      <c r="C311" s="2">
        <v>1</v>
      </c>
      <c r="D311">
        <v>157.38684599999999</v>
      </c>
      <c r="E311" s="5">
        <v>2</v>
      </c>
      <c r="P311">
        <v>2</v>
      </c>
      <c r="Q311" t="str">
        <f>CONCATENATE(C311,E311,G311,I311)</f>
        <v>12</v>
      </c>
    </row>
    <row r="312" spans="1:17" x14ac:dyDescent="0.25">
      <c r="A312">
        <v>311</v>
      </c>
      <c r="B312">
        <v>158.96674100000001</v>
      </c>
      <c r="C312" s="2">
        <v>1</v>
      </c>
      <c r="D312">
        <v>157.353373</v>
      </c>
      <c r="E312" s="5">
        <v>2</v>
      </c>
      <c r="P312">
        <v>2</v>
      </c>
      <c r="Q312" t="str">
        <f>CONCATENATE(C312,E312,G312,I312)</f>
        <v>12</v>
      </c>
    </row>
    <row r="313" spans="1:17" x14ac:dyDescent="0.25">
      <c r="A313">
        <v>312</v>
      </c>
      <c r="D313">
        <v>157.320741</v>
      </c>
      <c r="E313" s="5">
        <v>2</v>
      </c>
      <c r="P313">
        <v>1</v>
      </c>
      <c r="Q313" t="str">
        <f>CONCATENATE(C313,E313,G313,I313)</f>
        <v>2</v>
      </c>
    </row>
    <row r="314" spans="1:17" x14ac:dyDescent="0.25">
      <c r="A314">
        <v>313</v>
      </c>
      <c r="P314">
        <v>0</v>
      </c>
      <c r="Q314" t="str">
        <f>CONCATENATE(C314,E314,G314,I314)</f>
        <v/>
      </c>
    </row>
    <row r="315" spans="1:17" x14ac:dyDescent="0.25">
      <c r="A315">
        <v>314</v>
      </c>
      <c r="P315">
        <v>0</v>
      </c>
      <c r="Q315" t="str">
        <f>CONCATENATE(C315,E315,G315,I315)</f>
        <v/>
      </c>
    </row>
    <row r="316" spans="1:17" x14ac:dyDescent="0.25">
      <c r="A316">
        <v>315</v>
      </c>
      <c r="F316">
        <v>156.45421400000001</v>
      </c>
      <c r="G316" s="4">
        <v>3</v>
      </c>
      <c r="H316">
        <v>156.08532</v>
      </c>
      <c r="I316" s="3">
        <v>4</v>
      </c>
      <c r="P316">
        <v>2</v>
      </c>
      <c r="Q316" t="str">
        <f>CONCATENATE(C316,E316,G316,I316)</f>
        <v>34</v>
      </c>
    </row>
    <row r="317" spans="1:17" x14ac:dyDescent="0.25">
      <c r="A317">
        <v>316</v>
      </c>
      <c r="F317">
        <v>156.33968899999999</v>
      </c>
      <c r="G317" s="4">
        <v>3</v>
      </c>
      <c r="H317">
        <v>156.08532</v>
      </c>
      <c r="I317" s="3">
        <v>4</v>
      </c>
      <c r="P317">
        <v>2</v>
      </c>
      <c r="Q317" t="str">
        <f>CONCATENATE(C317,E317,G317,I317)</f>
        <v>34</v>
      </c>
    </row>
    <row r="318" spans="1:17" x14ac:dyDescent="0.25">
      <c r="A318">
        <v>317</v>
      </c>
      <c r="F318">
        <v>156.35421500000001</v>
      </c>
      <c r="G318" s="4">
        <v>3</v>
      </c>
      <c r="H318">
        <v>156.08532</v>
      </c>
      <c r="I318" s="3">
        <v>4</v>
      </c>
      <c r="P318">
        <v>2</v>
      </c>
      <c r="Q318" t="str">
        <f>CONCATENATE(C318,E318,G318,I318)</f>
        <v>34</v>
      </c>
    </row>
    <row r="319" spans="1:17" x14ac:dyDescent="0.25">
      <c r="A319">
        <v>318</v>
      </c>
      <c r="F319">
        <v>156.315583</v>
      </c>
      <c r="G319" s="4">
        <v>3</v>
      </c>
      <c r="H319">
        <v>156.08532</v>
      </c>
      <c r="I319" s="3">
        <v>4</v>
      </c>
      <c r="P319">
        <v>2</v>
      </c>
      <c r="Q319" t="str">
        <f>CONCATENATE(C319,E319,G319,I319)</f>
        <v>34</v>
      </c>
    </row>
    <row r="320" spans="1:17" x14ac:dyDescent="0.25">
      <c r="A320">
        <v>319</v>
      </c>
      <c r="F320">
        <v>156.30037200000001</v>
      </c>
      <c r="G320" s="4">
        <v>3</v>
      </c>
      <c r="H320">
        <v>156.08532</v>
      </c>
      <c r="I320" s="3">
        <v>4</v>
      </c>
      <c r="P320">
        <v>2</v>
      </c>
      <c r="Q320" t="str">
        <f>CONCATENATE(C320,E320,G320,I320)</f>
        <v>34</v>
      </c>
    </row>
    <row r="321" spans="1:17" x14ac:dyDescent="0.25">
      <c r="A321">
        <v>320</v>
      </c>
      <c r="F321">
        <v>156.47563600000001</v>
      </c>
      <c r="G321" s="4">
        <v>3</v>
      </c>
      <c r="H321">
        <v>156.08532</v>
      </c>
      <c r="I321" s="3">
        <v>4</v>
      </c>
      <c r="P321">
        <v>2</v>
      </c>
      <c r="Q321" t="str">
        <f>CONCATENATE(C321,E321,G321,I321)</f>
        <v>34</v>
      </c>
    </row>
    <row r="322" spans="1:17" x14ac:dyDescent="0.25">
      <c r="A322">
        <v>321</v>
      </c>
      <c r="F322">
        <v>156.47563600000001</v>
      </c>
      <c r="G322" s="4">
        <v>3</v>
      </c>
      <c r="H322">
        <v>156.08532</v>
      </c>
      <c r="I322" s="3">
        <v>4</v>
      </c>
      <c r="P322">
        <v>2</v>
      </c>
      <c r="Q322" t="str">
        <f>CONCATENATE(C322,E322,G322,I322)</f>
        <v>34</v>
      </c>
    </row>
    <row r="323" spans="1:17" x14ac:dyDescent="0.25">
      <c r="A323">
        <v>322</v>
      </c>
      <c r="F323">
        <v>156.47563600000001</v>
      </c>
      <c r="G323" s="4">
        <v>3</v>
      </c>
      <c r="H323">
        <v>156.08532</v>
      </c>
      <c r="I323" s="3">
        <v>4</v>
      </c>
      <c r="P323">
        <v>2</v>
      </c>
      <c r="Q323" t="str">
        <f>CONCATENATE(C323,E323,G323,I323)</f>
        <v>34</v>
      </c>
    </row>
    <row r="324" spans="1:17" x14ac:dyDescent="0.25">
      <c r="A324">
        <v>323</v>
      </c>
      <c r="H324">
        <v>156.08532</v>
      </c>
      <c r="I324" s="3">
        <v>4</v>
      </c>
      <c r="P324">
        <v>1</v>
      </c>
      <c r="Q324" t="str">
        <f>CONCATENATE(C324,E324,G324,I324)</f>
        <v>4</v>
      </c>
    </row>
    <row r="325" spans="1:17" x14ac:dyDescent="0.25">
      <c r="A325">
        <v>324</v>
      </c>
      <c r="P325">
        <v>0</v>
      </c>
      <c r="Q325" t="str">
        <f>CONCATENATE(C325,E325,G325,I325)</f>
        <v/>
      </c>
    </row>
    <row r="326" spans="1:17" x14ac:dyDescent="0.25">
      <c r="A326">
        <v>325</v>
      </c>
      <c r="P326">
        <v>0</v>
      </c>
      <c r="Q326" t="str">
        <f>CONCATENATE(C326,E326,G326,I326)</f>
        <v/>
      </c>
    </row>
    <row r="327" spans="1:17" x14ac:dyDescent="0.25">
      <c r="A327">
        <v>326</v>
      </c>
      <c r="B327">
        <v>129.50390800000002</v>
      </c>
      <c r="C327" s="2">
        <v>1</v>
      </c>
      <c r="P327">
        <v>1</v>
      </c>
      <c r="Q327" t="str">
        <f>CONCATENATE(C327,E327,G327,I327)</f>
        <v>1</v>
      </c>
    </row>
    <row r="328" spans="1:17" x14ac:dyDescent="0.25">
      <c r="A328">
        <v>327</v>
      </c>
      <c r="B328">
        <v>129.525678</v>
      </c>
      <c r="C328" s="2">
        <v>1</v>
      </c>
      <c r="P328">
        <v>1</v>
      </c>
      <c r="Q328" t="str">
        <f>CONCATENATE(C328,E328,G328,I328)</f>
        <v>1</v>
      </c>
    </row>
    <row r="329" spans="1:17" x14ac:dyDescent="0.25">
      <c r="A329">
        <v>328</v>
      </c>
      <c r="B329">
        <v>129.503961</v>
      </c>
      <c r="C329" s="2">
        <v>1</v>
      </c>
      <c r="D329">
        <v>127.79891000000001</v>
      </c>
      <c r="E329" s="5">
        <v>2</v>
      </c>
      <c r="P329">
        <v>2</v>
      </c>
      <c r="Q329" t="str">
        <f>CONCATENATE(C329,E329,G329,I329)</f>
        <v>12</v>
      </c>
    </row>
    <row r="330" spans="1:17" x14ac:dyDescent="0.25">
      <c r="A330">
        <v>329</v>
      </c>
      <c r="B330">
        <v>129.53261000000001</v>
      </c>
      <c r="C330" s="2">
        <v>1</v>
      </c>
      <c r="D330">
        <v>127.79891000000001</v>
      </c>
      <c r="E330" s="5">
        <v>2</v>
      </c>
      <c r="P330">
        <v>2</v>
      </c>
      <c r="Q330" t="str">
        <f>CONCATENATE(C330,E330,G330,I330)</f>
        <v>12</v>
      </c>
    </row>
    <row r="331" spans="1:17" x14ac:dyDescent="0.25">
      <c r="A331">
        <v>330</v>
      </c>
      <c r="B331">
        <v>129.53974300000002</v>
      </c>
      <c r="C331" s="2">
        <v>1</v>
      </c>
      <c r="D331">
        <v>127.79891000000001</v>
      </c>
      <c r="E331" s="5">
        <v>2</v>
      </c>
      <c r="P331">
        <v>2</v>
      </c>
      <c r="Q331" t="str">
        <f>CONCATENATE(C331,E331,G331,I331)</f>
        <v>12</v>
      </c>
    </row>
    <row r="332" spans="1:17" x14ac:dyDescent="0.25">
      <c r="A332">
        <v>331</v>
      </c>
      <c r="B332">
        <v>129.56661800000001</v>
      </c>
      <c r="C332" s="2">
        <v>1</v>
      </c>
      <c r="D332">
        <v>127.79891000000001</v>
      </c>
      <c r="E332" s="5">
        <v>2</v>
      </c>
      <c r="P332">
        <v>2</v>
      </c>
      <c r="Q332" t="str">
        <f>CONCATENATE(C332,E332,G332,I332)</f>
        <v>12</v>
      </c>
    </row>
    <row r="333" spans="1:17" x14ac:dyDescent="0.25">
      <c r="A333">
        <v>332</v>
      </c>
      <c r="B333">
        <v>129.55547100000001</v>
      </c>
      <c r="C333" s="2">
        <v>1</v>
      </c>
      <c r="D333">
        <v>127.79891000000001</v>
      </c>
      <c r="E333" s="5">
        <v>2</v>
      </c>
      <c r="P333">
        <v>2</v>
      </c>
      <c r="Q333" t="str">
        <f>CONCATENATE(C333,E333,G333,I333)</f>
        <v>12</v>
      </c>
    </row>
    <row r="334" spans="1:17" x14ac:dyDescent="0.25">
      <c r="A334">
        <v>333</v>
      </c>
      <c r="B334">
        <v>129.48870300000002</v>
      </c>
      <c r="C334" s="2">
        <v>1</v>
      </c>
      <c r="D334">
        <v>127.79891000000001</v>
      </c>
      <c r="E334" s="5">
        <v>2</v>
      </c>
      <c r="P334">
        <v>2</v>
      </c>
      <c r="Q334" t="str">
        <f>CONCATENATE(C334,E334,G334,I334)</f>
        <v>12</v>
      </c>
    </row>
    <row r="335" spans="1:17" x14ac:dyDescent="0.25">
      <c r="A335">
        <v>334</v>
      </c>
      <c r="B335">
        <v>129.50390800000002</v>
      </c>
      <c r="C335" s="2">
        <v>1</v>
      </c>
      <c r="D335">
        <v>127.79891000000001</v>
      </c>
      <c r="E335" s="5">
        <v>2</v>
      </c>
      <c r="P335">
        <v>2</v>
      </c>
      <c r="Q335" t="str">
        <f>CONCATENATE(C335,E335,G335,I335)</f>
        <v>12</v>
      </c>
    </row>
    <row r="336" spans="1:17" x14ac:dyDescent="0.25">
      <c r="A336">
        <v>335</v>
      </c>
      <c r="B336">
        <v>129.50390800000002</v>
      </c>
      <c r="C336" s="2">
        <v>1</v>
      </c>
      <c r="D336">
        <v>127.79891000000001</v>
      </c>
      <c r="E336" s="5">
        <v>2</v>
      </c>
      <c r="P336">
        <v>2</v>
      </c>
      <c r="Q336" t="str">
        <f>CONCATENATE(C336,E336,G336,I336)</f>
        <v>12</v>
      </c>
    </row>
    <row r="337" spans="1:17" x14ac:dyDescent="0.25">
      <c r="A337">
        <v>336</v>
      </c>
      <c r="D337">
        <v>127.79891000000001</v>
      </c>
      <c r="E337" s="5">
        <v>2</v>
      </c>
      <c r="P337">
        <v>1</v>
      </c>
      <c r="Q337" t="str">
        <f>CONCATENATE(C337,E337,G337,I337)</f>
        <v>2</v>
      </c>
    </row>
    <row r="338" spans="1:17" x14ac:dyDescent="0.25">
      <c r="A338">
        <v>337</v>
      </c>
      <c r="P338">
        <v>0</v>
      </c>
      <c r="Q338" t="str">
        <f>CONCATENATE(C338,E338,G338,I338)</f>
        <v/>
      </c>
    </row>
    <row r="339" spans="1:17" x14ac:dyDescent="0.25">
      <c r="A339">
        <v>338</v>
      </c>
      <c r="F339">
        <v>125.99255500000001</v>
      </c>
      <c r="G339" s="4">
        <v>3</v>
      </c>
      <c r="H339">
        <v>126.030416</v>
      </c>
      <c r="I339" s="3">
        <v>4</v>
      </c>
      <c r="P339">
        <v>2</v>
      </c>
      <c r="Q339" t="str">
        <f>CONCATENATE(C339,E339,G339,I339)</f>
        <v>34</v>
      </c>
    </row>
    <row r="340" spans="1:17" x14ac:dyDescent="0.25">
      <c r="A340">
        <v>339</v>
      </c>
      <c r="F340">
        <v>126.01724400000001</v>
      </c>
      <c r="G340" s="4">
        <v>3</v>
      </c>
      <c r="H340">
        <v>126.00417100000001</v>
      </c>
      <c r="I340" s="3">
        <v>4</v>
      </c>
      <c r="P340">
        <v>2</v>
      </c>
      <c r="Q340" t="str">
        <f>CONCATENATE(C340,E340,G340,I340)</f>
        <v>34</v>
      </c>
    </row>
    <row r="341" spans="1:17" x14ac:dyDescent="0.25">
      <c r="A341">
        <v>340</v>
      </c>
      <c r="F341">
        <v>126.01677500000001</v>
      </c>
      <c r="G341" s="4">
        <v>3</v>
      </c>
      <c r="H341">
        <v>126.02307300000001</v>
      </c>
      <c r="I341" s="3">
        <v>4</v>
      </c>
      <c r="P341">
        <v>2</v>
      </c>
      <c r="Q341" t="str">
        <f>CONCATENATE(C341,E341,G341,I341)</f>
        <v>34</v>
      </c>
    </row>
    <row r="342" spans="1:17" x14ac:dyDescent="0.25">
      <c r="A342">
        <v>341</v>
      </c>
      <c r="F342">
        <v>126.02057400000001</v>
      </c>
      <c r="G342" s="4">
        <v>3</v>
      </c>
      <c r="H342">
        <v>126.03093900000002</v>
      </c>
      <c r="I342" s="3">
        <v>4</v>
      </c>
      <c r="P342">
        <v>2</v>
      </c>
      <c r="Q342" t="str">
        <f>CONCATENATE(C342,E342,G342,I342)</f>
        <v>34</v>
      </c>
    </row>
    <row r="343" spans="1:17" x14ac:dyDescent="0.25">
      <c r="A343">
        <v>342</v>
      </c>
      <c r="F343">
        <v>125.99281900000001</v>
      </c>
      <c r="G343" s="4">
        <v>3</v>
      </c>
      <c r="H343">
        <v>126.008386</v>
      </c>
      <c r="I343" s="3">
        <v>4</v>
      </c>
      <c r="P343">
        <v>2</v>
      </c>
      <c r="Q343" t="str">
        <f>CONCATENATE(C343,E343,G343,I343)</f>
        <v>34</v>
      </c>
    </row>
    <row r="344" spans="1:17" x14ac:dyDescent="0.25">
      <c r="A344">
        <v>343</v>
      </c>
      <c r="F344">
        <v>125.987291</v>
      </c>
      <c r="G344" s="4">
        <v>3</v>
      </c>
      <c r="H344">
        <v>125.99349000000001</v>
      </c>
      <c r="I344" s="3">
        <v>4</v>
      </c>
      <c r="P344">
        <v>2</v>
      </c>
      <c r="Q344" t="str">
        <f>CONCATENATE(C344,E344,G344,I344)</f>
        <v>34</v>
      </c>
    </row>
    <row r="345" spans="1:17" x14ac:dyDescent="0.25">
      <c r="A345">
        <v>344</v>
      </c>
      <c r="F345">
        <v>125.91692900000001</v>
      </c>
      <c r="G345" s="4">
        <v>3</v>
      </c>
      <c r="H345">
        <v>126.047087</v>
      </c>
      <c r="I345" s="3">
        <v>4</v>
      </c>
      <c r="P345">
        <v>2</v>
      </c>
      <c r="Q345" t="str">
        <f>CONCATENATE(C345,E345,G345,I345)</f>
        <v>34</v>
      </c>
    </row>
    <row r="346" spans="1:17" x14ac:dyDescent="0.25">
      <c r="A346">
        <v>345</v>
      </c>
      <c r="F346">
        <v>125.87750400000002</v>
      </c>
      <c r="G346" s="4">
        <v>3</v>
      </c>
      <c r="H346">
        <v>125.99880800000001</v>
      </c>
      <c r="I346" s="3">
        <v>4</v>
      </c>
      <c r="P346">
        <v>2</v>
      </c>
      <c r="Q346" t="str">
        <f>CONCATENATE(C346,E346,G346,I346)</f>
        <v>34</v>
      </c>
    </row>
    <row r="347" spans="1:17" x14ac:dyDescent="0.25">
      <c r="A347">
        <v>346</v>
      </c>
      <c r="F347">
        <v>125.84828400000001</v>
      </c>
      <c r="G347" s="4">
        <v>3</v>
      </c>
      <c r="H347">
        <v>125.91427400000001</v>
      </c>
      <c r="I347" s="3">
        <v>4</v>
      </c>
      <c r="P347">
        <v>2</v>
      </c>
      <c r="Q347" t="str">
        <f>CONCATENATE(C347,E347,G347,I347)</f>
        <v>34</v>
      </c>
    </row>
    <row r="348" spans="1:17" x14ac:dyDescent="0.25">
      <c r="A348">
        <v>347</v>
      </c>
      <c r="F348">
        <v>125.79672400000001</v>
      </c>
      <c r="G348" s="4">
        <v>3</v>
      </c>
      <c r="H348">
        <v>126.030416</v>
      </c>
      <c r="I348" s="3">
        <v>4</v>
      </c>
      <c r="P348">
        <v>2</v>
      </c>
      <c r="Q348" t="str">
        <f>CONCATENATE(C348,E348,G348,I348)</f>
        <v>34</v>
      </c>
    </row>
    <row r="349" spans="1:17" x14ac:dyDescent="0.25">
      <c r="A349">
        <v>348</v>
      </c>
      <c r="F349">
        <v>125.99255500000001</v>
      </c>
      <c r="G349" s="4">
        <v>3</v>
      </c>
      <c r="P349">
        <v>1</v>
      </c>
      <c r="Q349" t="str">
        <f>CONCATENATE(C349,E349,G349,I349)</f>
        <v>3</v>
      </c>
    </row>
    <row r="350" spans="1:17" x14ac:dyDescent="0.25">
      <c r="A350">
        <v>349</v>
      </c>
      <c r="P350">
        <v>0</v>
      </c>
      <c r="Q350" t="str">
        <f>CONCATENATE(C350,E350,G350,I350)</f>
        <v/>
      </c>
    </row>
    <row r="351" spans="1:17" x14ac:dyDescent="0.25">
      <c r="A351">
        <v>350</v>
      </c>
      <c r="P351">
        <v>0</v>
      </c>
      <c r="Q351" t="str">
        <f>CONCATENATE(C351,E351,G351,I351)</f>
        <v/>
      </c>
    </row>
    <row r="352" spans="1:17" x14ac:dyDescent="0.25">
      <c r="A352">
        <v>351</v>
      </c>
      <c r="P352">
        <v>0</v>
      </c>
      <c r="Q352" t="str">
        <f>CONCATENATE(C352,E352,G352,I352)</f>
        <v/>
      </c>
    </row>
    <row r="353" spans="1:17" x14ac:dyDescent="0.25">
      <c r="A353">
        <v>352</v>
      </c>
      <c r="D353">
        <v>103.92146100000001</v>
      </c>
      <c r="E353" s="5">
        <v>2</v>
      </c>
      <c r="P353">
        <v>1</v>
      </c>
      <c r="Q353" t="str">
        <f>CONCATENATE(C353,E353,G353,I353)</f>
        <v>2</v>
      </c>
    </row>
    <row r="354" spans="1:17" x14ac:dyDescent="0.25">
      <c r="A354">
        <v>353</v>
      </c>
      <c r="D354">
        <v>103.991876</v>
      </c>
      <c r="E354" s="5">
        <v>2</v>
      </c>
      <c r="P354">
        <v>1</v>
      </c>
      <c r="Q354" t="str">
        <f>CONCATENATE(C354,E354,G354,I354)</f>
        <v>2</v>
      </c>
    </row>
    <row r="355" spans="1:17" x14ac:dyDescent="0.25">
      <c r="A355">
        <v>354</v>
      </c>
      <c r="D355">
        <v>104.028856</v>
      </c>
      <c r="E355" s="5">
        <v>2</v>
      </c>
      <c r="P355">
        <v>1</v>
      </c>
      <c r="Q355" t="str">
        <f>CONCATENATE(C355,E355,G355,I355)</f>
        <v>2</v>
      </c>
    </row>
    <row r="356" spans="1:17" x14ac:dyDescent="0.25">
      <c r="A356">
        <v>355</v>
      </c>
      <c r="B356">
        <v>100.50046900000001</v>
      </c>
      <c r="C356" s="2">
        <v>1</v>
      </c>
      <c r="D356">
        <v>104.020368</v>
      </c>
      <c r="E356" s="5">
        <v>2</v>
      </c>
      <c r="P356">
        <v>2</v>
      </c>
      <c r="Q356" t="str">
        <f>CONCATENATE(C356,E356,G356,I356)</f>
        <v>12</v>
      </c>
    </row>
    <row r="357" spans="1:17" x14ac:dyDescent="0.25">
      <c r="A357">
        <v>356</v>
      </c>
      <c r="B357">
        <v>100.50046900000001</v>
      </c>
      <c r="C357" s="2">
        <v>1</v>
      </c>
      <c r="D357">
        <v>104.03515800000001</v>
      </c>
      <c r="E357" s="5">
        <v>2</v>
      </c>
      <c r="P357">
        <v>2</v>
      </c>
      <c r="Q357" t="str">
        <f>CONCATENATE(C357,E357,G357,I357)</f>
        <v>12</v>
      </c>
    </row>
    <row r="358" spans="1:17" x14ac:dyDescent="0.25">
      <c r="A358">
        <v>357</v>
      </c>
      <c r="B358">
        <v>100.477918</v>
      </c>
      <c r="C358" s="2">
        <v>1</v>
      </c>
      <c r="D358">
        <v>103.961511</v>
      </c>
      <c r="E358" s="5">
        <v>2</v>
      </c>
      <c r="P358">
        <v>2</v>
      </c>
      <c r="Q358" t="str">
        <f>CONCATENATE(C358,E358,G358,I358)</f>
        <v>12</v>
      </c>
    </row>
    <row r="359" spans="1:17" x14ac:dyDescent="0.25">
      <c r="A359">
        <v>358</v>
      </c>
      <c r="B359">
        <v>100.48203100000001</v>
      </c>
      <c r="C359" s="2">
        <v>1</v>
      </c>
      <c r="D359">
        <v>103.94672200000001</v>
      </c>
      <c r="E359" s="5">
        <v>2</v>
      </c>
      <c r="P359">
        <v>2</v>
      </c>
      <c r="Q359" t="str">
        <f>CONCATENATE(C359,E359,G359,I359)</f>
        <v>12</v>
      </c>
    </row>
    <row r="360" spans="1:17" x14ac:dyDescent="0.25">
      <c r="A360">
        <v>359</v>
      </c>
      <c r="B360">
        <v>100.438856</v>
      </c>
      <c r="C360" s="2">
        <v>1</v>
      </c>
      <c r="D360">
        <v>103.83672100000001</v>
      </c>
      <c r="E360" s="5">
        <v>2</v>
      </c>
      <c r="P360">
        <v>2</v>
      </c>
      <c r="Q360" t="str">
        <f>CONCATENATE(C360,E360,G360,I360)</f>
        <v>12</v>
      </c>
    </row>
    <row r="361" spans="1:17" x14ac:dyDescent="0.25">
      <c r="A361">
        <v>360</v>
      </c>
      <c r="B361">
        <v>100.43479300000001</v>
      </c>
      <c r="C361" s="2">
        <v>1</v>
      </c>
      <c r="D361">
        <v>103.93635400000001</v>
      </c>
      <c r="E361" s="5">
        <v>2</v>
      </c>
      <c r="P361">
        <v>2</v>
      </c>
      <c r="Q361" t="str">
        <f>CONCATENATE(C361,E361,G361,I361)</f>
        <v>12</v>
      </c>
    </row>
    <row r="362" spans="1:17" x14ac:dyDescent="0.25">
      <c r="A362">
        <v>361</v>
      </c>
      <c r="B362">
        <v>100.424896</v>
      </c>
      <c r="C362" s="2">
        <v>1</v>
      </c>
      <c r="P362">
        <v>1</v>
      </c>
      <c r="Q362" t="str">
        <f>CONCATENATE(C362,E362,G362,I362)</f>
        <v>1</v>
      </c>
    </row>
    <row r="363" spans="1:17" x14ac:dyDescent="0.25">
      <c r="A363">
        <v>362</v>
      </c>
      <c r="B363">
        <v>100.351044</v>
      </c>
      <c r="C363" s="2">
        <v>1</v>
      </c>
      <c r="P363">
        <v>1</v>
      </c>
      <c r="Q363" t="str">
        <f>CONCATENATE(C363,E363,G363,I363)</f>
        <v>1</v>
      </c>
    </row>
    <row r="364" spans="1:17" x14ac:dyDescent="0.25">
      <c r="A364">
        <v>363</v>
      </c>
      <c r="B364">
        <v>100.401825</v>
      </c>
      <c r="C364" s="2">
        <v>1</v>
      </c>
      <c r="P364">
        <v>1</v>
      </c>
      <c r="Q364" t="str">
        <f>CONCATENATE(C364,E364,G364,I364)</f>
        <v>1</v>
      </c>
    </row>
    <row r="365" spans="1:17" x14ac:dyDescent="0.25">
      <c r="A365">
        <v>364</v>
      </c>
      <c r="F365">
        <v>99.311670000000007</v>
      </c>
      <c r="G365" s="4">
        <v>3</v>
      </c>
      <c r="P365">
        <v>1</v>
      </c>
      <c r="Q365" t="str">
        <f>CONCATENATE(C365,E365,G365,I365)</f>
        <v>3</v>
      </c>
    </row>
    <row r="366" spans="1:17" x14ac:dyDescent="0.25">
      <c r="A366">
        <v>365</v>
      </c>
      <c r="F366">
        <v>99.259792000000004</v>
      </c>
      <c r="G366" s="4">
        <v>3</v>
      </c>
      <c r="H366">
        <v>98.75698100000001</v>
      </c>
      <c r="I366" s="3">
        <v>4</v>
      </c>
      <c r="P366">
        <v>2</v>
      </c>
      <c r="Q366" t="str">
        <f>CONCATENATE(C366,E366,G366,I366)</f>
        <v>34</v>
      </c>
    </row>
    <row r="367" spans="1:17" x14ac:dyDescent="0.25">
      <c r="A367">
        <v>366</v>
      </c>
      <c r="F367">
        <v>99.288387</v>
      </c>
      <c r="G367" s="4">
        <v>3</v>
      </c>
      <c r="H367">
        <v>98.864740000000012</v>
      </c>
      <c r="I367" s="3">
        <v>4</v>
      </c>
      <c r="P367">
        <v>2</v>
      </c>
      <c r="Q367" t="str">
        <f>CONCATENATE(C367,E367,G367,I367)</f>
        <v>34</v>
      </c>
    </row>
    <row r="368" spans="1:17" x14ac:dyDescent="0.25">
      <c r="A368">
        <v>367</v>
      </c>
      <c r="F368">
        <v>99.281355000000005</v>
      </c>
      <c r="G368" s="4">
        <v>3</v>
      </c>
      <c r="H368">
        <v>98.794323000000006</v>
      </c>
      <c r="I368" s="3">
        <v>4</v>
      </c>
      <c r="P368">
        <v>2</v>
      </c>
      <c r="Q368" t="str">
        <f>CONCATENATE(C368,E368,G368,I368)</f>
        <v>34</v>
      </c>
    </row>
    <row r="369" spans="1:17" x14ac:dyDescent="0.25">
      <c r="A369">
        <v>368</v>
      </c>
      <c r="F369">
        <v>99.324013000000008</v>
      </c>
      <c r="G369" s="4">
        <v>3</v>
      </c>
      <c r="H369">
        <v>98.839479000000011</v>
      </c>
      <c r="I369" s="3">
        <v>4</v>
      </c>
      <c r="P369">
        <v>2</v>
      </c>
      <c r="Q369" t="str">
        <f>CONCATENATE(C369,E369,G369,I369)</f>
        <v>34</v>
      </c>
    </row>
    <row r="370" spans="1:17" x14ac:dyDescent="0.25">
      <c r="A370">
        <v>369</v>
      </c>
      <c r="F370">
        <v>99.227657000000008</v>
      </c>
      <c r="G370" s="4">
        <v>3</v>
      </c>
      <c r="H370">
        <v>98.827032000000003</v>
      </c>
      <c r="I370" s="3">
        <v>4</v>
      </c>
      <c r="P370">
        <v>2</v>
      </c>
      <c r="Q370" t="str">
        <f>CONCATENATE(C370,E370,G370,I370)</f>
        <v>34</v>
      </c>
    </row>
    <row r="371" spans="1:17" x14ac:dyDescent="0.25">
      <c r="A371">
        <v>370</v>
      </c>
      <c r="F371">
        <v>99.279533000000001</v>
      </c>
      <c r="G371" s="4">
        <v>3</v>
      </c>
      <c r="H371">
        <v>98.85901100000001</v>
      </c>
      <c r="I371" s="3">
        <v>4</v>
      </c>
      <c r="P371">
        <v>2</v>
      </c>
      <c r="Q371" t="str">
        <f>CONCATENATE(C371,E371,G371,I371)</f>
        <v>34</v>
      </c>
    </row>
    <row r="372" spans="1:17" x14ac:dyDescent="0.25">
      <c r="A372">
        <v>371</v>
      </c>
      <c r="F372">
        <v>99.266353000000009</v>
      </c>
      <c r="G372" s="4">
        <v>3</v>
      </c>
      <c r="H372">
        <v>98.818022000000013</v>
      </c>
      <c r="I372" s="3">
        <v>4</v>
      </c>
      <c r="P372">
        <v>2</v>
      </c>
      <c r="Q372" t="str">
        <f>CONCATENATE(C372,E372,G372,I372)</f>
        <v>34</v>
      </c>
    </row>
    <row r="373" spans="1:17" x14ac:dyDescent="0.25">
      <c r="A373">
        <v>372</v>
      </c>
      <c r="D373">
        <v>84.449427000000014</v>
      </c>
      <c r="E373" s="5">
        <v>2</v>
      </c>
      <c r="F373">
        <v>99.253076000000007</v>
      </c>
      <c r="G373" s="4">
        <v>3</v>
      </c>
      <c r="H373">
        <v>98.785261000000006</v>
      </c>
      <c r="I373" s="3">
        <v>4</v>
      </c>
      <c r="P373">
        <v>3</v>
      </c>
      <c r="Q373" t="str">
        <f>CONCATENATE(C373,E373,G373,I373)</f>
        <v>234</v>
      </c>
    </row>
    <row r="374" spans="1:17" x14ac:dyDescent="0.25">
      <c r="A374">
        <v>373</v>
      </c>
      <c r="D374">
        <v>84.449427000000014</v>
      </c>
      <c r="E374" s="5">
        <v>2</v>
      </c>
      <c r="F374">
        <v>99.287970999999999</v>
      </c>
      <c r="G374" s="4">
        <v>3</v>
      </c>
      <c r="H374">
        <v>98.766460000000009</v>
      </c>
      <c r="I374" s="3">
        <v>4</v>
      </c>
      <c r="P374">
        <v>3</v>
      </c>
      <c r="Q374" t="str">
        <f>CONCATENATE(C374,E374,G374,I374)</f>
        <v>234</v>
      </c>
    </row>
    <row r="375" spans="1:17" x14ac:dyDescent="0.25">
      <c r="A375">
        <v>374</v>
      </c>
      <c r="D375">
        <v>84.429845</v>
      </c>
      <c r="E375" s="5">
        <v>2</v>
      </c>
      <c r="F375">
        <v>99.311670000000007</v>
      </c>
      <c r="G375" s="4">
        <v>3</v>
      </c>
      <c r="H375">
        <v>98.82880200000001</v>
      </c>
      <c r="I375" s="3">
        <v>4</v>
      </c>
      <c r="P375">
        <v>3</v>
      </c>
      <c r="Q375" t="str">
        <f>CONCATENATE(C375,E375,G375,I375)</f>
        <v>234</v>
      </c>
    </row>
    <row r="376" spans="1:17" x14ac:dyDescent="0.25">
      <c r="A376">
        <v>375</v>
      </c>
      <c r="D376">
        <v>84.451042000000001</v>
      </c>
      <c r="E376" s="5">
        <v>2</v>
      </c>
      <c r="F376">
        <v>99.311670000000007</v>
      </c>
      <c r="G376" s="4">
        <v>3</v>
      </c>
      <c r="P376">
        <v>2</v>
      </c>
      <c r="Q376" t="str">
        <f>CONCATENATE(C376,E376,G376,I376)</f>
        <v>23</v>
      </c>
    </row>
    <row r="377" spans="1:17" x14ac:dyDescent="0.25">
      <c r="A377">
        <v>376</v>
      </c>
      <c r="B377">
        <v>81.443386000000004</v>
      </c>
      <c r="C377" s="2">
        <v>1</v>
      </c>
      <c r="D377">
        <v>84.462553000000014</v>
      </c>
      <c r="E377" s="5">
        <v>2</v>
      </c>
      <c r="P377">
        <v>2</v>
      </c>
      <c r="Q377" t="str">
        <f>CONCATENATE(C377,E377,G377,I377)</f>
        <v>12</v>
      </c>
    </row>
    <row r="378" spans="1:17" x14ac:dyDescent="0.25">
      <c r="A378">
        <v>377</v>
      </c>
      <c r="B378">
        <v>81.434532000000004</v>
      </c>
      <c r="C378" s="2">
        <v>1</v>
      </c>
      <c r="D378">
        <v>84.410470000000004</v>
      </c>
      <c r="E378" s="5">
        <v>2</v>
      </c>
      <c r="P378">
        <v>2</v>
      </c>
      <c r="Q378" t="str">
        <f>CONCATENATE(C378,E378,G378,I378)</f>
        <v>12</v>
      </c>
    </row>
    <row r="379" spans="1:17" x14ac:dyDescent="0.25">
      <c r="A379">
        <v>378</v>
      </c>
      <c r="B379">
        <v>81.433177999999998</v>
      </c>
      <c r="C379" s="2">
        <v>1</v>
      </c>
      <c r="D379">
        <v>84.407814000000002</v>
      </c>
      <c r="E379" s="5">
        <v>2</v>
      </c>
      <c r="P379">
        <v>2</v>
      </c>
      <c r="Q379" t="str">
        <f>CONCATENATE(C379,E379,G379,I379)</f>
        <v>12</v>
      </c>
    </row>
    <row r="380" spans="1:17" x14ac:dyDescent="0.25">
      <c r="A380">
        <v>379</v>
      </c>
      <c r="B380">
        <v>81.423282</v>
      </c>
      <c r="C380" s="2">
        <v>1</v>
      </c>
      <c r="D380">
        <v>84.388594000000012</v>
      </c>
      <c r="E380" s="5">
        <v>2</v>
      </c>
      <c r="P380">
        <v>2</v>
      </c>
      <c r="Q380" t="str">
        <f>CONCATENATE(C380,E380,G380,I380)</f>
        <v>12</v>
      </c>
    </row>
    <row r="381" spans="1:17" x14ac:dyDescent="0.25">
      <c r="A381">
        <v>380</v>
      </c>
      <c r="B381">
        <v>81.452448000000004</v>
      </c>
      <c r="C381" s="2">
        <v>1</v>
      </c>
      <c r="D381">
        <v>84.370521000000011</v>
      </c>
      <c r="E381" s="5">
        <v>2</v>
      </c>
      <c r="P381">
        <v>2</v>
      </c>
      <c r="Q381" t="str">
        <f>CONCATENATE(C381,E381,G381,I381)</f>
        <v>12</v>
      </c>
    </row>
    <row r="382" spans="1:17" x14ac:dyDescent="0.25">
      <c r="A382">
        <v>381</v>
      </c>
      <c r="B382">
        <v>81.441928000000004</v>
      </c>
      <c r="C382" s="2">
        <v>1</v>
      </c>
      <c r="D382">
        <v>84.419844000000012</v>
      </c>
      <c r="E382" s="5">
        <v>2</v>
      </c>
      <c r="P382">
        <v>2</v>
      </c>
      <c r="Q382" t="str">
        <f>CONCATENATE(C382,E382,G382,I382)</f>
        <v>12</v>
      </c>
    </row>
    <row r="383" spans="1:17" x14ac:dyDescent="0.25">
      <c r="A383">
        <v>382</v>
      </c>
      <c r="B383">
        <v>81.469063000000006</v>
      </c>
      <c r="C383" s="2">
        <v>1</v>
      </c>
      <c r="D383">
        <v>84.390677000000011</v>
      </c>
      <c r="E383" s="5">
        <v>2</v>
      </c>
      <c r="P383">
        <v>2</v>
      </c>
      <c r="Q383" t="str">
        <f>CONCATENATE(C383,E383,G383,I383)</f>
        <v>12</v>
      </c>
    </row>
    <row r="384" spans="1:17" x14ac:dyDescent="0.25">
      <c r="A384">
        <v>383</v>
      </c>
      <c r="B384">
        <v>81.455781999999999</v>
      </c>
      <c r="C384" s="2">
        <v>1</v>
      </c>
      <c r="P384">
        <v>1</v>
      </c>
      <c r="Q384" t="str">
        <f>CONCATENATE(C384,E384,G384,I384)</f>
        <v>1</v>
      </c>
    </row>
    <row r="385" spans="1:17" x14ac:dyDescent="0.25">
      <c r="A385">
        <v>384</v>
      </c>
      <c r="B385">
        <v>81.393595000000005</v>
      </c>
      <c r="C385" s="2">
        <v>1</v>
      </c>
      <c r="P385">
        <v>1</v>
      </c>
      <c r="Q385" t="str">
        <f>CONCATENATE(C385,E385,G385,I385)</f>
        <v>1</v>
      </c>
    </row>
    <row r="386" spans="1:17" x14ac:dyDescent="0.25">
      <c r="A386">
        <v>385</v>
      </c>
      <c r="B386">
        <v>81.427657000000011</v>
      </c>
      <c r="C386" s="2">
        <v>1</v>
      </c>
      <c r="P386">
        <v>1</v>
      </c>
      <c r="Q386" t="str">
        <f>CONCATENATE(C386,E386,G386,I386)</f>
        <v>1</v>
      </c>
    </row>
    <row r="387" spans="1:17" x14ac:dyDescent="0.25">
      <c r="A387">
        <v>386</v>
      </c>
      <c r="F387">
        <v>81.255522000000013</v>
      </c>
      <c r="G387" s="4">
        <v>3</v>
      </c>
      <c r="P387">
        <v>1</v>
      </c>
      <c r="Q387" t="str">
        <f>CONCATENATE(C387,E387,G387,I387)</f>
        <v>3</v>
      </c>
    </row>
    <row r="388" spans="1:17" x14ac:dyDescent="0.25">
      <c r="A388">
        <v>387</v>
      </c>
      <c r="F388">
        <v>81.255522000000013</v>
      </c>
      <c r="G388" s="4">
        <v>3</v>
      </c>
      <c r="H388">
        <v>80.412969000000004</v>
      </c>
      <c r="I388" s="3">
        <v>4</v>
      </c>
      <c r="P388">
        <v>2</v>
      </c>
      <c r="Q388" t="str">
        <f>CONCATENATE(C388,E388,G388,I388)</f>
        <v>34</v>
      </c>
    </row>
    <row r="389" spans="1:17" x14ac:dyDescent="0.25">
      <c r="A389">
        <v>388</v>
      </c>
      <c r="F389">
        <v>81.255522000000013</v>
      </c>
      <c r="G389" s="4">
        <v>3</v>
      </c>
      <c r="H389">
        <v>80.456927000000007</v>
      </c>
      <c r="I389" s="3">
        <v>4</v>
      </c>
      <c r="P389">
        <v>2</v>
      </c>
      <c r="Q389" t="str">
        <f>CONCATENATE(C389,E389,G389,I389)</f>
        <v>34</v>
      </c>
    </row>
    <row r="390" spans="1:17" x14ac:dyDescent="0.25">
      <c r="A390">
        <v>389</v>
      </c>
      <c r="F390">
        <v>81.270938000000001</v>
      </c>
      <c r="G390" s="4">
        <v>3</v>
      </c>
      <c r="H390">
        <v>80.499688000000006</v>
      </c>
      <c r="I390" s="3">
        <v>4</v>
      </c>
      <c r="P390">
        <v>2</v>
      </c>
      <c r="Q390" t="str">
        <f>CONCATENATE(C390,E390,G390,I390)</f>
        <v>34</v>
      </c>
    </row>
    <row r="391" spans="1:17" x14ac:dyDescent="0.25">
      <c r="A391">
        <v>390</v>
      </c>
      <c r="F391">
        <v>81.278855000000007</v>
      </c>
      <c r="G391" s="4">
        <v>3</v>
      </c>
      <c r="H391">
        <v>80.513074000000003</v>
      </c>
      <c r="I391" s="3">
        <v>4</v>
      </c>
      <c r="P391">
        <v>2</v>
      </c>
      <c r="Q391" t="str">
        <f>CONCATENATE(C391,E391,G391,I391)</f>
        <v>34</v>
      </c>
    </row>
    <row r="392" spans="1:17" x14ac:dyDescent="0.25">
      <c r="A392">
        <v>391</v>
      </c>
      <c r="F392">
        <v>81.243020999999999</v>
      </c>
      <c r="G392" s="4">
        <v>3</v>
      </c>
      <c r="H392">
        <v>80.444480000000013</v>
      </c>
      <c r="I392" s="3">
        <v>4</v>
      </c>
      <c r="P392">
        <v>2</v>
      </c>
      <c r="Q392" t="str">
        <f>CONCATENATE(C392,E392,G392,I392)</f>
        <v>34</v>
      </c>
    </row>
    <row r="393" spans="1:17" x14ac:dyDescent="0.25">
      <c r="A393">
        <v>392</v>
      </c>
      <c r="F393">
        <v>81.22968800000001</v>
      </c>
      <c r="G393" s="4">
        <v>3</v>
      </c>
      <c r="H393">
        <v>80.446250000000006</v>
      </c>
      <c r="I393" s="3">
        <v>4</v>
      </c>
      <c r="P393">
        <v>2</v>
      </c>
      <c r="Q393" t="str">
        <f>CONCATENATE(C393,E393,G393,I393)</f>
        <v>34</v>
      </c>
    </row>
    <row r="394" spans="1:17" x14ac:dyDescent="0.25">
      <c r="A394">
        <v>393</v>
      </c>
      <c r="F394">
        <v>81.228125000000006</v>
      </c>
      <c r="G394" s="4">
        <v>3</v>
      </c>
      <c r="H394">
        <v>80.462605000000011</v>
      </c>
      <c r="I394" s="3">
        <v>4</v>
      </c>
      <c r="P394">
        <v>2</v>
      </c>
      <c r="Q394" t="str">
        <f>CONCATENATE(C394,E394,G394,I394)</f>
        <v>34</v>
      </c>
    </row>
    <row r="395" spans="1:17" x14ac:dyDescent="0.25">
      <c r="A395">
        <v>394</v>
      </c>
      <c r="D395">
        <v>67.204406000000006</v>
      </c>
      <c r="E395" s="5">
        <v>2</v>
      </c>
      <c r="F395">
        <v>81.201511000000011</v>
      </c>
      <c r="G395" s="4">
        <v>3</v>
      </c>
      <c r="H395">
        <v>80.423334000000011</v>
      </c>
      <c r="I395" s="3">
        <v>4</v>
      </c>
      <c r="P395">
        <v>3</v>
      </c>
      <c r="Q395" t="str">
        <f>CONCATENATE(C395,E395,G395,I395)</f>
        <v>234</v>
      </c>
    </row>
    <row r="396" spans="1:17" x14ac:dyDescent="0.25">
      <c r="A396">
        <v>395</v>
      </c>
      <c r="D396">
        <v>67.153655000000015</v>
      </c>
      <c r="E396" s="5">
        <v>2</v>
      </c>
      <c r="F396">
        <v>81.255522000000013</v>
      </c>
      <c r="G396" s="4">
        <v>3</v>
      </c>
      <c r="H396">
        <v>80.458022</v>
      </c>
      <c r="I396" s="3">
        <v>4</v>
      </c>
      <c r="P396">
        <v>3</v>
      </c>
      <c r="Q396" t="str">
        <f>CONCATENATE(C396,E396,G396,I396)</f>
        <v>234</v>
      </c>
    </row>
    <row r="397" spans="1:17" x14ac:dyDescent="0.25">
      <c r="A397">
        <v>396</v>
      </c>
      <c r="D397">
        <v>67.221450000000004</v>
      </c>
      <c r="E397" s="5">
        <v>2</v>
      </c>
      <c r="F397">
        <v>81.255522000000013</v>
      </c>
      <c r="G397" s="4">
        <v>3</v>
      </c>
      <c r="H397">
        <v>80.455157</v>
      </c>
      <c r="I397" s="3">
        <v>4</v>
      </c>
      <c r="P397">
        <v>3</v>
      </c>
      <c r="Q397" t="str">
        <f>CONCATENATE(C397,E397,G397,I397)</f>
        <v>234</v>
      </c>
    </row>
    <row r="398" spans="1:17" x14ac:dyDescent="0.25">
      <c r="A398">
        <v>397</v>
      </c>
      <c r="D398">
        <v>67.256877000000003</v>
      </c>
      <c r="E398" s="5">
        <v>2</v>
      </c>
      <c r="P398">
        <v>1</v>
      </c>
      <c r="Q398" t="str">
        <f>CONCATENATE(C398,E398,G398,I398)</f>
        <v>2</v>
      </c>
    </row>
    <row r="399" spans="1:17" x14ac:dyDescent="0.25">
      <c r="A399">
        <v>398</v>
      </c>
      <c r="D399">
        <v>67.230322999999999</v>
      </c>
      <c r="E399" s="5">
        <v>2</v>
      </c>
      <c r="P399">
        <v>1</v>
      </c>
      <c r="Q399" t="str">
        <f>CONCATENATE(C399,E399,G399,I399)</f>
        <v>2</v>
      </c>
    </row>
    <row r="400" spans="1:17" x14ac:dyDescent="0.25">
      <c r="A400">
        <v>399</v>
      </c>
      <c r="D400">
        <v>67.241073</v>
      </c>
      <c r="E400" s="5">
        <v>2</v>
      </c>
      <c r="P400">
        <v>1</v>
      </c>
      <c r="Q400" t="str">
        <f>CONCATENATE(C400,E400,G400,I400)</f>
        <v>2</v>
      </c>
    </row>
    <row r="401" spans="1:17" x14ac:dyDescent="0.25">
      <c r="A401">
        <v>400</v>
      </c>
      <c r="D401">
        <v>67.232519999999994</v>
      </c>
      <c r="E401" s="5">
        <v>2</v>
      </c>
      <c r="P401">
        <v>1</v>
      </c>
      <c r="Q401" t="str">
        <f>CONCATENATE(C401,E401,G401,I401)</f>
        <v>2</v>
      </c>
    </row>
    <row r="402" spans="1:17" x14ac:dyDescent="0.25">
      <c r="A402">
        <v>401</v>
      </c>
      <c r="D402">
        <v>67.195861000000008</v>
      </c>
      <c r="E402" s="5">
        <v>2</v>
      </c>
      <c r="P402">
        <v>1</v>
      </c>
      <c r="Q402" t="str">
        <f>CONCATENATE(C402,E402,G402,I402)</f>
        <v>2</v>
      </c>
    </row>
    <row r="403" spans="1:17" x14ac:dyDescent="0.25">
      <c r="A403">
        <v>402</v>
      </c>
      <c r="B403">
        <v>62.163173000000008</v>
      </c>
      <c r="C403" s="2">
        <v>1</v>
      </c>
      <c r="D403">
        <v>67.245699999999999</v>
      </c>
      <c r="E403" s="5">
        <v>2</v>
      </c>
      <c r="P403">
        <v>2</v>
      </c>
      <c r="Q403" t="str">
        <f>CONCATENATE(C403,E403,G403,I403)</f>
        <v>12</v>
      </c>
    </row>
    <row r="404" spans="1:17" x14ac:dyDescent="0.25">
      <c r="A404">
        <v>403</v>
      </c>
      <c r="B404">
        <v>62.160053000000005</v>
      </c>
      <c r="C404" s="2">
        <v>1</v>
      </c>
      <c r="D404">
        <v>67.271773999999994</v>
      </c>
      <c r="E404" s="5">
        <v>2</v>
      </c>
      <c r="P404">
        <v>2</v>
      </c>
      <c r="Q404" t="str">
        <f>CONCATENATE(C404,E404,G404,I404)</f>
        <v>12</v>
      </c>
    </row>
    <row r="405" spans="1:17" x14ac:dyDescent="0.25">
      <c r="A405">
        <v>404</v>
      </c>
      <c r="B405">
        <v>62.166454000000002</v>
      </c>
      <c r="C405" s="2">
        <v>1</v>
      </c>
      <c r="D405">
        <v>67.204406000000006</v>
      </c>
      <c r="E405" s="5">
        <v>2</v>
      </c>
      <c r="P405">
        <v>2</v>
      </c>
      <c r="Q405" t="str">
        <f>CONCATENATE(C405,E405,G405,I405)</f>
        <v>12</v>
      </c>
    </row>
    <row r="406" spans="1:17" x14ac:dyDescent="0.25">
      <c r="A406">
        <v>405</v>
      </c>
      <c r="B406">
        <v>62.167255000000004</v>
      </c>
      <c r="C406" s="2">
        <v>1</v>
      </c>
      <c r="D406">
        <v>67.204406000000006</v>
      </c>
      <c r="E406" s="5">
        <v>2</v>
      </c>
      <c r="P406">
        <v>2</v>
      </c>
      <c r="Q406" t="str">
        <f>CONCATENATE(C406,E406,G406,I406)</f>
        <v>12</v>
      </c>
    </row>
    <row r="407" spans="1:17" x14ac:dyDescent="0.25">
      <c r="A407">
        <v>406</v>
      </c>
      <c r="B407">
        <v>62.193439000000005</v>
      </c>
      <c r="C407" s="2">
        <v>1</v>
      </c>
      <c r="P407">
        <v>1</v>
      </c>
      <c r="Q407" t="str">
        <f>CONCATENATE(C407,E407,G407,I407)</f>
        <v>1</v>
      </c>
    </row>
    <row r="408" spans="1:17" x14ac:dyDescent="0.25">
      <c r="A408">
        <v>407</v>
      </c>
      <c r="B408">
        <v>62.160591000000004</v>
      </c>
      <c r="C408" s="2">
        <v>1</v>
      </c>
      <c r="P408">
        <v>1</v>
      </c>
      <c r="Q408" t="str">
        <f>CONCATENATE(C408,E408,G408,I408)</f>
        <v>1</v>
      </c>
    </row>
    <row r="409" spans="1:17" x14ac:dyDescent="0.25">
      <c r="A409">
        <v>408</v>
      </c>
      <c r="B409">
        <v>62.139461000000004</v>
      </c>
      <c r="C409" s="2">
        <v>1</v>
      </c>
      <c r="P409">
        <v>1</v>
      </c>
      <c r="Q409" t="str">
        <f>CONCATENATE(C409,E409,G409,I409)</f>
        <v>1</v>
      </c>
    </row>
    <row r="410" spans="1:17" x14ac:dyDescent="0.25">
      <c r="A410">
        <v>409</v>
      </c>
      <c r="B410">
        <v>62.160213000000006</v>
      </c>
      <c r="C410" s="2">
        <v>1</v>
      </c>
      <c r="P410">
        <v>1</v>
      </c>
      <c r="Q410" t="str">
        <f>CONCATENATE(C410,E410,G410,I410)</f>
        <v>1</v>
      </c>
    </row>
    <row r="411" spans="1:17" x14ac:dyDescent="0.25">
      <c r="A411">
        <v>410</v>
      </c>
      <c r="B411">
        <v>62.135856000000004</v>
      </c>
      <c r="C411" s="2">
        <v>1</v>
      </c>
      <c r="P411">
        <v>1</v>
      </c>
      <c r="Q411" t="str">
        <f>CONCATENATE(C411,E411,G411,I411)</f>
        <v>1</v>
      </c>
    </row>
    <row r="412" spans="1:17" x14ac:dyDescent="0.25">
      <c r="A412">
        <v>411</v>
      </c>
      <c r="F412">
        <v>62.052310000000006</v>
      </c>
      <c r="G412" s="4">
        <v>3</v>
      </c>
      <c r="H412">
        <v>61.881236000000001</v>
      </c>
      <c r="I412" s="3">
        <v>4</v>
      </c>
      <c r="P412">
        <v>2</v>
      </c>
      <c r="Q412" t="str">
        <f>CONCATENATE(C412,E412,G412,I412)</f>
        <v>34</v>
      </c>
    </row>
    <row r="413" spans="1:17" x14ac:dyDescent="0.25">
      <c r="A413">
        <v>412</v>
      </c>
      <c r="F413">
        <v>62.088066000000005</v>
      </c>
      <c r="G413" s="4">
        <v>3</v>
      </c>
      <c r="H413">
        <v>61.913440000000001</v>
      </c>
      <c r="I413" s="3">
        <v>4</v>
      </c>
      <c r="P413">
        <v>2</v>
      </c>
      <c r="Q413" t="str">
        <f>CONCATENATE(C413,E413,G413,I413)</f>
        <v>34</v>
      </c>
    </row>
    <row r="414" spans="1:17" x14ac:dyDescent="0.25">
      <c r="A414">
        <v>413</v>
      </c>
      <c r="F414">
        <v>62.056720000000006</v>
      </c>
      <c r="G414" s="4">
        <v>3</v>
      </c>
      <c r="H414">
        <v>61.928703000000006</v>
      </c>
      <c r="I414" s="3">
        <v>4</v>
      </c>
      <c r="P414">
        <v>2</v>
      </c>
      <c r="Q414" t="str">
        <f>CONCATENATE(C414,E414,G414,I414)</f>
        <v>34</v>
      </c>
    </row>
    <row r="415" spans="1:17" x14ac:dyDescent="0.25">
      <c r="A415">
        <v>414</v>
      </c>
      <c r="F415">
        <v>62.038871000000007</v>
      </c>
      <c r="G415" s="4">
        <v>3</v>
      </c>
      <c r="H415">
        <v>61.926395000000007</v>
      </c>
      <c r="I415" s="3">
        <v>4</v>
      </c>
      <c r="P415">
        <v>2</v>
      </c>
      <c r="Q415" t="str">
        <f>CONCATENATE(C415,E415,G415,I415)</f>
        <v>34</v>
      </c>
    </row>
    <row r="416" spans="1:17" x14ac:dyDescent="0.25">
      <c r="A416">
        <v>415</v>
      </c>
      <c r="F416">
        <v>62.021556000000004</v>
      </c>
      <c r="G416" s="4">
        <v>3</v>
      </c>
      <c r="H416">
        <v>61.926776000000004</v>
      </c>
      <c r="I416" s="3">
        <v>4</v>
      </c>
      <c r="P416">
        <v>2</v>
      </c>
      <c r="Q416" t="str">
        <f>CONCATENATE(C416,E416,G416,I416)</f>
        <v>34</v>
      </c>
    </row>
    <row r="417" spans="1:17" x14ac:dyDescent="0.25">
      <c r="A417">
        <v>416</v>
      </c>
      <c r="F417">
        <v>61.995162000000008</v>
      </c>
      <c r="G417" s="4">
        <v>3</v>
      </c>
      <c r="H417">
        <v>61.931987000000007</v>
      </c>
      <c r="I417" s="3">
        <v>4</v>
      </c>
      <c r="P417">
        <v>2</v>
      </c>
      <c r="Q417" t="str">
        <f>CONCATENATE(C417,E417,G417,I417)</f>
        <v>34</v>
      </c>
    </row>
    <row r="418" spans="1:17" x14ac:dyDescent="0.25">
      <c r="A418">
        <v>417</v>
      </c>
      <c r="F418">
        <v>62.064189000000006</v>
      </c>
      <c r="G418" s="4">
        <v>3</v>
      </c>
      <c r="H418">
        <v>61.931022000000006</v>
      </c>
      <c r="I418" s="3">
        <v>4</v>
      </c>
      <c r="P418">
        <v>2</v>
      </c>
      <c r="Q418" t="str">
        <f>CONCATENATE(C418,E418,G418,I418)</f>
        <v>34</v>
      </c>
    </row>
    <row r="419" spans="1:17" x14ac:dyDescent="0.25">
      <c r="A419">
        <v>418</v>
      </c>
      <c r="F419">
        <v>62.098922000000002</v>
      </c>
      <c r="G419" s="4">
        <v>3</v>
      </c>
      <c r="H419">
        <v>61.930431000000006</v>
      </c>
      <c r="I419" s="3">
        <v>4</v>
      </c>
      <c r="P419">
        <v>2</v>
      </c>
      <c r="Q419" t="str">
        <f>CONCATENATE(C419,E419,G419,I419)</f>
        <v>34</v>
      </c>
    </row>
    <row r="420" spans="1:17" x14ac:dyDescent="0.25">
      <c r="A420">
        <v>419</v>
      </c>
      <c r="F420">
        <v>62.075694000000006</v>
      </c>
      <c r="G420" s="4">
        <v>3</v>
      </c>
      <c r="H420">
        <v>61.891986000000003</v>
      </c>
      <c r="I420" s="3">
        <v>4</v>
      </c>
      <c r="P420">
        <v>2</v>
      </c>
      <c r="Q420" t="str">
        <f>CONCATENATE(C420,E420,G420,I420)</f>
        <v>34</v>
      </c>
    </row>
    <row r="421" spans="1:17" x14ac:dyDescent="0.25">
      <c r="A421">
        <v>420</v>
      </c>
      <c r="D421">
        <v>44.081020000000002</v>
      </c>
      <c r="E421" s="5">
        <v>2</v>
      </c>
      <c r="F421">
        <v>62.013870000000004</v>
      </c>
      <c r="G421" s="4">
        <v>3</v>
      </c>
      <c r="H421">
        <v>61.891986000000003</v>
      </c>
      <c r="I421" s="3">
        <v>4</v>
      </c>
      <c r="P421">
        <v>3</v>
      </c>
      <c r="Q421" t="str">
        <f>CONCATENATE(C421,E421,G421,I421)</f>
        <v>234</v>
      </c>
    </row>
    <row r="422" spans="1:17" x14ac:dyDescent="0.25">
      <c r="A422">
        <v>421</v>
      </c>
      <c r="D422">
        <v>44.053012000000003</v>
      </c>
      <c r="E422" s="5">
        <v>2</v>
      </c>
      <c r="F422">
        <v>62.050643000000001</v>
      </c>
      <c r="G422" s="4">
        <v>3</v>
      </c>
      <c r="P422">
        <v>2</v>
      </c>
      <c r="Q422" t="str">
        <f>CONCATENATE(C422,E422,G422,I422)</f>
        <v>23</v>
      </c>
    </row>
    <row r="423" spans="1:17" x14ac:dyDescent="0.25">
      <c r="A423">
        <v>422</v>
      </c>
      <c r="D423">
        <v>44.082473000000007</v>
      </c>
      <c r="E423" s="5">
        <v>2</v>
      </c>
      <c r="P423">
        <v>1</v>
      </c>
      <c r="Q423" t="str">
        <f>CONCATENATE(C423,E423,G423,I423)</f>
        <v>2</v>
      </c>
    </row>
    <row r="424" spans="1:17" x14ac:dyDescent="0.25">
      <c r="A424">
        <v>423</v>
      </c>
      <c r="D424">
        <v>44.068977000000004</v>
      </c>
      <c r="E424" s="5">
        <v>2</v>
      </c>
      <c r="P424">
        <v>1</v>
      </c>
      <c r="Q424" t="str">
        <f>CONCATENATE(C424,E424,G424,I424)</f>
        <v>2</v>
      </c>
    </row>
    <row r="425" spans="1:17" x14ac:dyDescent="0.25">
      <c r="A425">
        <v>424</v>
      </c>
      <c r="D425">
        <v>44.087097000000007</v>
      </c>
      <c r="E425" s="5">
        <v>2</v>
      </c>
      <c r="P425">
        <v>1</v>
      </c>
      <c r="Q425" t="str">
        <f>CONCATENATE(C425,E425,G425,I425)</f>
        <v>2</v>
      </c>
    </row>
    <row r="426" spans="1:17" x14ac:dyDescent="0.25">
      <c r="A426">
        <v>425</v>
      </c>
      <c r="D426">
        <v>44.064189000000006</v>
      </c>
      <c r="E426" s="5">
        <v>2</v>
      </c>
      <c r="P426">
        <v>1</v>
      </c>
      <c r="Q426" t="str">
        <f>CONCATENATE(C426,E426,G426,I426)</f>
        <v>2</v>
      </c>
    </row>
    <row r="427" spans="1:17" x14ac:dyDescent="0.25">
      <c r="A427">
        <v>426</v>
      </c>
      <c r="B427">
        <v>39.970966000000004</v>
      </c>
      <c r="C427" s="2">
        <v>1</v>
      </c>
      <c r="D427">
        <v>44.057418000000006</v>
      </c>
      <c r="E427" s="5">
        <v>2</v>
      </c>
      <c r="P427">
        <v>2</v>
      </c>
      <c r="Q427" t="str">
        <f>CONCATENATE(C427,E427,G427,I427)</f>
        <v>12</v>
      </c>
    </row>
    <row r="428" spans="1:17" x14ac:dyDescent="0.25">
      <c r="A428">
        <v>427</v>
      </c>
      <c r="B428">
        <v>40.056987000000007</v>
      </c>
      <c r="C428" s="2">
        <v>1</v>
      </c>
      <c r="D428">
        <v>44.061931000000001</v>
      </c>
      <c r="E428" s="5">
        <v>2</v>
      </c>
      <c r="P428">
        <v>2</v>
      </c>
      <c r="Q428" t="str">
        <f>CONCATENATE(C428,E428,G428,I428)</f>
        <v>12</v>
      </c>
    </row>
    <row r="429" spans="1:17" x14ac:dyDescent="0.25">
      <c r="A429">
        <v>428</v>
      </c>
      <c r="B429">
        <v>40.084834000000001</v>
      </c>
      <c r="C429" s="2">
        <v>1</v>
      </c>
      <c r="D429">
        <v>44.045482000000007</v>
      </c>
      <c r="E429" s="5">
        <v>2</v>
      </c>
      <c r="P429">
        <v>2</v>
      </c>
      <c r="Q429" t="str">
        <f>CONCATENATE(C429,E429,G429,I429)</f>
        <v>12</v>
      </c>
    </row>
    <row r="430" spans="1:17" x14ac:dyDescent="0.25">
      <c r="A430">
        <v>429</v>
      </c>
      <c r="B430">
        <v>40.076667000000008</v>
      </c>
      <c r="C430" s="2">
        <v>1</v>
      </c>
      <c r="D430">
        <v>44.036827000000002</v>
      </c>
      <c r="E430" s="5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B431">
        <v>39.975910000000006</v>
      </c>
      <c r="C431" s="2">
        <v>1</v>
      </c>
      <c r="D431">
        <v>44.012470000000008</v>
      </c>
      <c r="E431" s="5">
        <v>2</v>
      </c>
      <c r="P431">
        <v>2</v>
      </c>
      <c r="Q431" t="str">
        <f>CONCATENATE(C431,E431,G431,I431)</f>
        <v>12</v>
      </c>
    </row>
    <row r="432" spans="1:17" x14ac:dyDescent="0.25">
      <c r="A432">
        <v>431</v>
      </c>
      <c r="B432">
        <v>39.970645000000005</v>
      </c>
      <c r="C432" s="2">
        <v>1</v>
      </c>
      <c r="D432">
        <v>44.097740000000002</v>
      </c>
      <c r="E432" s="5">
        <v>2</v>
      </c>
      <c r="P432">
        <v>2</v>
      </c>
      <c r="Q432" t="str">
        <f>CONCATENATE(C432,E432,G432,I432)</f>
        <v>12</v>
      </c>
    </row>
    <row r="433" spans="1:17" x14ac:dyDescent="0.25">
      <c r="A433">
        <v>432</v>
      </c>
      <c r="B433">
        <v>39.981613000000003</v>
      </c>
      <c r="C433" s="2">
        <v>1</v>
      </c>
      <c r="P433">
        <v>1</v>
      </c>
      <c r="Q433" t="str">
        <f>CONCATENATE(C433,E433,G433,I433)</f>
        <v>1</v>
      </c>
    </row>
    <row r="434" spans="1:17" x14ac:dyDescent="0.25">
      <c r="A434">
        <v>433</v>
      </c>
      <c r="B434">
        <v>39.995536000000001</v>
      </c>
      <c r="C434" s="2">
        <v>1</v>
      </c>
      <c r="P434">
        <v>1</v>
      </c>
      <c r="Q434" t="str">
        <f>CONCATENATE(C434,E434,G434,I434)</f>
        <v>1</v>
      </c>
    </row>
    <row r="435" spans="1:17" x14ac:dyDescent="0.25">
      <c r="A435">
        <v>434</v>
      </c>
      <c r="B435">
        <v>39.986125000000001</v>
      </c>
      <c r="C435" s="2">
        <v>1</v>
      </c>
      <c r="P435">
        <v>1</v>
      </c>
      <c r="Q435" t="str">
        <f>CONCATENATE(C435,E435,G435,I435)</f>
        <v>1</v>
      </c>
    </row>
    <row r="436" spans="1:17" x14ac:dyDescent="0.25">
      <c r="A436">
        <v>435</v>
      </c>
      <c r="B436">
        <v>39.927577000000007</v>
      </c>
      <c r="C436" s="2">
        <v>1</v>
      </c>
      <c r="P436">
        <v>1</v>
      </c>
      <c r="Q436" t="str">
        <f>CONCATENATE(C436,E436,G436,I436)</f>
        <v>1</v>
      </c>
    </row>
    <row r="437" spans="1:17" x14ac:dyDescent="0.25">
      <c r="A437">
        <v>436</v>
      </c>
      <c r="B437">
        <v>39.983657000000001</v>
      </c>
      <c r="C437" s="2">
        <v>1</v>
      </c>
      <c r="P437">
        <v>1</v>
      </c>
      <c r="Q437" t="str">
        <f>CONCATENATE(C437,E437,G437,I437)</f>
        <v>1</v>
      </c>
    </row>
    <row r="438" spans="1:17" x14ac:dyDescent="0.25">
      <c r="A438">
        <v>437</v>
      </c>
      <c r="H438">
        <v>39.509193000000003</v>
      </c>
      <c r="I438" s="3">
        <v>4</v>
      </c>
      <c r="P438">
        <v>1</v>
      </c>
      <c r="Q438" t="str">
        <f>CONCATENATE(C438,E438,G438,I438)</f>
        <v>4</v>
      </c>
    </row>
    <row r="439" spans="1:17" x14ac:dyDescent="0.25">
      <c r="A439">
        <v>438</v>
      </c>
      <c r="F439">
        <v>38.598277000000003</v>
      </c>
      <c r="G439" s="4">
        <v>3</v>
      </c>
      <c r="H439">
        <v>39.493762000000004</v>
      </c>
      <c r="I439" s="3">
        <v>4</v>
      </c>
      <c r="P439">
        <v>2</v>
      </c>
      <c r="Q439" t="str">
        <f>CONCATENATE(C439,E439,G439,I439)</f>
        <v>34</v>
      </c>
    </row>
    <row r="440" spans="1:17" x14ac:dyDescent="0.25">
      <c r="A440">
        <v>439</v>
      </c>
      <c r="F440">
        <v>38.543010000000002</v>
      </c>
      <c r="G440" s="4">
        <v>3</v>
      </c>
      <c r="H440">
        <v>39.497043000000005</v>
      </c>
      <c r="I440" s="3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38.582633000000001</v>
      </c>
      <c r="G441" s="4">
        <v>3</v>
      </c>
      <c r="H441">
        <v>39.499946000000001</v>
      </c>
      <c r="I441" s="3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D442">
        <v>27.700914000000004</v>
      </c>
      <c r="E442" s="5">
        <v>2</v>
      </c>
      <c r="F442">
        <v>38.584941000000001</v>
      </c>
      <c r="G442" s="4">
        <v>3</v>
      </c>
      <c r="H442">
        <v>39.507205000000006</v>
      </c>
      <c r="I442" s="3">
        <v>4</v>
      </c>
      <c r="P442">
        <v>3</v>
      </c>
      <c r="Q442" t="str">
        <f>CONCATENATE(C442,E442,G442,I442)</f>
        <v>234</v>
      </c>
    </row>
    <row r="443" spans="1:17" x14ac:dyDescent="0.25">
      <c r="A443">
        <v>442</v>
      </c>
      <c r="D443">
        <v>27.587257000000008</v>
      </c>
      <c r="E443" s="5">
        <v>2</v>
      </c>
      <c r="F443">
        <v>38.569190000000006</v>
      </c>
      <c r="G443" s="4">
        <v>3</v>
      </c>
      <c r="H443">
        <v>39.512794000000007</v>
      </c>
      <c r="I443" s="3">
        <v>4</v>
      </c>
      <c r="P443">
        <v>3</v>
      </c>
      <c r="Q443" t="str">
        <f>CONCATENATE(C443,E443,G443,I443)</f>
        <v>234</v>
      </c>
    </row>
    <row r="444" spans="1:17" x14ac:dyDescent="0.25">
      <c r="A444">
        <v>443</v>
      </c>
      <c r="D444">
        <v>27.623170000000002</v>
      </c>
      <c r="E444" s="5">
        <v>2</v>
      </c>
      <c r="F444">
        <v>38.568172000000004</v>
      </c>
      <c r="G444" s="4">
        <v>3</v>
      </c>
      <c r="H444">
        <v>39.524513000000006</v>
      </c>
      <c r="I444" s="3">
        <v>4</v>
      </c>
      <c r="P444">
        <v>3</v>
      </c>
      <c r="Q444" t="str">
        <f>CONCATENATE(C444,E444,G444,I444)</f>
        <v>234</v>
      </c>
    </row>
    <row r="445" spans="1:17" x14ac:dyDescent="0.25">
      <c r="A445">
        <v>444</v>
      </c>
      <c r="D445">
        <v>27.649352000000007</v>
      </c>
      <c r="E445" s="5">
        <v>2</v>
      </c>
      <c r="F445">
        <v>38.645912000000003</v>
      </c>
      <c r="G445" s="4">
        <v>3</v>
      </c>
      <c r="H445">
        <v>39.483333000000002</v>
      </c>
      <c r="I445" s="3">
        <v>4</v>
      </c>
      <c r="P445">
        <v>3</v>
      </c>
      <c r="Q445" t="str">
        <f>CONCATENATE(C445,E445,G445,I445)</f>
        <v>234</v>
      </c>
    </row>
    <row r="446" spans="1:17" x14ac:dyDescent="0.25">
      <c r="A446">
        <v>445</v>
      </c>
      <c r="D446">
        <v>27.626451000000003</v>
      </c>
      <c r="E446" s="5">
        <v>2</v>
      </c>
      <c r="F446">
        <v>38.604732000000006</v>
      </c>
      <c r="G446" s="4">
        <v>3</v>
      </c>
      <c r="H446">
        <v>39.463493000000007</v>
      </c>
      <c r="I446" s="3">
        <v>4</v>
      </c>
      <c r="P446">
        <v>3</v>
      </c>
      <c r="Q446" t="str">
        <f>CONCATENATE(C446,E446,G446,I446)</f>
        <v>234</v>
      </c>
    </row>
    <row r="447" spans="1:17" x14ac:dyDescent="0.25">
      <c r="A447">
        <v>446</v>
      </c>
      <c r="D447">
        <v>27.637256000000008</v>
      </c>
      <c r="E447" s="5">
        <v>2</v>
      </c>
      <c r="F447">
        <v>38.608600000000003</v>
      </c>
      <c r="G447" s="4">
        <v>3</v>
      </c>
      <c r="H447">
        <v>39.414459000000001</v>
      </c>
      <c r="I447" s="3">
        <v>4</v>
      </c>
      <c r="P447">
        <v>3</v>
      </c>
      <c r="Q447" t="str">
        <f>CONCATENATE(C447,E447,G447,I447)</f>
        <v>234</v>
      </c>
    </row>
    <row r="448" spans="1:17" x14ac:dyDescent="0.25">
      <c r="A448">
        <v>447</v>
      </c>
      <c r="D448">
        <v>27.659248000000005</v>
      </c>
      <c r="E448" s="5">
        <v>2</v>
      </c>
      <c r="F448">
        <v>38.629676000000003</v>
      </c>
      <c r="G448" s="4">
        <v>3</v>
      </c>
      <c r="H448">
        <v>39.527149000000001</v>
      </c>
      <c r="I448" s="3">
        <v>4</v>
      </c>
      <c r="P448">
        <v>3</v>
      </c>
      <c r="Q448" t="str">
        <f>CONCATENATE(C448,E448,G448,I448)</f>
        <v>234</v>
      </c>
    </row>
    <row r="449" spans="1:17" x14ac:dyDescent="0.25">
      <c r="A449">
        <v>448</v>
      </c>
      <c r="D449">
        <v>27.656988000000005</v>
      </c>
      <c r="E449" s="5">
        <v>2</v>
      </c>
      <c r="F449">
        <v>38.631774000000007</v>
      </c>
      <c r="G449" s="4">
        <v>3</v>
      </c>
      <c r="H449">
        <v>39.527149000000001</v>
      </c>
      <c r="I449" s="3">
        <v>4</v>
      </c>
      <c r="P449">
        <v>3</v>
      </c>
      <c r="Q449" t="str">
        <f>CONCATENATE(C449,E449,G449,I449)</f>
        <v>234</v>
      </c>
    </row>
    <row r="450" spans="1:17" x14ac:dyDescent="0.25">
      <c r="A450">
        <v>449</v>
      </c>
      <c r="B450">
        <v>23.107795000000003</v>
      </c>
      <c r="C450" s="2">
        <v>1</v>
      </c>
      <c r="D450">
        <v>27.636720000000004</v>
      </c>
      <c r="E450" s="5">
        <v>2</v>
      </c>
      <c r="F450">
        <v>38.642097000000007</v>
      </c>
      <c r="G450" s="4">
        <v>3</v>
      </c>
      <c r="P450">
        <v>3</v>
      </c>
      <c r="Q450" t="str">
        <f>CONCATENATE(C450,E450,G450,I450)</f>
        <v>123</v>
      </c>
    </row>
    <row r="451" spans="1:17" x14ac:dyDescent="0.25">
      <c r="A451">
        <v>450</v>
      </c>
      <c r="B451">
        <v>23.125804000000002</v>
      </c>
      <c r="C451" s="2">
        <v>1</v>
      </c>
      <c r="D451">
        <v>27.619569000000006</v>
      </c>
      <c r="E451" s="5">
        <v>2</v>
      </c>
      <c r="F451">
        <v>38.598277000000003</v>
      </c>
      <c r="G451" s="4">
        <v>3</v>
      </c>
      <c r="P451">
        <v>3</v>
      </c>
      <c r="Q451" t="str">
        <f>CONCATENATE(C451,E451,G451,I451)</f>
        <v>123</v>
      </c>
    </row>
    <row r="452" spans="1:17" x14ac:dyDescent="0.25">
      <c r="A452">
        <v>451</v>
      </c>
      <c r="B452">
        <v>23.126449000000008</v>
      </c>
      <c r="C452" s="2">
        <v>1</v>
      </c>
      <c r="D452">
        <v>27.590375000000009</v>
      </c>
      <c r="E452" s="5">
        <v>2</v>
      </c>
      <c r="F452">
        <v>38.598277000000003</v>
      </c>
      <c r="G452" s="4">
        <v>3</v>
      </c>
      <c r="P452">
        <v>3</v>
      </c>
      <c r="Q452" t="str">
        <f>CONCATENATE(C452,E452,G452,I452)</f>
        <v>123</v>
      </c>
    </row>
    <row r="453" spans="1:17" x14ac:dyDescent="0.25">
      <c r="A453">
        <v>452</v>
      </c>
      <c r="B453">
        <v>23.171773000000002</v>
      </c>
      <c r="C453" s="2">
        <v>1</v>
      </c>
      <c r="D453">
        <v>27.524139000000005</v>
      </c>
      <c r="E453" s="5">
        <v>2</v>
      </c>
      <c r="P453">
        <v>2</v>
      </c>
      <c r="Q453" t="str">
        <f>CONCATENATE(C453,E453,G453,I453)</f>
        <v>12</v>
      </c>
    </row>
    <row r="454" spans="1:17" x14ac:dyDescent="0.25">
      <c r="A454">
        <v>453</v>
      </c>
      <c r="B454">
        <v>23.182472000000004</v>
      </c>
      <c r="C454" s="2">
        <v>1</v>
      </c>
      <c r="D454">
        <v>27.519569000000004</v>
      </c>
      <c r="E454" s="5">
        <v>2</v>
      </c>
      <c r="P454">
        <v>2</v>
      </c>
      <c r="Q454" t="str">
        <f>CONCATENATE(C454,E454,G454,I454)</f>
        <v>12</v>
      </c>
    </row>
    <row r="455" spans="1:17" x14ac:dyDescent="0.25">
      <c r="A455">
        <v>454</v>
      </c>
      <c r="B455">
        <v>23.162095000000008</v>
      </c>
      <c r="C455" s="2">
        <v>1</v>
      </c>
      <c r="D455">
        <v>27.501289</v>
      </c>
      <c r="E455" s="5">
        <v>2</v>
      </c>
      <c r="P455">
        <v>2</v>
      </c>
      <c r="Q455" t="str">
        <f>CONCATENATE(C455,E455,G455,I455)</f>
        <v>12</v>
      </c>
    </row>
    <row r="456" spans="1:17" x14ac:dyDescent="0.25">
      <c r="A456">
        <v>455</v>
      </c>
      <c r="B456">
        <v>23.167903000000003</v>
      </c>
      <c r="C456" s="2">
        <v>1</v>
      </c>
      <c r="P456">
        <v>1</v>
      </c>
      <c r="Q456" t="str">
        <f>CONCATENATE(C456,E456,G456,I456)</f>
        <v>1</v>
      </c>
    </row>
    <row r="457" spans="1:17" x14ac:dyDescent="0.25">
      <c r="A457">
        <v>456</v>
      </c>
      <c r="B457">
        <v>23.145536000000007</v>
      </c>
      <c r="C457" s="2">
        <v>1</v>
      </c>
      <c r="P457">
        <v>1</v>
      </c>
      <c r="Q457" t="str">
        <f>CONCATENATE(C457,E457,G457,I457)</f>
        <v>1</v>
      </c>
    </row>
    <row r="458" spans="1:17" x14ac:dyDescent="0.25">
      <c r="A458">
        <v>457</v>
      </c>
      <c r="B458">
        <v>23.122150000000005</v>
      </c>
      <c r="C458" s="2">
        <v>1</v>
      </c>
      <c r="P458">
        <v>1</v>
      </c>
      <c r="Q458" t="str">
        <f>CONCATENATE(C458,E458,G458,I458)</f>
        <v>1</v>
      </c>
    </row>
    <row r="459" spans="1:17" x14ac:dyDescent="0.25">
      <c r="A459">
        <v>458</v>
      </c>
      <c r="B459">
        <v>23.141237000000004</v>
      </c>
      <c r="C459" s="2">
        <v>1</v>
      </c>
      <c r="P459">
        <v>1</v>
      </c>
      <c r="Q459" t="str">
        <f>CONCATENATE(C459,E459,G459,I459)</f>
        <v>1</v>
      </c>
    </row>
    <row r="460" spans="1:17" x14ac:dyDescent="0.25">
      <c r="A460">
        <v>459</v>
      </c>
      <c r="B460">
        <v>23.122634000000005</v>
      </c>
      <c r="C460" s="2">
        <v>1</v>
      </c>
      <c r="P460">
        <v>1</v>
      </c>
      <c r="Q460" t="str">
        <f>CONCATENATE(C460,E460,G460,I460)</f>
        <v>1</v>
      </c>
    </row>
    <row r="461" spans="1:17" x14ac:dyDescent="0.25">
      <c r="A461">
        <v>460</v>
      </c>
      <c r="B461">
        <v>23.110752000000005</v>
      </c>
      <c r="C461" s="2">
        <v>1</v>
      </c>
      <c r="H461">
        <v>25.074300000000008</v>
      </c>
      <c r="I461" s="3">
        <v>4</v>
      </c>
      <c r="P461">
        <v>2</v>
      </c>
      <c r="Q461" t="str">
        <f>CONCATENATE(C461,E461,G461,I461)</f>
        <v>14</v>
      </c>
    </row>
    <row r="462" spans="1:17" x14ac:dyDescent="0.25">
      <c r="A462">
        <v>461</v>
      </c>
      <c r="B462">
        <v>23.131612000000004</v>
      </c>
      <c r="C462" s="2">
        <v>1</v>
      </c>
      <c r="H462">
        <v>25.114299000000003</v>
      </c>
      <c r="I462" s="3">
        <v>4</v>
      </c>
      <c r="P462">
        <v>2</v>
      </c>
      <c r="Q462" t="str">
        <f>CONCATENATE(C462,E462,G462,I462)</f>
        <v>14</v>
      </c>
    </row>
    <row r="463" spans="1:17" x14ac:dyDescent="0.25">
      <c r="A463">
        <v>462</v>
      </c>
      <c r="H463">
        <v>25.111665000000002</v>
      </c>
      <c r="I463" s="3">
        <v>4</v>
      </c>
      <c r="P463">
        <v>1</v>
      </c>
      <c r="Q463" t="str">
        <f>CONCATENATE(C463,E463,G463,I463)</f>
        <v>4</v>
      </c>
    </row>
    <row r="464" spans="1:17" x14ac:dyDescent="0.25">
      <c r="A464">
        <v>463</v>
      </c>
      <c r="H464">
        <v>25.104246000000003</v>
      </c>
      <c r="I464" s="3">
        <v>4</v>
      </c>
      <c r="J464">
        <v>30.725213000000004</v>
      </c>
      <c r="K464" t="s">
        <v>22</v>
      </c>
      <c r="Q464" t="str">
        <f>CONCATENATE(C464,E464,G464,I464)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2A0A-74B2-453D-B1A9-B90F51E21C0B}">
  <dimension ref="A1:F464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E5" s="3">
        <v>4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E17" s="3">
        <v>4</v>
      </c>
    </row>
    <row r="18" spans="1:5" x14ac:dyDescent="0.25">
      <c r="A18">
        <v>17</v>
      </c>
      <c r="D18" s="4">
        <v>3</v>
      </c>
      <c r="E18" s="3">
        <v>4</v>
      </c>
    </row>
    <row r="19" spans="1:5" x14ac:dyDescent="0.25">
      <c r="A19">
        <v>18</v>
      </c>
      <c r="D19" s="4">
        <v>3</v>
      </c>
    </row>
    <row r="20" spans="1:5" x14ac:dyDescent="0.25">
      <c r="A20">
        <v>19</v>
      </c>
      <c r="D20" s="4">
        <v>3</v>
      </c>
    </row>
    <row r="21" spans="1:5" x14ac:dyDescent="0.25">
      <c r="A21">
        <v>20</v>
      </c>
      <c r="C21" s="5">
        <v>2</v>
      </c>
      <c r="D21" s="4">
        <v>3</v>
      </c>
    </row>
    <row r="22" spans="1:5" x14ac:dyDescent="0.25">
      <c r="A22">
        <v>21</v>
      </c>
      <c r="C22" s="5">
        <v>2</v>
      </c>
      <c r="D22" s="4">
        <v>3</v>
      </c>
    </row>
    <row r="23" spans="1:5" x14ac:dyDescent="0.25">
      <c r="A23">
        <v>22</v>
      </c>
      <c r="C23" s="5">
        <v>2</v>
      </c>
      <c r="D23" s="4">
        <v>3</v>
      </c>
    </row>
    <row r="24" spans="1:5" x14ac:dyDescent="0.25">
      <c r="A24">
        <v>23</v>
      </c>
      <c r="C24" s="5">
        <v>2</v>
      </c>
      <c r="D24" s="4">
        <v>3</v>
      </c>
    </row>
    <row r="25" spans="1:5" x14ac:dyDescent="0.25">
      <c r="A25">
        <v>24</v>
      </c>
      <c r="C25" s="5">
        <v>2</v>
      </c>
      <c r="D25" s="4">
        <v>3</v>
      </c>
    </row>
    <row r="26" spans="1:5" x14ac:dyDescent="0.25">
      <c r="A26">
        <v>25</v>
      </c>
      <c r="C26" s="5">
        <v>2</v>
      </c>
      <c r="D26" s="4">
        <v>3</v>
      </c>
    </row>
    <row r="27" spans="1:5" x14ac:dyDescent="0.25">
      <c r="A27">
        <v>26</v>
      </c>
      <c r="C27" s="5">
        <v>2</v>
      </c>
      <c r="D27" s="4">
        <v>3</v>
      </c>
    </row>
    <row r="28" spans="1:5" x14ac:dyDescent="0.25">
      <c r="A28">
        <v>27</v>
      </c>
      <c r="C28" s="5">
        <v>2</v>
      </c>
      <c r="D28" s="4">
        <v>3</v>
      </c>
    </row>
    <row r="29" spans="1:5" x14ac:dyDescent="0.25">
      <c r="A29">
        <v>28</v>
      </c>
      <c r="C29" s="5">
        <v>2</v>
      </c>
    </row>
    <row r="30" spans="1:5" x14ac:dyDescent="0.25">
      <c r="A30">
        <v>29</v>
      </c>
      <c r="C30" s="5">
        <v>2</v>
      </c>
    </row>
    <row r="31" spans="1:5" x14ac:dyDescent="0.25">
      <c r="A31">
        <v>30</v>
      </c>
      <c r="C31" s="5">
        <v>2</v>
      </c>
    </row>
    <row r="32" spans="1:5" x14ac:dyDescent="0.25">
      <c r="A32">
        <v>31</v>
      </c>
      <c r="C32" s="5">
        <v>2</v>
      </c>
    </row>
    <row r="33" spans="1:5" x14ac:dyDescent="0.25">
      <c r="A33">
        <v>32</v>
      </c>
      <c r="B33" s="2">
        <v>1</v>
      </c>
    </row>
    <row r="34" spans="1:5" x14ac:dyDescent="0.25">
      <c r="A34">
        <v>33</v>
      </c>
      <c r="B34" s="2">
        <v>1</v>
      </c>
    </row>
    <row r="35" spans="1:5" x14ac:dyDescent="0.25">
      <c r="A35">
        <v>34</v>
      </c>
      <c r="B35" s="2">
        <v>1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D41" s="4">
        <v>3</v>
      </c>
      <c r="E41" s="3">
        <v>4</v>
      </c>
    </row>
    <row r="42" spans="1:5" x14ac:dyDescent="0.25">
      <c r="A42">
        <v>41</v>
      </c>
      <c r="D42" s="4">
        <v>3</v>
      </c>
      <c r="E42" s="3">
        <v>4</v>
      </c>
    </row>
    <row r="43" spans="1:5" x14ac:dyDescent="0.25">
      <c r="A43">
        <v>42</v>
      </c>
      <c r="D43" s="4">
        <v>3</v>
      </c>
      <c r="E43" s="3">
        <v>4</v>
      </c>
    </row>
    <row r="44" spans="1:5" x14ac:dyDescent="0.25">
      <c r="A44">
        <v>43</v>
      </c>
      <c r="D44" s="4">
        <v>3</v>
      </c>
      <c r="E44" s="3">
        <v>4</v>
      </c>
    </row>
    <row r="45" spans="1:5" x14ac:dyDescent="0.25">
      <c r="A45">
        <v>44</v>
      </c>
      <c r="D45" s="4">
        <v>3</v>
      </c>
      <c r="E45" s="3">
        <v>4</v>
      </c>
    </row>
    <row r="46" spans="1:5" x14ac:dyDescent="0.25">
      <c r="A46">
        <v>45</v>
      </c>
      <c r="D46" s="4">
        <v>3</v>
      </c>
    </row>
    <row r="47" spans="1:5" x14ac:dyDescent="0.25">
      <c r="A47">
        <v>46</v>
      </c>
      <c r="D47" s="4">
        <v>3</v>
      </c>
    </row>
    <row r="48" spans="1:5" x14ac:dyDescent="0.25">
      <c r="A48">
        <v>47</v>
      </c>
      <c r="D48" s="4">
        <v>3</v>
      </c>
    </row>
    <row r="49" spans="1:5" x14ac:dyDescent="0.25">
      <c r="A49">
        <v>48</v>
      </c>
      <c r="C49" s="5">
        <v>2</v>
      </c>
      <c r="D49" s="4">
        <v>3</v>
      </c>
    </row>
    <row r="50" spans="1:5" x14ac:dyDescent="0.25">
      <c r="A50">
        <v>49</v>
      </c>
      <c r="C50" s="5">
        <v>2</v>
      </c>
      <c r="D50" s="4">
        <v>3</v>
      </c>
    </row>
    <row r="51" spans="1:5" x14ac:dyDescent="0.25">
      <c r="A51">
        <v>50</v>
      </c>
      <c r="C51" s="5">
        <v>2</v>
      </c>
    </row>
    <row r="52" spans="1:5" x14ac:dyDescent="0.25">
      <c r="A52">
        <v>51</v>
      </c>
      <c r="C52" s="5">
        <v>2</v>
      </c>
    </row>
    <row r="53" spans="1:5" x14ac:dyDescent="0.25">
      <c r="A53">
        <v>52</v>
      </c>
      <c r="C53" s="5">
        <v>2</v>
      </c>
    </row>
    <row r="54" spans="1:5" x14ac:dyDescent="0.25">
      <c r="A54">
        <v>53</v>
      </c>
      <c r="B54" s="2">
        <v>1</v>
      </c>
      <c r="C54" s="5">
        <v>2</v>
      </c>
    </row>
    <row r="55" spans="1:5" x14ac:dyDescent="0.25">
      <c r="A55">
        <v>54</v>
      </c>
      <c r="B55" s="2">
        <v>1</v>
      </c>
      <c r="C55" s="5">
        <v>2</v>
      </c>
    </row>
    <row r="56" spans="1:5" x14ac:dyDescent="0.25">
      <c r="A56">
        <v>55</v>
      </c>
      <c r="B56" s="2">
        <v>1</v>
      </c>
      <c r="C56" s="5">
        <v>2</v>
      </c>
    </row>
    <row r="57" spans="1:5" x14ac:dyDescent="0.25">
      <c r="A57">
        <v>56</v>
      </c>
      <c r="B57" s="2">
        <v>1</v>
      </c>
      <c r="C57" s="5">
        <v>2</v>
      </c>
    </row>
    <row r="58" spans="1:5" x14ac:dyDescent="0.25">
      <c r="A58">
        <v>57</v>
      </c>
      <c r="B58" s="2">
        <v>1</v>
      </c>
      <c r="C58" s="5">
        <v>2</v>
      </c>
    </row>
    <row r="59" spans="1:5" x14ac:dyDescent="0.25">
      <c r="A59">
        <v>58</v>
      </c>
      <c r="B59" s="2">
        <v>1</v>
      </c>
    </row>
    <row r="60" spans="1:5" x14ac:dyDescent="0.25">
      <c r="A60">
        <v>59</v>
      </c>
      <c r="B60" s="2">
        <v>1</v>
      </c>
    </row>
    <row r="61" spans="1:5" x14ac:dyDescent="0.25">
      <c r="A61">
        <v>60</v>
      </c>
      <c r="B61" s="2">
        <v>1</v>
      </c>
      <c r="D61" s="4">
        <v>3</v>
      </c>
    </row>
    <row r="62" spans="1:5" x14ac:dyDescent="0.25">
      <c r="A62">
        <v>61</v>
      </c>
      <c r="B62" s="2">
        <v>1</v>
      </c>
      <c r="D62" s="4">
        <v>3</v>
      </c>
      <c r="E62" s="3">
        <v>4</v>
      </c>
    </row>
    <row r="63" spans="1:5" x14ac:dyDescent="0.25">
      <c r="A63">
        <v>62</v>
      </c>
      <c r="D63" s="4">
        <v>3</v>
      </c>
      <c r="E63" s="3">
        <v>4</v>
      </c>
    </row>
    <row r="64" spans="1:5" x14ac:dyDescent="0.25">
      <c r="A64">
        <v>63</v>
      </c>
      <c r="D64" s="4">
        <v>3</v>
      </c>
      <c r="E64" s="3">
        <v>4</v>
      </c>
    </row>
    <row r="65" spans="1:5" x14ac:dyDescent="0.25">
      <c r="A65">
        <v>64</v>
      </c>
      <c r="D65" s="4">
        <v>3</v>
      </c>
      <c r="E65" s="3">
        <v>4</v>
      </c>
    </row>
    <row r="66" spans="1:5" x14ac:dyDescent="0.25">
      <c r="A66">
        <v>65</v>
      </c>
      <c r="D66" s="4">
        <v>3</v>
      </c>
      <c r="E66" s="3">
        <v>4</v>
      </c>
    </row>
    <row r="67" spans="1:5" x14ac:dyDescent="0.25">
      <c r="A67">
        <v>66</v>
      </c>
      <c r="D67" s="4">
        <v>3</v>
      </c>
      <c r="E67" s="3">
        <v>4</v>
      </c>
    </row>
    <row r="68" spans="1:5" x14ac:dyDescent="0.25">
      <c r="A68">
        <v>67</v>
      </c>
      <c r="D68" s="4">
        <v>3</v>
      </c>
      <c r="E68" s="3">
        <v>4</v>
      </c>
    </row>
    <row r="69" spans="1:5" x14ac:dyDescent="0.25">
      <c r="A69">
        <v>68</v>
      </c>
      <c r="D69" s="4">
        <v>3</v>
      </c>
      <c r="E69" s="3">
        <v>4</v>
      </c>
    </row>
    <row r="70" spans="1:5" x14ac:dyDescent="0.25">
      <c r="A70">
        <v>69</v>
      </c>
      <c r="D70" s="4">
        <v>3</v>
      </c>
      <c r="E70" s="3">
        <v>4</v>
      </c>
    </row>
    <row r="71" spans="1:5" x14ac:dyDescent="0.25">
      <c r="A71">
        <v>70</v>
      </c>
    </row>
    <row r="72" spans="1:5" x14ac:dyDescent="0.25">
      <c r="A72">
        <v>71</v>
      </c>
    </row>
    <row r="73" spans="1:5" x14ac:dyDescent="0.25">
      <c r="A73">
        <v>72</v>
      </c>
      <c r="C73" s="5">
        <v>2</v>
      </c>
    </row>
    <row r="74" spans="1:5" x14ac:dyDescent="0.25">
      <c r="A74">
        <v>73</v>
      </c>
      <c r="C74" s="5">
        <v>2</v>
      </c>
    </row>
    <row r="75" spans="1:5" x14ac:dyDescent="0.25">
      <c r="A75">
        <v>74</v>
      </c>
      <c r="B75" s="2">
        <v>1</v>
      </c>
      <c r="C75" s="5">
        <v>2</v>
      </c>
    </row>
    <row r="76" spans="1:5" x14ac:dyDescent="0.25">
      <c r="A76">
        <v>75</v>
      </c>
      <c r="B76" s="2">
        <v>1</v>
      </c>
      <c r="C76" s="5">
        <v>2</v>
      </c>
    </row>
    <row r="77" spans="1:5" x14ac:dyDescent="0.25">
      <c r="A77">
        <v>76</v>
      </c>
      <c r="B77" s="2">
        <v>1</v>
      </c>
      <c r="C77" s="5">
        <v>2</v>
      </c>
    </row>
    <row r="78" spans="1:5" x14ac:dyDescent="0.25">
      <c r="A78">
        <v>77</v>
      </c>
      <c r="B78" s="2">
        <v>1</v>
      </c>
      <c r="C78" s="5">
        <v>2</v>
      </c>
    </row>
    <row r="79" spans="1:5" x14ac:dyDescent="0.25">
      <c r="A79">
        <v>78</v>
      </c>
      <c r="B79" s="2">
        <v>1</v>
      </c>
      <c r="C79" s="5">
        <v>2</v>
      </c>
    </row>
    <row r="80" spans="1:5" x14ac:dyDescent="0.25">
      <c r="A80">
        <v>79</v>
      </c>
      <c r="B80" s="2">
        <v>1</v>
      </c>
      <c r="C80" s="5">
        <v>2</v>
      </c>
    </row>
    <row r="81" spans="1:5" x14ac:dyDescent="0.25">
      <c r="A81">
        <v>80</v>
      </c>
      <c r="B81" s="2">
        <v>1</v>
      </c>
      <c r="C81" s="5">
        <v>2</v>
      </c>
    </row>
    <row r="82" spans="1:5" x14ac:dyDescent="0.25">
      <c r="A82">
        <v>81</v>
      </c>
      <c r="B82" s="2">
        <v>1</v>
      </c>
    </row>
    <row r="83" spans="1:5" x14ac:dyDescent="0.25">
      <c r="A83">
        <v>82</v>
      </c>
      <c r="B83" s="2">
        <v>1</v>
      </c>
      <c r="D83" s="4">
        <v>3</v>
      </c>
    </row>
    <row r="84" spans="1:5" x14ac:dyDescent="0.25">
      <c r="A84">
        <v>83</v>
      </c>
      <c r="D84" s="4">
        <v>3</v>
      </c>
      <c r="E84" s="3">
        <v>4</v>
      </c>
    </row>
    <row r="85" spans="1:5" x14ac:dyDescent="0.25">
      <c r="A85">
        <v>84</v>
      </c>
      <c r="D85" s="4">
        <v>3</v>
      </c>
      <c r="E85" s="3">
        <v>4</v>
      </c>
    </row>
    <row r="86" spans="1:5" x14ac:dyDescent="0.25">
      <c r="A86">
        <v>85</v>
      </c>
      <c r="D86" s="4">
        <v>3</v>
      </c>
      <c r="E86" s="3">
        <v>4</v>
      </c>
    </row>
    <row r="87" spans="1:5" x14ac:dyDescent="0.25">
      <c r="A87">
        <v>86</v>
      </c>
      <c r="D87" s="4">
        <v>3</v>
      </c>
      <c r="E87" s="3">
        <v>4</v>
      </c>
    </row>
    <row r="88" spans="1:5" x14ac:dyDescent="0.25">
      <c r="A88">
        <v>87</v>
      </c>
      <c r="D88" s="4">
        <v>3</v>
      </c>
      <c r="E88" s="3">
        <v>4</v>
      </c>
    </row>
    <row r="89" spans="1:5" x14ac:dyDescent="0.25">
      <c r="A89">
        <v>88</v>
      </c>
      <c r="D89" s="4">
        <v>3</v>
      </c>
      <c r="E89" s="3">
        <v>4</v>
      </c>
    </row>
    <row r="90" spans="1:5" x14ac:dyDescent="0.25">
      <c r="A90">
        <v>89</v>
      </c>
      <c r="D90" s="4">
        <v>3</v>
      </c>
      <c r="E90" s="3">
        <v>4</v>
      </c>
    </row>
    <row r="91" spans="1:5" x14ac:dyDescent="0.25">
      <c r="A91">
        <v>90</v>
      </c>
      <c r="D91" s="4">
        <v>3</v>
      </c>
      <c r="E91" s="3">
        <v>4</v>
      </c>
    </row>
    <row r="92" spans="1:5" x14ac:dyDescent="0.25">
      <c r="A92">
        <v>91</v>
      </c>
      <c r="D92" s="4">
        <v>3</v>
      </c>
      <c r="E92" s="3">
        <v>4</v>
      </c>
    </row>
    <row r="93" spans="1:5" x14ac:dyDescent="0.25">
      <c r="A93">
        <v>92</v>
      </c>
      <c r="D93" s="4">
        <v>3</v>
      </c>
      <c r="E93" s="3">
        <v>4</v>
      </c>
    </row>
    <row r="94" spans="1:5" x14ac:dyDescent="0.25">
      <c r="A94">
        <v>93</v>
      </c>
    </row>
    <row r="95" spans="1:5" x14ac:dyDescent="0.25">
      <c r="A95">
        <v>94</v>
      </c>
    </row>
    <row r="96" spans="1:5" x14ac:dyDescent="0.25">
      <c r="A96">
        <v>95</v>
      </c>
      <c r="C96" s="5">
        <v>2</v>
      </c>
    </row>
    <row r="97" spans="1:5" x14ac:dyDescent="0.25">
      <c r="A97">
        <v>96</v>
      </c>
      <c r="C97" s="5">
        <v>2</v>
      </c>
    </row>
    <row r="98" spans="1:5" x14ac:dyDescent="0.25">
      <c r="A98">
        <v>97</v>
      </c>
      <c r="C98" s="5">
        <v>2</v>
      </c>
    </row>
    <row r="99" spans="1:5" x14ac:dyDescent="0.25">
      <c r="A99">
        <v>98</v>
      </c>
      <c r="B99" s="2">
        <v>1</v>
      </c>
      <c r="C99" s="5">
        <v>2</v>
      </c>
    </row>
    <row r="100" spans="1:5" x14ac:dyDescent="0.25">
      <c r="A100">
        <v>99</v>
      </c>
      <c r="B100" s="2">
        <v>1</v>
      </c>
      <c r="C100" s="5">
        <v>2</v>
      </c>
    </row>
    <row r="101" spans="1:5" x14ac:dyDescent="0.25">
      <c r="A101">
        <v>100</v>
      </c>
      <c r="B101" s="2">
        <v>1</v>
      </c>
      <c r="C101" s="5">
        <v>2</v>
      </c>
    </row>
    <row r="102" spans="1:5" x14ac:dyDescent="0.25">
      <c r="A102">
        <v>101</v>
      </c>
      <c r="B102" s="2">
        <v>1</v>
      </c>
      <c r="C102" s="5">
        <v>2</v>
      </c>
    </row>
    <row r="103" spans="1:5" x14ac:dyDescent="0.25">
      <c r="A103">
        <v>102</v>
      </c>
      <c r="B103" s="2">
        <v>1</v>
      </c>
      <c r="C103" s="5">
        <v>2</v>
      </c>
    </row>
    <row r="104" spans="1:5" x14ac:dyDescent="0.25">
      <c r="A104">
        <v>103</v>
      </c>
      <c r="B104" s="2">
        <v>1</v>
      </c>
      <c r="C104" s="5">
        <v>2</v>
      </c>
    </row>
    <row r="105" spans="1:5" x14ac:dyDescent="0.25">
      <c r="A105">
        <v>104</v>
      </c>
      <c r="B105" s="2">
        <v>1</v>
      </c>
    </row>
    <row r="106" spans="1:5" x14ac:dyDescent="0.25">
      <c r="A106">
        <v>105</v>
      </c>
      <c r="B106" s="2">
        <v>1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  <c r="D108" s="4">
        <v>3</v>
      </c>
    </row>
    <row r="109" spans="1:5" x14ac:dyDescent="0.25">
      <c r="A109">
        <v>108</v>
      </c>
      <c r="D109" s="4">
        <v>3</v>
      </c>
      <c r="E109" s="3">
        <v>4</v>
      </c>
    </row>
    <row r="110" spans="1:5" x14ac:dyDescent="0.25">
      <c r="A110">
        <v>109</v>
      </c>
      <c r="D110" s="4">
        <v>3</v>
      </c>
      <c r="E110" s="3">
        <v>4</v>
      </c>
    </row>
    <row r="111" spans="1:5" x14ac:dyDescent="0.25">
      <c r="A111">
        <v>110</v>
      </c>
      <c r="D111" s="4">
        <v>3</v>
      </c>
      <c r="E111" s="3">
        <v>4</v>
      </c>
    </row>
    <row r="112" spans="1:5" x14ac:dyDescent="0.25">
      <c r="A112">
        <v>111</v>
      </c>
      <c r="D112" s="4">
        <v>3</v>
      </c>
      <c r="E112" s="3">
        <v>4</v>
      </c>
    </row>
    <row r="113" spans="1:5" x14ac:dyDescent="0.25">
      <c r="A113">
        <v>112</v>
      </c>
      <c r="D113" s="4">
        <v>3</v>
      </c>
      <c r="E113" s="3">
        <v>4</v>
      </c>
    </row>
    <row r="114" spans="1:5" x14ac:dyDescent="0.25">
      <c r="A114">
        <v>113</v>
      </c>
      <c r="D114" s="4">
        <v>3</v>
      </c>
      <c r="E114" s="3">
        <v>4</v>
      </c>
    </row>
    <row r="115" spans="1:5" x14ac:dyDescent="0.25">
      <c r="A115">
        <v>114</v>
      </c>
      <c r="D115" s="4">
        <v>3</v>
      </c>
      <c r="E115" s="3">
        <v>4</v>
      </c>
    </row>
    <row r="116" spans="1:5" x14ac:dyDescent="0.25">
      <c r="A116">
        <v>115</v>
      </c>
      <c r="D116" s="4">
        <v>3</v>
      </c>
      <c r="E116" s="3">
        <v>4</v>
      </c>
    </row>
    <row r="117" spans="1:5" x14ac:dyDescent="0.25">
      <c r="A117">
        <v>116</v>
      </c>
      <c r="D117" s="4">
        <v>3</v>
      </c>
      <c r="E117" s="3">
        <v>4</v>
      </c>
    </row>
    <row r="118" spans="1:5" x14ac:dyDescent="0.25">
      <c r="A118">
        <v>117</v>
      </c>
      <c r="D118" s="4">
        <v>3</v>
      </c>
      <c r="E118" s="3">
        <v>4</v>
      </c>
    </row>
    <row r="119" spans="1:5" x14ac:dyDescent="0.25">
      <c r="A119">
        <v>118</v>
      </c>
      <c r="C119" s="5">
        <v>2</v>
      </c>
    </row>
    <row r="120" spans="1:5" x14ac:dyDescent="0.25">
      <c r="A120">
        <v>119</v>
      </c>
      <c r="C120" s="5">
        <v>2</v>
      </c>
    </row>
    <row r="121" spans="1:5" x14ac:dyDescent="0.25">
      <c r="A121">
        <v>120</v>
      </c>
      <c r="C121" s="5">
        <v>2</v>
      </c>
    </row>
    <row r="122" spans="1:5" x14ac:dyDescent="0.25">
      <c r="A122">
        <v>121</v>
      </c>
      <c r="C122" s="5">
        <v>2</v>
      </c>
    </row>
    <row r="123" spans="1:5" x14ac:dyDescent="0.25">
      <c r="A123">
        <v>122</v>
      </c>
      <c r="C123" s="5">
        <v>2</v>
      </c>
    </row>
    <row r="124" spans="1:5" x14ac:dyDescent="0.25">
      <c r="A124">
        <v>123</v>
      </c>
      <c r="B124" s="2">
        <v>1</v>
      </c>
      <c r="C124" s="5">
        <v>2</v>
      </c>
    </row>
    <row r="125" spans="1:5" x14ac:dyDescent="0.25">
      <c r="A125">
        <v>124</v>
      </c>
      <c r="B125" s="2">
        <v>1</v>
      </c>
      <c r="C125" s="5">
        <v>2</v>
      </c>
    </row>
    <row r="126" spans="1:5" x14ac:dyDescent="0.25">
      <c r="A126">
        <v>125</v>
      </c>
      <c r="B126" s="2">
        <v>1</v>
      </c>
      <c r="C126" s="5">
        <v>2</v>
      </c>
    </row>
    <row r="127" spans="1:5" x14ac:dyDescent="0.25">
      <c r="A127">
        <v>126</v>
      </c>
      <c r="B127" s="2">
        <v>1</v>
      </c>
      <c r="C127" s="5">
        <v>2</v>
      </c>
    </row>
    <row r="128" spans="1:5" x14ac:dyDescent="0.25">
      <c r="A128">
        <v>127</v>
      </c>
      <c r="B128" s="2">
        <v>1</v>
      </c>
    </row>
    <row r="129" spans="1:5" x14ac:dyDescent="0.25">
      <c r="A129">
        <v>128</v>
      </c>
      <c r="B129" s="2">
        <v>1</v>
      </c>
    </row>
    <row r="130" spans="1:5" x14ac:dyDescent="0.25">
      <c r="A130">
        <v>129</v>
      </c>
      <c r="B130" s="2">
        <v>1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D132" s="4">
        <v>3</v>
      </c>
      <c r="E132" s="3">
        <v>4</v>
      </c>
    </row>
    <row r="133" spans="1:5" x14ac:dyDescent="0.25">
      <c r="A133">
        <v>132</v>
      </c>
      <c r="D133" s="4">
        <v>3</v>
      </c>
      <c r="E133" s="3">
        <v>4</v>
      </c>
    </row>
    <row r="134" spans="1:5" x14ac:dyDescent="0.25">
      <c r="A134">
        <v>133</v>
      </c>
      <c r="D134" s="4">
        <v>3</v>
      </c>
      <c r="E134" s="3">
        <v>4</v>
      </c>
    </row>
    <row r="135" spans="1:5" x14ac:dyDescent="0.25">
      <c r="A135">
        <v>134</v>
      </c>
      <c r="D135" s="4">
        <v>3</v>
      </c>
      <c r="E135" s="3">
        <v>4</v>
      </c>
    </row>
    <row r="136" spans="1:5" x14ac:dyDescent="0.25">
      <c r="A136">
        <v>135</v>
      </c>
      <c r="D136" s="4">
        <v>3</v>
      </c>
      <c r="E136" s="3">
        <v>4</v>
      </c>
    </row>
    <row r="137" spans="1:5" x14ac:dyDescent="0.25">
      <c r="A137">
        <v>136</v>
      </c>
      <c r="D137" s="4">
        <v>3</v>
      </c>
      <c r="E137" s="3">
        <v>4</v>
      </c>
    </row>
    <row r="138" spans="1:5" x14ac:dyDescent="0.25">
      <c r="A138">
        <v>137</v>
      </c>
      <c r="D138" s="4">
        <v>3</v>
      </c>
      <c r="E138" s="3">
        <v>4</v>
      </c>
    </row>
    <row r="139" spans="1:5" x14ac:dyDescent="0.25">
      <c r="A139">
        <v>138</v>
      </c>
      <c r="D139" s="4">
        <v>3</v>
      </c>
      <c r="E139" s="3">
        <v>4</v>
      </c>
    </row>
    <row r="140" spans="1:5" x14ac:dyDescent="0.25">
      <c r="A140">
        <v>139</v>
      </c>
      <c r="D140" s="4">
        <v>3</v>
      </c>
      <c r="E140" s="3">
        <v>4</v>
      </c>
    </row>
    <row r="141" spans="1:5" x14ac:dyDescent="0.25">
      <c r="A141">
        <v>140</v>
      </c>
      <c r="D141" s="4">
        <v>3</v>
      </c>
      <c r="E141" s="3">
        <v>4</v>
      </c>
    </row>
    <row r="142" spans="1:5" x14ac:dyDescent="0.25">
      <c r="A142">
        <v>141</v>
      </c>
    </row>
    <row r="143" spans="1:5" x14ac:dyDescent="0.25">
      <c r="A143">
        <v>142</v>
      </c>
    </row>
    <row r="144" spans="1:5" x14ac:dyDescent="0.25">
      <c r="A144">
        <v>143</v>
      </c>
    </row>
    <row r="145" spans="1:5" x14ac:dyDescent="0.25">
      <c r="A145">
        <v>144</v>
      </c>
    </row>
    <row r="146" spans="1:5" x14ac:dyDescent="0.25">
      <c r="A146">
        <v>145</v>
      </c>
      <c r="C146" s="5">
        <v>2</v>
      </c>
    </row>
    <row r="147" spans="1:5" x14ac:dyDescent="0.25">
      <c r="A147">
        <v>146</v>
      </c>
      <c r="C147" s="5">
        <v>2</v>
      </c>
    </row>
    <row r="148" spans="1:5" x14ac:dyDescent="0.25">
      <c r="A148">
        <v>147</v>
      </c>
      <c r="C148" s="5">
        <v>2</v>
      </c>
    </row>
    <row r="149" spans="1:5" x14ac:dyDescent="0.25">
      <c r="A149">
        <v>148</v>
      </c>
      <c r="B149" s="2">
        <v>1</v>
      </c>
      <c r="C149" s="5">
        <v>2</v>
      </c>
    </row>
    <row r="150" spans="1:5" x14ac:dyDescent="0.25">
      <c r="A150">
        <v>149</v>
      </c>
      <c r="B150" s="2">
        <v>1</v>
      </c>
      <c r="C150" s="5">
        <v>2</v>
      </c>
    </row>
    <row r="151" spans="1:5" x14ac:dyDescent="0.25">
      <c r="A151">
        <v>150</v>
      </c>
      <c r="B151" s="2">
        <v>1</v>
      </c>
      <c r="C151" s="5">
        <v>2</v>
      </c>
    </row>
    <row r="152" spans="1:5" x14ac:dyDescent="0.25">
      <c r="A152">
        <v>151</v>
      </c>
      <c r="B152" s="2">
        <v>1</v>
      </c>
      <c r="C152" s="5">
        <v>2</v>
      </c>
    </row>
    <row r="153" spans="1:5" x14ac:dyDescent="0.25">
      <c r="A153">
        <v>152</v>
      </c>
      <c r="B153" s="2">
        <v>1</v>
      </c>
      <c r="C153" s="5">
        <v>2</v>
      </c>
    </row>
    <row r="154" spans="1:5" x14ac:dyDescent="0.25">
      <c r="A154">
        <v>153</v>
      </c>
      <c r="B154" s="2">
        <v>1</v>
      </c>
      <c r="C154" s="5">
        <v>2</v>
      </c>
    </row>
    <row r="155" spans="1:5" x14ac:dyDescent="0.25">
      <c r="A155">
        <v>154</v>
      </c>
      <c r="B155" s="2">
        <v>1</v>
      </c>
    </row>
    <row r="156" spans="1:5" x14ac:dyDescent="0.25">
      <c r="A156">
        <v>155</v>
      </c>
      <c r="B156" s="2">
        <v>1</v>
      </c>
      <c r="D156" s="4">
        <v>3</v>
      </c>
    </row>
    <row r="157" spans="1:5" x14ac:dyDescent="0.25">
      <c r="A157">
        <v>156</v>
      </c>
      <c r="D157" s="4">
        <v>3</v>
      </c>
    </row>
    <row r="158" spans="1:5" x14ac:dyDescent="0.25">
      <c r="A158">
        <v>157</v>
      </c>
      <c r="D158" s="4">
        <v>3</v>
      </c>
      <c r="E158" s="3">
        <v>4</v>
      </c>
    </row>
    <row r="159" spans="1:5" x14ac:dyDescent="0.25">
      <c r="A159">
        <v>158</v>
      </c>
      <c r="D159" s="4">
        <v>3</v>
      </c>
      <c r="E159" s="3">
        <v>4</v>
      </c>
    </row>
    <row r="160" spans="1:5" x14ac:dyDescent="0.25">
      <c r="A160">
        <v>159</v>
      </c>
      <c r="D160" s="4">
        <v>3</v>
      </c>
      <c r="E160" s="3">
        <v>4</v>
      </c>
    </row>
    <row r="161" spans="1:5" x14ac:dyDescent="0.25">
      <c r="A161">
        <v>160</v>
      </c>
      <c r="D161" s="4">
        <v>3</v>
      </c>
      <c r="E161" s="3">
        <v>4</v>
      </c>
    </row>
    <row r="162" spans="1:5" x14ac:dyDescent="0.25">
      <c r="A162">
        <v>161</v>
      </c>
      <c r="D162" s="4">
        <v>3</v>
      </c>
      <c r="E162" s="3">
        <v>4</v>
      </c>
    </row>
    <row r="163" spans="1:5" x14ac:dyDescent="0.25">
      <c r="A163">
        <v>162</v>
      </c>
      <c r="D163" s="4">
        <v>3</v>
      </c>
      <c r="E163" s="3">
        <v>4</v>
      </c>
    </row>
    <row r="164" spans="1:5" x14ac:dyDescent="0.25">
      <c r="A164">
        <v>163</v>
      </c>
      <c r="D164" s="4">
        <v>3</v>
      </c>
      <c r="E164" s="3">
        <v>4</v>
      </c>
    </row>
    <row r="165" spans="1:5" x14ac:dyDescent="0.25">
      <c r="A165">
        <v>164</v>
      </c>
      <c r="D165" s="4">
        <v>3</v>
      </c>
      <c r="E165" s="3">
        <v>4</v>
      </c>
    </row>
    <row r="166" spans="1:5" x14ac:dyDescent="0.25">
      <c r="A166">
        <v>165</v>
      </c>
      <c r="D166" s="4">
        <v>3</v>
      </c>
      <c r="E166" s="3">
        <v>4</v>
      </c>
    </row>
    <row r="167" spans="1:5" x14ac:dyDescent="0.25">
      <c r="A167">
        <v>166</v>
      </c>
    </row>
    <row r="168" spans="1:5" x14ac:dyDescent="0.25">
      <c r="A168">
        <v>167</v>
      </c>
    </row>
    <row r="169" spans="1:5" x14ac:dyDescent="0.25">
      <c r="A169">
        <v>168</v>
      </c>
      <c r="C169" s="5">
        <v>2</v>
      </c>
    </row>
    <row r="170" spans="1:5" x14ac:dyDescent="0.25">
      <c r="A170">
        <v>169</v>
      </c>
      <c r="C170" s="5">
        <v>2</v>
      </c>
    </row>
    <row r="171" spans="1:5" x14ac:dyDescent="0.25">
      <c r="A171">
        <v>170</v>
      </c>
      <c r="C171" s="5">
        <v>2</v>
      </c>
    </row>
    <row r="172" spans="1:5" x14ac:dyDescent="0.25">
      <c r="A172">
        <v>171</v>
      </c>
      <c r="B172" s="2">
        <v>1</v>
      </c>
      <c r="C172" s="5">
        <v>2</v>
      </c>
    </row>
    <row r="173" spans="1:5" x14ac:dyDescent="0.25">
      <c r="A173">
        <v>172</v>
      </c>
      <c r="B173" s="2">
        <v>1</v>
      </c>
      <c r="C173" s="5">
        <v>2</v>
      </c>
    </row>
    <row r="174" spans="1:5" x14ac:dyDescent="0.25">
      <c r="A174">
        <v>173</v>
      </c>
      <c r="B174" s="2">
        <v>1</v>
      </c>
      <c r="C174" s="5">
        <v>2</v>
      </c>
    </row>
    <row r="175" spans="1:5" x14ac:dyDescent="0.25">
      <c r="A175">
        <v>174</v>
      </c>
      <c r="B175" s="2">
        <v>1</v>
      </c>
      <c r="C175" s="5">
        <v>2</v>
      </c>
    </row>
    <row r="176" spans="1:5" x14ac:dyDescent="0.25">
      <c r="A176">
        <v>175</v>
      </c>
      <c r="B176" s="2">
        <v>1</v>
      </c>
      <c r="C176" s="5">
        <v>2</v>
      </c>
    </row>
    <row r="177" spans="1:5" x14ac:dyDescent="0.25">
      <c r="A177">
        <v>176</v>
      </c>
      <c r="B177" s="2">
        <v>1</v>
      </c>
      <c r="C177" s="5">
        <v>2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</row>
    <row r="180" spans="1:5" x14ac:dyDescent="0.25">
      <c r="A180">
        <v>179</v>
      </c>
      <c r="B180" s="2">
        <v>1</v>
      </c>
    </row>
    <row r="181" spans="1:5" x14ac:dyDescent="0.25">
      <c r="A181">
        <v>180</v>
      </c>
      <c r="D181" s="4">
        <v>3</v>
      </c>
    </row>
    <row r="182" spans="1:5" x14ac:dyDescent="0.25">
      <c r="A182">
        <v>181</v>
      </c>
      <c r="D182" s="4">
        <v>3</v>
      </c>
      <c r="E182" s="3">
        <v>4</v>
      </c>
    </row>
    <row r="183" spans="1:5" x14ac:dyDescent="0.25">
      <c r="A183">
        <v>182</v>
      </c>
      <c r="D183" s="4">
        <v>3</v>
      </c>
      <c r="E183" s="3">
        <v>4</v>
      </c>
    </row>
    <row r="184" spans="1:5" x14ac:dyDescent="0.25">
      <c r="A184">
        <v>183</v>
      </c>
      <c r="D184" s="4">
        <v>3</v>
      </c>
      <c r="E184" s="3">
        <v>4</v>
      </c>
    </row>
    <row r="185" spans="1:5" x14ac:dyDescent="0.25">
      <c r="A185">
        <v>184</v>
      </c>
      <c r="D185" s="4">
        <v>3</v>
      </c>
      <c r="E185" s="3">
        <v>4</v>
      </c>
    </row>
    <row r="186" spans="1:5" x14ac:dyDescent="0.25">
      <c r="A186">
        <v>185</v>
      </c>
      <c r="D186" s="4">
        <v>3</v>
      </c>
      <c r="E186" s="3">
        <v>4</v>
      </c>
    </row>
    <row r="187" spans="1:5" x14ac:dyDescent="0.25">
      <c r="A187">
        <v>186</v>
      </c>
      <c r="D187" s="4">
        <v>3</v>
      </c>
      <c r="E187" s="3">
        <v>4</v>
      </c>
    </row>
    <row r="188" spans="1:5" x14ac:dyDescent="0.25">
      <c r="A188">
        <v>187</v>
      </c>
      <c r="D188" s="4">
        <v>3</v>
      </c>
      <c r="E188" s="3">
        <v>4</v>
      </c>
    </row>
    <row r="189" spans="1:5" x14ac:dyDescent="0.25">
      <c r="A189">
        <v>188</v>
      </c>
      <c r="D189" s="4">
        <v>3</v>
      </c>
      <c r="E189" s="3">
        <v>4</v>
      </c>
    </row>
    <row r="190" spans="1:5" x14ac:dyDescent="0.25">
      <c r="A190">
        <v>189</v>
      </c>
      <c r="C190" s="5">
        <v>2</v>
      </c>
      <c r="D190" s="4">
        <v>3</v>
      </c>
      <c r="E190" s="3">
        <v>4</v>
      </c>
    </row>
    <row r="191" spans="1:5" x14ac:dyDescent="0.25">
      <c r="A191">
        <v>190</v>
      </c>
      <c r="C191" s="5">
        <v>2</v>
      </c>
      <c r="D191" s="4">
        <v>3</v>
      </c>
      <c r="E191" s="3">
        <v>4</v>
      </c>
    </row>
    <row r="192" spans="1:5" x14ac:dyDescent="0.25">
      <c r="A192">
        <v>191</v>
      </c>
      <c r="C192" s="5">
        <v>2</v>
      </c>
    </row>
    <row r="193" spans="1:5" x14ac:dyDescent="0.25">
      <c r="A193">
        <v>192</v>
      </c>
      <c r="B193" s="2">
        <v>1</v>
      </c>
      <c r="C193" s="5">
        <v>2</v>
      </c>
    </row>
    <row r="194" spans="1:5" x14ac:dyDescent="0.25">
      <c r="A194">
        <v>193</v>
      </c>
      <c r="B194" s="2">
        <v>1</v>
      </c>
      <c r="C194" s="5">
        <v>2</v>
      </c>
    </row>
    <row r="195" spans="1:5" x14ac:dyDescent="0.25">
      <c r="A195">
        <v>194</v>
      </c>
      <c r="B195" s="2">
        <v>1</v>
      </c>
      <c r="C195" s="5">
        <v>2</v>
      </c>
    </row>
    <row r="196" spans="1:5" x14ac:dyDescent="0.25">
      <c r="A196">
        <v>195</v>
      </c>
      <c r="B196" s="2">
        <v>1</v>
      </c>
      <c r="C196" s="5">
        <v>2</v>
      </c>
    </row>
    <row r="197" spans="1:5" x14ac:dyDescent="0.25">
      <c r="A197">
        <v>196</v>
      </c>
      <c r="B197" s="2">
        <v>1</v>
      </c>
      <c r="C197" s="5">
        <v>2</v>
      </c>
    </row>
    <row r="198" spans="1:5" x14ac:dyDescent="0.25">
      <c r="A198">
        <v>197</v>
      </c>
      <c r="B198" s="2">
        <v>1</v>
      </c>
      <c r="C198" s="5">
        <v>2</v>
      </c>
    </row>
    <row r="199" spans="1:5" x14ac:dyDescent="0.25">
      <c r="A199">
        <v>198</v>
      </c>
      <c r="B199" s="2">
        <v>1</v>
      </c>
      <c r="C199" s="5">
        <v>2</v>
      </c>
    </row>
    <row r="200" spans="1:5" x14ac:dyDescent="0.25">
      <c r="A200">
        <v>199</v>
      </c>
      <c r="B200" s="2">
        <v>1</v>
      </c>
      <c r="C200" s="5">
        <v>2</v>
      </c>
    </row>
    <row r="201" spans="1:5" x14ac:dyDescent="0.25">
      <c r="A201">
        <v>200</v>
      </c>
      <c r="B201" s="2">
        <v>1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</row>
    <row r="204" spans="1:5" x14ac:dyDescent="0.25">
      <c r="A204">
        <v>203</v>
      </c>
      <c r="D204" s="4">
        <v>3</v>
      </c>
    </row>
    <row r="205" spans="1:5" x14ac:dyDescent="0.25">
      <c r="A205">
        <v>204</v>
      </c>
      <c r="D205" s="4">
        <v>3</v>
      </c>
      <c r="E205" s="3">
        <v>4</v>
      </c>
    </row>
    <row r="206" spans="1:5" x14ac:dyDescent="0.25">
      <c r="A206">
        <v>205</v>
      </c>
      <c r="D206" s="4">
        <v>3</v>
      </c>
      <c r="E206" s="3">
        <v>4</v>
      </c>
    </row>
    <row r="207" spans="1:5" x14ac:dyDescent="0.25">
      <c r="A207">
        <v>206</v>
      </c>
      <c r="D207" s="4">
        <v>3</v>
      </c>
      <c r="E207" s="3">
        <v>4</v>
      </c>
    </row>
    <row r="208" spans="1:5" x14ac:dyDescent="0.25">
      <c r="A208">
        <v>207</v>
      </c>
      <c r="D208" s="4">
        <v>3</v>
      </c>
      <c r="E208" s="3">
        <v>4</v>
      </c>
    </row>
    <row r="209" spans="1:6" x14ac:dyDescent="0.25">
      <c r="A209">
        <v>208</v>
      </c>
      <c r="D209" s="4">
        <v>3</v>
      </c>
      <c r="E209" s="3">
        <v>4</v>
      </c>
    </row>
    <row r="210" spans="1:6" x14ac:dyDescent="0.25">
      <c r="A210">
        <v>209</v>
      </c>
      <c r="D210" s="4">
        <v>3</v>
      </c>
      <c r="E210" s="3">
        <v>4</v>
      </c>
    </row>
    <row r="211" spans="1:6" x14ac:dyDescent="0.25">
      <c r="A211">
        <v>210</v>
      </c>
      <c r="D211" s="4">
        <v>3</v>
      </c>
      <c r="E211" s="3">
        <v>4</v>
      </c>
    </row>
    <row r="212" spans="1:6" x14ac:dyDescent="0.25">
      <c r="A212">
        <v>211</v>
      </c>
      <c r="C212" s="5">
        <v>2</v>
      </c>
      <c r="D212" s="4">
        <v>3</v>
      </c>
      <c r="E212" s="3">
        <v>4</v>
      </c>
    </row>
    <row r="213" spans="1:6" x14ac:dyDescent="0.25">
      <c r="A213">
        <v>212</v>
      </c>
      <c r="C213" s="5">
        <v>2</v>
      </c>
      <c r="D213" s="4">
        <v>3</v>
      </c>
      <c r="E213" s="3">
        <v>4</v>
      </c>
    </row>
    <row r="214" spans="1:6" x14ac:dyDescent="0.25">
      <c r="A214">
        <v>213</v>
      </c>
      <c r="C214" s="5">
        <v>2</v>
      </c>
      <c r="D214" s="4">
        <v>3</v>
      </c>
      <c r="E214" s="3">
        <v>4</v>
      </c>
    </row>
    <row r="215" spans="1:6" x14ac:dyDescent="0.25">
      <c r="A215">
        <v>214</v>
      </c>
      <c r="B215" s="2">
        <v>1</v>
      </c>
      <c r="C215" s="5">
        <v>2</v>
      </c>
      <c r="D215" s="4">
        <v>3</v>
      </c>
    </row>
    <row r="216" spans="1:6" x14ac:dyDescent="0.25">
      <c r="A216">
        <v>215</v>
      </c>
      <c r="B216" s="2">
        <v>1</v>
      </c>
      <c r="C216" s="5">
        <v>2</v>
      </c>
    </row>
    <row r="217" spans="1:6" x14ac:dyDescent="0.25">
      <c r="A217">
        <v>216</v>
      </c>
      <c r="B217" s="2">
        <v>1</v>
      </c>
      <c r="C217" s="5">
        <v>2</v>
      </c>
      <c r="F217" t="s">
        <v>22</v>
      </c>
    </row>
    <row r="218" spans="1:6" x14ac:dyDescent="0.25">
      <c r="A218">
        <v>217</v>
      </c>
    </row>
    <row r="219" spans="1:6" x14ac:dyDescent="0.25">
      <c r="A219">
        <v>218</v>
      </c>
      <c r="F219" t="s">
        <v>22</v>
      </c>
    </row>
    <row r="220" spans="1:6" x14ac:dyDescent="0.25">
      <c r="A220">
        <v>219</v>
      </c>
      <c r="B220" s="2">
        <v>1</v>
      </c>
    </row>
    <row r="221" spans="1:6" x14ac:dyDescent="0.25">
      <c r="A221">
        <v>220</v>
      </c>
      <c r="B221" s="2">
        <v>1</v>
      </c>
    </row>
    <row r="222" spans="1:6" x14ac:dyDescent="0.25">
      <c r="A222">
        <v>221</v>
      </c>
      <c r="B222" s="2">
        <v>1</v>
      </c>
    </row>
    <row r="223" spans="1:6" x14ac:dyDescent="0.25">
      <c r="A223">
        <v>222</v>
      </c>
      <c r="B223" s="2">
        <v>1</v>
      </c>
      <c r="E223" s="3">
        <v>4</v>
      </c>
    </row>
    <row r="224" spans="1:6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D227" s="4">
        <v>3</v>
      </c>
      <c r="E227" s="3">
        <v>4</v>
      </c>
    </row>
    <row r="228" spans="1:5" x14ac:dyDescent="0.25">
      <c r="A228">
        <v>227</v>
      </c>
      <c r="B228" s="2">
        <v>1</v>
      </c>
      <c r="D228" s="4">
        <v>3</v>
      </c>
      <c r="E228" s="3">
        <v>4</v>
      </c>
    </row>
    <row r="229" spans="1:5" x14ac:dyDescent="0.25">
      <c r="A229">
        <v>228</v>
      </c>
      <c r="D229" s="4">
        <v>3</v>
      </c>
      <c r="E229" s="3">
        <v>4</v>
      </c>
    </row>
    <row r="230" spans="1:5" x14ac:dyDescent="0.25">
      <c r="A230">
        <v>229</v>
      </c>
      <c r="D230" s="4">
        <v>3</v>
      </c>
      <c r="E230" s="3">
        <v>4</v>
      </c>
    </row>
    <row r="231" spans="1:5" x14ac:dyDescent="0.25">
      <c r="A231">
        <v>230</v>
      </c>
      <c r="D231" s="4">
        <v>3</v>
      </c>
      <c r="E231" s="3">
        <v>4</v>
      </c>
    </row>
    <row r="232" spans="1:5" x14ac:dyDescent="0.25">
      <c r="A232">
        <v>231</v>
      </c>
      <c r="D232" s="4">
        <v>3</v>
      </c>
      <c r="E232" s="3">
        <v>4</v>
      </c>
    </row>
    <row r="233" spans="1:5" x14ac:dyDescent="0.25">
      <c r="A233">
        <v>232</v>
      </c>
      <c r="D233" s="4">
        <v>3</v>
      </c>
    </row>
    <row r="234" spans="1:5" x14ac:dyDescent="0.25">
      <c r="A234">
        <v>233</v>
      </c>
      <c r="D234" s="4">
        <v>3</v>
      </c>
    </row>
    <row r="235" spans="1:5" x14ac:dyDescent="0.25">
      <c r="A235">
        <v>234</v>
      </c>
      <c r="D235" s="4">
        <v>3</v>
      </c>
    </row>
    <row r="236" spans="1:5" x14ac:dyDescent="0.25">
      <c r="A236">
        <v>235</v>
      </c>
      <c r="D236" s="4">
        <v>3</v>
      </c>
    </row>
    <row r="237" spans="1:5" x14ac:dyDescent="0.25">
      <c r="A237">
        <v>236</v>
      </c>
    </row>
    <row r="238" spans="1:5" x14ac:dyDescent="0.25">
      <c r="A238">
        <v>237</v>
      </c>
    </row>
    <row r="239" spans="1:5" x14ac:dyDescent="0.25">
      <c r="A239">
        <v>238</v>
      </c>
      <c r="C239" s="5">
        <v>2</v>
      </c>
    </row>
    <row r="240" spans="1:5" x14ac:dyDescent="0.25">
      <c r="A240">
        <v>239</v>
      </c>
      <c r="C240" s="5">
        <v>2</v>
      </c>
    </row>
    <row r="241" spans="1:5" x14ac:dyDescent="0.25">
      <c r="A241">
        <v>240</v>
      </c>
      <c r="C241" s="5">
        <v>2</v>
      </c>
    </row>
    <row r="242" spans="1:5" x14ac:dyDescent="0.25">
      <c r="A242">
        <v>241</v>
      </c>
      <c r="C242" s="5">
        <v>2</v>
      </c>
    </row>
    <row r="243" spans="1:5" x14ac:dyDescent="0.25">
      <c r="A243">
        <v>242</v>
      </c>
      <c r="B243" s="2">
        <v>1</v>
      </c>
      <c r="C243" s="5">
        <v>2</v>
      </c>
    </row>
    <row r="244" spans="1:5" x14ac:dyDescent="0.25">
      <c r="A244">
        <v>243</v>
      </c>
      <c r="B244" s="2">
        <v>1</v>
      </c>
      <c r="C244" s="5">
        <v>2</v>
      </c>
    </row>
    <row r="245" spans="1:5" x14ac:dyDescent="0.25">
      <c r="A245">
        <v>244</v>
      </c>
      <c r="B245" s="2">
        <v>1</v>
      </c>
      <c r="C245" s="5">
        <v>2</v>
      </c>
    </row>
    <row r="246" spans="1:5" x14ac:dyDescent="0.25">
      <c r="A246">
        <v>245</v>
      </c>
      <c r="B246" s="2">
        <v>1</v>
      </c>
      <c r="C246" s="5">
        <v>2</v>
      </c>
    </row>
    <row r="247" spans="1:5" x14ac:dyDescent="0.25">
      <c r="A247">
        <v>246</v>
      </c>
      <c r="B247" s="2">
        <v>1</v>
      </c>
      <c r="C247" s="5">
        <v>2</v>
      </c>
    </row>
    <row r="248" spans="1:5" x14ac:dyDescent="0.25">
      <c r="A248">
        <v>247</v>
      </c>
      <c r="B248" s="2">
        <v>1</v>
      </c>
    </row>
    <row r="249" spans="1:5" x14ac:dyDescent="0.25">
      <c r="A249">
        <v>248</v>
      </c>
      <c r="B249" s="2">
        <v>1</v>
      </c>
      <c r="D249" s="4">
        <v>3</v>
      </c>
    </row>
    <row r="250" spans="1:5" x14ac:dyDescent="0.25">
      <c r="A250">
        <v>249</v>
      </c>
      <c r="D250" s="4">
        <v>3</v>
      </c>
      <c r="E250" s="3">
        <v>4</v>
      </c>
    </row>
    <row r="251" spans="1:5" x14ac:dyDescent="0.25">
      <c r="A251">
        <v>250</v>
      </c>
      <c r="D251" s="4">
        <v>3</v>
      </c>
      <c r="E251" s="3">
        <v>4</v>
      </c>
    </row>
    <row r="252" spans="1:5" x14ac:dyDescent="0.25">
      <c r="A252">
        <v>251</v>
      </c>
      <c r="D252" s="4">
        <v>3</v>
      </c>
      <c r="E252" s="3">
        <v>4</v>
      </c>
    </row>
    <row r="253" spans="1:5" x14ac:dyDescent="0.25">
      <c r="A253">
        <v>252</v>
      </c>
      <c r="D253" s="4">
        <v>3</v>
      </c>
      <c r="E253" s="3">
        <v>4</v>
      </c>
    </row>
    <row r="254" spans="1:5" x14ac:dyDescent="0.25">
      <c r="A254">
        <v>253</v>
      </c>
      <c r="D254" s="4">
        <v>3</v>
      </c>
      <c r="E254" s="3">
        <v>4</v>
      </c>
    </row>
    <row r="255" spans="1:5" x14ac:dyDescent="0.25">
      <c r="A255">
        <v>254</v>
      </c>
      <c r="D255" s="4">
        <v>3</v>
      </c>
      <c r="E255" s="3">
        <v>4</v>
      </c>
    </row>
    <row r="256" spans="1:5" x14ac:dyDescent="0.25">
      <c r="A256">
        <v>255</v>
      </c>
      <c r="D256" s="4">
        <v>3</v>
      </c>
      <c r="E256" s="3">
        <v>4</v>
      </c>
    </row>
    <row r="257" spans="1:5" x14ac:dyDescent="0.25">
      <c r="A257">
        <v>256</v>
      </c>
      <c r="D257" s="4">
        <v>3</v>
      </c>
      <c r="E257" s="3">
        <v>4</v>
      </c>
    </row>
    <row r="258" spans="1:5" x14ac:dyDescent="0.25">
      <c r="A258">
        <v>257</v>
      </c>
    </row>
    <row r="259" spans="1:5" x14ac:dyDescent="0.25">
      <c r="A259">
        <v>258</v>
      </c>
    </row>
    <row r="260" spans="1:5" x14ac:dyDescent="0.25">
      <c r="A260">
        <v>259</v>
      </c>
      <c r="C260" s="5">
        <v>2</v>
      </c>
    </row>
    <row r="261" spans="1:5" x14ac:dyDescent="0.25">
      <c r="A261">
        <v>260</v>
      </c>
      <c r="C261" s="5">
        <v>2</v>
      </c>
    </row>
    <row r="262" spans="1:5" x14ac:dyDescent="0.25">
      <c r="A262">
        <v>261</v>
      </c>
      <c r="C262" s="5">
        <v>2</v>
      </c>
    </row>
    <row r="263" spans="1:5" x14ac:dyDescent="0.25">
      <c r="A263">
        <v>262</v>
      </c>
      <c r="B263" s="2">
        <v>1</v>
      </c>
      <c r="C263" s="5">
        <v>2</v>
      </c>
    </row>
    <row r="264" spans="1:5" x14ac:dyDescent="0.25">
      <c r="A264">
        <v>263</v>
      </c>
      <c r="B264" s="2">
        <v>1</v>
      </c>
      <c r="C264" s="5">
        <v>2</v>
      </c>
    </row>
    <row r="265" spans="1:5" x14ac:dyDescent="0.25">
      <c r="A265">
        <v>264</v>
      </c>
      <c r="B265" s="2">
        <v>1</v>
      </c>
      <c r="C265" s="5">
        <v>2</v>
      </c>
    </row>
    <row r="266" spans="1:5" x14ac:dyDescent="0.25">
      <c r="A266">
        <v>265</v>
      </c>
      <c r="B266" s="2">
        <v>1</v>
      </c>
      <c r="C266" s="5">
        <v>2</v>
      </c>
    </row>
    <row r="267" spans="1:5" x14ac:dyDescent="0.25">
      <c r="A267">
        <v>266</v>
      </c>
      <c r="B267" s="2">
        <v>1</v>
      </c>
      <c r="C267" s="5">
        <v>2</v>
      </c>
    </row>
    <row r="268" spans="1:5" x14ac:dyDescent="0.25">
      <c r="A268">
        <v>267</v>
      </c>
      <c r="B268" s="2">
        <v>1</v>
      </c>
      <c r="C268" s="5">
        <v>2</v>
      </c>
    </row>
    <row r="269" spans="1:5" x14ac:dyDescent="0.25">
      <c r="A269">
        <v>268</v>
      </c>
      <c r="B269" s="2">
        <v>1</v>
      </c>
    </row>
    <row r="270" spans="1:5" x14ac:dyDescent="0.25">
      <c r="A270">
        <v>269</v>
      </c>
      <c r="B270" s="2">
        <v>1</v>
      </c>
    </row>
    <row r="271" spans="1:5" x14ac:dyDescent="0.25">
      <c r="A271">
        <v>270</v>
      </c>
      <c r="E271" s="3">
        <v>4</v>
      </c>
    </row>
    <row r="272" spans="1:5" x14ac:dyDescent="0.25">
      <c r="A272">
        <v>271</v>
      </c>
      <c r="D272" s="4">
        <v>3</v>
      </c>
      <c r="E272" s="3">
        <v>4</v>
      </c>
    </row>
    <row r="273" spans="1:5" x14ac:dyDescent="0.25">
      <c r="A273">
        <v>272</v>
      </c>
      <c r="D273" s="4">
        <v>3</v>
      </c>
      <c r="E273" s="3">
        <v>4</v>
      </c>
    </row>
    <row r="274" spans="1:5" x14ac:dyDescent="0.25">
      <c r="A274">
        <v>273</v>
      </c>
      <c r="D274" s="4">
        <v>3</v>
      </c>
      <c r="E274" s="3">
        <v>4</v>
      </c>
    </row>
    <row r="275" spans="1:5" x14ac:dyDescent="0.25">
      <c r="A275">
        <v>274</v>
      </c>
      <c r="D275" s="4">
        <v>3</v>
      </c>
      <c r="E275" s="3">
        <v>4</v>
      </c>
    </row>
    <row r="276" spans="1:5" x14ac:dyDescent="0.25">
      <c r="A276">
        <v>275</v>
      </c>
      <c r="D276" s="4">
        <v>3</v>
      </c>
      <c r="E276" s="3">
        <v>4</v>
      </c>
    </row>
    <row r="277" spans="1:5" x14ac:dyDescent="0.25">
      <c r="A277">
        <v>276</v>
      </c>
      <c r="D277" s="4">
        <v>3</v>
      </c>
      <c r="E277" s="3">
        <v>4</v>
      </c>
    </row>
    <row r="278" spans="1:5" x14ac:dyDescent="0.25">
      <c r="A278">
        <v>277</v>
      </c>
      <c r="D278" s="4">
        <v>3</v>
      </c>
      <c r="E278" s="3">
        <v>4</v>
      </c>
    </row>
    <row r="279" spans="1:5" x14ac:dyDescent="0.25">
      <c r="A279">
        <v>278</v>
      </c>
      <c r="D279" s="4">
        <v>3</v>
      </c>
      <c r="E279" s="3">
        <v>4</v>
      </c>
    </row>
    <row r="280" spans="1:5" x14ac:dyDescent="0.25">
      <c r="A280">
        <v>279</v>
      </c>
      <c r="D280" s="4">
        <v>3</v>
      </c>
    </row>
    <row r="281" spans="1:5" x14ac:dyDescent="0.25">
      <c r="A281">
        <v>280</v>
      </c>
    </row>
    <row r="282" spans="1:5" x14ac:dyDescent="0.25">
      <c r="A282">
        <v>281</v>
      </c>
    </row>
    <row r="283" spans="1:5" x14ac:dyDescent="0.25">
      <c r="A283">
        <v>282</v>
      </c>
      <c r="C283" s="5">
        <v>2</v>
      </c>
    </row>
    <row r="284" spans="1:5" x14ac:dyDescent="0.25">
      <c r="A284">
        <v>283</v>
      </c>
      <c r="C284" s="5">
        <v>2</v>
      </c>
    </row>
    <row r="285" spans="1:5" x14ac:dyDescent="0.25">
      <c r="A285">
        <v>284</v>
      </c>
      <c r="B285" s="2">
        <v>1</v>
      </c>
      <c r="C285" s="5">
        <v>2</v>
      </c>
    </row>
    <row r="286" spans="1:5" x14ac:dyDescent="0.25">
      <c r="A286">
        <v>285</v>
      </c>
      <c r="B286" s="2">
        <v>1</v>
      </c>
      <c r="C286" s="5">
        <v>2</v>
      </c>
    </row>
    <row r="287" spans="1:5" x14ac:dyDescent="0.25">
      <c r="A287">
        <v>286</v>
      </c>
      <c r="B287" s="2">
        <v>1</v>
      </c>
      <c r="C287" s="5">
        <v>2</v>
      </c>
    </row>
    <row r="288" spans="1:5" x14ac:dyDescent="0.25">
      <c r="A288">
        <v>287</v>
      </c>
      <c r="B288" s="2">
        <v>1</v>
      </c>
      <c r="C288" s="5">
        <v>2</v>
      </c>
    </row>
    <row r="289" spans="1:5" x14ac:dyDescent="0.25">
      <c r="A289">
        <v>288</v>
      </c>
      <c r="B289" s="2">
        <v>1</v>
      </c>
      <c r="C289" s="5">
        <v>2</v>
      </c>
    </row>
    <row r="290" spans="1:5" x14ac:dyDescent="0.25">
      <c r="A290">
        <v>289</v>
      </c>
      <c r="B290" s="2">
        <v>1</v>
      </c>
    </row>
    <row r="291" spans="1:5" x14ac:dyDescent="0.25">
      <c r="A291">
        <v>290</v>
      </c>
      <c r="B291" s="2">
        <v>1</v>
      </c>
    </row>
    <row r="292" spans="1:5" x14ac:dyDescent="0.25">
      <c r="A292">
        <v>291</v>
      </c>
      <c r="B292" s="2">
        <v>1</v>
      </c>
    </row>
    <row r="293" spans="1:5" x14ac:dyDescent="0.25">
      <c r="A293">
        <v>292</v>
      </c>
      <c r="B293" s="2">
        <v>1</v>
      </c>
    </row>
    <row r="294" spans="1:5" x14ac:dyDescent="0.25">
      <c r="A294">
        <v>293</v>
      </c>
      <c r="D294" s="4">
        <v>3</v>
      </c>
    </row>
    <row r="295" spans="1:5" x14ac:dyDescent="0.25">
      <c r="A295">
        <v>294</v>
      </c>
      <c r="D295" s="4">
        <v>3</v>
      </c>
      <c r="E295" s="3">
        <v>4</v>
      </c>
    </row>
    <row r="296" spans="1:5" x14ac:dyDescent="0.25">
      <c r="A296">
        <v>295</v>
      </c>
      <c r="D296" s="4">
        <v>3</v>
      </c>
      <c r="E296" s="3">
        <v>4</v>
      </c>
    </row>
    <row r="297" spans="1:5" x14ac:dyDescent="0.25">
      <c r="A297">
        <v>296</v>
      </c>
      <c r="D297" s="4">
        <v>3</v>
      </c>
      <c r="E297" s="3">
        <v>4</v>
      </c>
    </row>
    <row r="298" spans="1:5" x14ac:dyDescent="0.25">
      <c r="A298">
        <v>297</v>
      </c>
      <c r="D298" s="4">
        <v>3</v>
      </c>
      <c r="E298" s="3">
        <v>4</v>
      </c>
    </row>
    <row r="299" spans="1:5" x14ac:dyDescent="0.25">
      <c r="A299">
        <v>298</v>
      </c>
      <c r="D299" s="4">
        <v>3</v>
      </c>
      <c r="E299" s="3">
        <v>4</v>
      </c>
    </row>
    <row r="300" spans="1:5" x14ac:dyDescent="0.25">
      <c r="A300">
        <v>299</v>
      </c>
      <c r="D300" s="4">
        <v>3</v>
      </c>
      <c r="E300" s="3">
        <v>4</v>
      </c>
    </row>
    <row r="301" spans="1:5" x14ac:dyDescent="0.25">
      <c r="A301">
        <v>300</v>
      </c>
      <c r="D301" s="4">
        <v>3</v>
      </c>
      <c r="E301" s="3">
        <v>4</v>
      </c>
    </row>
    <row r="302" spans="1:5" x14ac:dyDescent="0.25">
      <c r="A302">
        <v>301</v>
      </c>
      <c r="D302" s="4">
        <v>3</v>
      </c>
      <c r="E302" s="3">
        <v>4</v>
      </c>
    </row>
    <row r="303" spans="1:5" x14ac:dyDescent="0.25">
      <c r="A303">
        <v>302</v>
      </c>
      <c r="D303" s="4">
        <v>3</v>
      </c>
      <c r="E303" s="3">
        <v>4</v>
      </c>
    </row>
    <row r="304" spans="1:5" x14ac:dyDescent="0.25">
      <c r="A304">
        <v>303</v>
      </c>
      <c r="B304" s="2">
        <v>1</v>
      </c>
    </row>
    <row r="305" spans="1:5" x14ac:dyDescent="0.25">
      <c r="A305">
        <v>304</v>
      </c>
      <c r="B305" s="2">
        <v>1</v>
      </c>
    </row>
    <row r="306" spans="1:5" x14ac:dyDescent="0.25">
      <c r="A306">
        <v>305</v>
      </c>
      <c r="B306" s="2">
        <v>1</v>
      </c>
      <c r="C306" s="5">
        <v>2</v>
      </c>
    </row>
    <row r="307" spans="1:5" x14ac:dyDescent="0.25">
      <c r="A307">
        <v>306</v>
      </c>
      <c r="B307" s="2">
        <v>1</v>
      </c>
      <c r="C307" s="5">
        <v>2</v>
      </c>
    </row>
    <row r="308" spans="1:5" x14ac:dyDescent="0.25">
      <c r="A308">
        <v>307</v>
      </c>
      <c r="B308" s="2">
        <v>1</v>
      </c>
      <c r="C308" s="5">
        <v>2</v>
      </c>
    </row>
    <row r="309" spans="1:5" x14ac:dyDescent="0.25">
      <c r="A309">
        <v>308</v>
      </c>
      <c r="B309" s="2">
        <v>1</v>
      </c>
      <c r="C309" s="5">
        <v>2</v>
      </c>
    </row>
    <row r="310" spans="1:5" x14ac:dyDescent="0.25">
      <c r="A310">
        <v>309</v>
      </c>
      <c r="B310" s="2">
        <v>1</v>
      </c>
      <c r="C310" s="5">
        <v>2</v>
      </c>
    </row>
    <row r="311" spans="1:5" x14ac:dyDescent="0.25">
      <c r="A311">
        <v>310</v>
      </c>
      <c r="B311" s="2">
        <v>1</v>
      </c>
      <c r="C311" s="5">
        <v>2</v>
      </c>
    </row>
    <row r="312" spans="1:5" x14ac:dyDescent="0.25">
      <c r="A312">
        <v>311</v>
      </c>
      <c r="B312" s="2">
        <v>1</v>
      </c>
      <c r="C312" s="5">
        <v>2</v>
      </c>
    </row>
    <row r="313" spans="1:5" x14ac:dyDescent="0.25">
      <c r="A313">
        <v>312</v>
      </c>
      <c r="C313" s="5">
        <v>2</v>
      </c>
    </row>
    <row r="314" spans="1:5" x14ac:dyDescent="0.25">
      <c r="A314">
        <v>313</v>
      </c>
    </row>
    <row r="315" spans="1:5" x14ac:dyDescent="0.25">
      <c r="A315">
        <v>314</v>
      </c>
    </row>
    <row r="316" spans="1:5" x14ac:dyDescent="0.25">
      <c r="A316">
        <v>315</v>
      </c>
      <c r="D316" s="4">
        <v>3</v>
      </c>
      <c r="E316" s="3">
        <v>4</v>
      </c>
    </row>
    <row r="317" spans="1:5" x14ac:dyDescent="0.25">
      <c r="A317">
        <v>316</v>
      </c>
      <c r="D317" s="4">
        <v>3</v>
      </c>
      <c r="E317" s="3">
        <v>4</v>
      </c>
    </row>
    <row r="318" spans="1:5" x14ac:dyDescent="0.25">
      <c r="A318">
        <v>317</v>
      </c>
      <c r="D318" s="4">
        <v>3</v>
      </c>
      <c r="E318" s="3">
        <v>4</v>
      </c>
    </row>
    <row r="319" spans="1:5" x14ac:dyDescent="0.25">
      <c r="A319">
        <v>318</v>
      </c>
      <c r="D319" s="4">
        <v>3</v>
      </c>
      <c r="E319" s="3">
        <v>4</v>
      </c>
    </row>
    <row r="320" spans="1:5" x14ac:dyDescent="0.25">
      <c r="A320">
        <v>319</v>
      </c>
      <c r="D320" s="4">
        <v>3</v>
      </c>
      <c r="E320" s="3">
        <v>4</v>
      </c>
    </row>
    <row r="321" spans="1:5" x14ac:dyDescent="0.25">
      <c r="A321">
        <v>320</v>
      </c>
      <c r="D321" s="4">
        <v>3</v>
      </c>
      <c r="E321" s="3">
        <v>4</v>
      </c>
    </row>
    <row r="322" spans="1:5" x14ac:dyDescent="0.25">
      <c r="A322">
        <v>321</v>
      </c>
      <c r="D322" s="4">
        <v>3</v>
      </c>
      <c r="E322" s="3">
        <v>4</v>
      </c>
    </row>
    <row r="323" spans="1:5" x14ac:dyDescent="0.25">
      <c r="A323">
        <v>322</v>
      </c>
      <c r="D323" s="4">
        <v>3</v>
      </c>
      <c r="E323" s="3">
        <v>4</v>
      </c>
    </row>
    <row r="324" spans="1:5" x14ac:dyDescent="0.25">
      <c r="A324">
        <v>323</v>
      </c>
      <c r="E324" s="3">
        <v>4</v>
      </c>
    </row>
    <row r="325" spans="1:5" x14ac:dyDescent="0.25">
      <c r="A325">
        <v>324</v>
      </c>
    </row>
    <row r="326" spans="1:5" x14ac:dyDescent="0.25">
      <c r="A326">
        <v>325</v>
      </c>
    </row>
    <row r="327" spans="1:5" x14ac:dyDescent="0.25">
      <c r="A327">
        <v>326</v>
      </c>
      <c r="B327" s="2">
        <v>1</v>
      </c>
    </row>
    <row r="328" spans="1:5" x14ac:dyDescent="0.25">
      <c r="A328">
        <v>327</v>
      </c>
      <c r="B328" s="2">
        <v>1</v>
      </c>
    </row>
    <row r="329" spans="1:5" x14ac:dyDescent="0.25">
      <c r="A329">
        <v>328</v>
      </c>
      <c r="B329" s="2">
        <v>1</v>
      </c>
      <c r="C329" s="5">
        <v>2</v>
      </c>
    </row>
    <row r="330" spans="1:5" x14ac:dyDescent="0.25">
      <c r="A330">
        <v>329</v>
      </c>
      <c r="B330" s="2">
        <v>1</v>
      </c>
      <c r="C330" s="5">
        <v>2</v>
      </c>
    </row>
    <row r="331" spans="1:5" x14ac:dyDescent="0.25">
      <c r="A331">
        <v>330</v>
      </c>
      <c r="B331" s="2">
        <v>1</v>
      </c>
      <c r="C331" s="5">
        <v>2</v>
      </c>
    </row>
    <row r="332" spans="1:5" x14ac:dyDescent="0.25">
      <c r="A332">
        <v>331</v>
      </c>
      <c r="B332" s="2">
        <v>1</v>
      </c>
      <c r="C332" s="5">
        <v>2</v>
      </c>
    </row>
    <row r="333" spans="1:5" x14ac:dyDescent="0.25">
      <c r="A333">
        <v>332</v>
      </c>
      <c r="B333" s="2">
        <v>1</v>
      </c>
      <c r="C333" s="5">
        <v>2</v>
      </c>
    </row>
    <row r="334" spans="1:5" x14ac:dyDescent="0.25">
      <c r="A334">
        <v>333</v>
      </c>
      <c r="B334" s="2">
        <v>1</v>
      </c>
      <c r="C334" s="5">
        <v>2</v>
      </c>
    </row>
    <row r="335" spans="1:5" x14ac:dyDescent="0.25">
      <c r="A335">
        <v>334</v>
      </c>
      <c r="B335" s="2">
        <v>1</v>
      </c>
      <c r="C335" s="5">
        <v>2</v>
      </c>
    </row>
    <row r="336" spans="1:5" x14ac:dyDescent="0.25">
      <c r="A336">
        <v>335</v>
      </c>
      <c r="B336" s="2">
        <v>1</v>
      </c>
      <c r="C336" s="5">
        <v>2</v>
      </c>
    </row>
    <row r="337" spans="1:5" x14ac:dyDescent="0.25">
      <c r="A337">
        <v>336</v>
      </c>
      <c r="C337" s="5">
        <v>2</v>
      </c>
    </row>
    <row r="338" spans="1:5" x14ac:dyDescent="0.25">
      <c r="A338">
        <v>337</v>
      </c>
    </row>
    <row r="339" spans="1:5" x14ac:dyDescent="0.25">
      <c r="A339">
        <v>338</v>
      </c>
      <c r="D339" s="4">
        <v>3</v>
      </c>
      <c r="E339" s="3">
        <v>4</v>
      </c>
    </row>
    <row r="340" spans="1:5" x14ac:dyDescent="0.25">
      <c r="A340">
        <v>339</v>
      </c>
      <c r="D340" s="4">
        <v>3</v>
      </c>
      <c r="E340" s="3">
        <v>4</v>
      </c>
    </row>
    <row r="341" spans="1:5" x14ac:dyDescent="0.25">
      <c r="A341">
        <v>340</v>
      </c>
      <c r="D341" s="4">
        <v>3</v>
      </c>
      <c r="E341" s="3">
        <v>4</v>
      </c>
    </row>
    <row r="342" spans="1:5" x14ac:dyDescent="0.25">
      <c r="A342">
        <v>341</v>
      </c>
      <c r="D342" s="4">
        <v>3</v>
      </c>
      <c r="E342" s="3">
        <v>4</v>
      </c>
    </row>
    <row r="343" spans="1:5" x14ac:dyDescent="0.25">
      <c r="A343">
        <v>342</v>
      </c>
      <c r="D343" s="4">
        <v>3</v>
      </c>
      <c r="E343" s="3">
        <v>4</v>
      </c>
    </row>
    <row r="344" spans="1:5" x14ac:dyDescent="0.25">
      <c r="A344">
        <v>343</v>
      </c>
      <c r="D344" s="4">
        <v>3</v>
      </c>
      <c r="E344" s="3">
        <v>4</v>
      </c>
    </row>
    <row r="345" spans="1:5" x14ac:dyDescent="0.25">
      <c r="A345">
        <v>344</v>
      </c>
      <c r="D345" s="4">
        <v>3</v>
      </c>
      <c r="E345" s="3">
        <v>4</v>
      </c>
    </row>
    <row r="346" spans="1:5" x14ac:dyDescent="0.25">
      <c r="A346">
        <v>345</v>
      </c>
      <c r="D346" s="4">
        <v>3</v>
      </c>
      <c r="E346" s="3">
        <v>4</v>
      </c>
    </row>
    <row r="347" spans="1:5" x14ac:dyDescent="0.25">
      <c r="A347">
        <v>346</v>
      </c>
      <c r="D347" s="4">
        <v>3</v>
      </c>
      <c r="E347" s="3">
        <v>4</v>
      </c>
    </row>
    <row r="348" spans="1:5" x14ac:dyDescent="0.25">
      <c r="A348">
        <v>347</v>
      </c>
      <c r="D348" s="4">
        <v>3</v>
      </c>
      <c r="E348" s="3">
        <v>4</v>
      </c>
    </row>
    <row r="349" spans="1:5" x14ac:dyDescent="0.25">
      <c r="A349">
        <v>348</v>
      </c>
      <c r="D349" s="4">
        <v>3</v>
      </c>
    </row>
    <row r="350" spans="1:5" x14ac:dyDescent="0.25">
      <c r="A350">
        <v>349</v>
      </c>
    </row>
    <row r="351" spans="1:5" x14ac:dyDescent="0.25">
      <c r="A351">
        <v>350</v>
      </c>
    </row>
    <row r="352" spans="1:5" x14ac:dyDescent="0.25">
      <c r="A352">
        <v>351</v>
      </c>
    </row>
    <row r="353" spans="1:5" x14ac:dyDescent="0.25">
      <c r="A353">
        <v>352</v>
      </c>
      <c r="C353" s="5">
        <v>2</v>
      </c>
    </row>
    <row r="354" spans="1:5" x14ac:dyDescent="0.25">
      <c r="A354">
        <v>353</v>
      </c>
      <c r="C354" s="5">
        <v>2</v>
      </c>
    </row>
    <row r="355" spans="1:5" x14ac:dyDescent="0.25">
      <c r="A355">
        <v>354</v>
      </c>
      <c r="C355" s="5">
        <v>2</v>
      </c>
    </row>
    <row r="356" spans="1:5" x14ac:dyDescent="0.25">
      <c r="A356">
        <v>355</v>
      </c>
      <c r="B356" s="2">
        <v>1</v>
      </c>
      <c r="C356" s="5">
        <v>2</v>
      </c>
    </row>
    <row r="357" spans="1:5" x14ac:dyDescent="0.25">
      <c r="A357">
        <v>356</v>
      </c>
      <c r="B357" s="2">
        <v>1</v>
      </c>
      <c r="C357" s="5">
        <v>2</v>
      </c>
    </row>
    <row r="358" spans="1:5" x14ac:dyDescent="0.25">
      <c r="A358">
        <v>357</v>
      </c>
      <c r="B358" s="2">
        <v>1</v>
      </c>
      <c r="C358" s="5">
        <v>2</v>
      </c>
    </row>
    <row r="359" spans="1:5" x14ac:dyDescent="0.25">
      <c r="A359">
        <v>358</v>
      </c>
      <c r="B359" s="2">
        <v>1</v>
      </c>
      <c r="C359" s="5">
        <v>2</v>
      </c>
    </row>
    <row r="360" spans="1:5" x14ac:dyDescent="0.25">
      <c r="A360">
        <v>359</v>
      </c>
      <c r="B360" s="2">
        <v>1</v>
      </c>
      <c r="C360" s="5">
        <v>2</v>
      </c>
    </row>
    <row r="361" spans="1:5" x14ac:dyDescent="0.25">
      <c r="A361">
        <v>360</v>
      </c>
      <c r="B361" s="2">
        <v>1</v>
      </c>
      <c r="C361" s="5">
        <v>2</v>
      </c>
    </row>
    <row r="362" spans="1:5" x14ac:dyDescent="0.25">
      <c r="A362">
        <v>361</v>
      </c>
      <c r="B362" s="2">
        <v>1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D365" s="4">
        <v>3</v>
      </c>
    </row>
    <row r="366" spans="1:5" x14ac:dyDescent="0.25">
      <c r="A366">
        <v>365</v>
      </c>
      <c r="D366" s="4">
        <v>3</v>
      </c>
      <c r="E366" s="3">
        <v>4</v>
      </c>
    </row>
    <row r="367" spans="1:5" x14ac:dyDescent="0.25">
      <c r="A367">
        <v>366</v>
      </c>
      <c r="D367" s="4">
        <v>3</v>
      </c>
      <c r="E367" s="3">
        <v>4</v>
      </c>
    </row>
    <row r="368" spans="1:5" x14ac:dyDescent="0.25">
      <c r="A368">
        <v>367</v>
      </c>
      <c r="D368" s="4">
        <v>3</v>
      </c>
      <c r="E368" s="3">
        <v>4</v>
      </c>
    </row>
    <row r="369" spans="1:5" x14ac:dyDescent="0.25">
      <c r="A369">
        <v>368</v>
      </c>
      <c r="D369" s="4">
        <v>3</v>
      </c>
      <c r="E369" s="3">
        <v>4</v>
      </c>
    </row>
    <row r="370" spans="1:5" x14ac:dyDescent="0.25">
      <c r="A370">
        <v>369</v>
      </c>
      <c r="D370" s="4">
        <v>3</v>
      </c>
      <c r="E370" s="3">
        <v>4</v>
      </c>
    </row>
    <row r="371" spans="1:5" x14ac:dyDescent="0.25">
      <c r="A371">
        <v>370</v>
      </c>
      <c r="D371" s="4">
        <v>3</v>
      </c>
      <c r="E371" s="3">
        <v>4</v>
      </c>
    </row>
    <row r="372" spans="1:5" x14ac:dyDescent="0.25">
      <c r="A372">
        <v>371</v>
      </c>
      <c r="D372" s="4">
        <v>3</v>
      </c>
      <c r="E372" s="3">
        <v>4</v>
      </c>
    </row>
    <row r="373" spans="1:5" x14ac:dyDescent="0.25">
      <c r="A373">
        <v>372</v>
      </c>
      <c r="C373" s="5">
        <v>2</v>
      </c>
      <c r="D373" s="4">
        <v>3</v>
      </c>
      <c r="E373" s="3">
        <v>4</v>
      </c>
    </row>
    <row r="374" spans="1:5" x14ac:dyDescent="0.25">
      <c r="A374">
        <v>373</v>
      </c>
      <c r="C374" s="5">
        <v>2</v>
      </c>
      <c r="D374" s="4">
        <v>3</v>
      </c>
      <c r="E374" s="3">
        <v>4</v>
      </c>
    </row>
    <row r="375" spans="1:5" x14ac:dyDescent="0.25">
      <c r="A375">
        <v>374</v>
      </c>
      <c r="C375" s="5">
        <v>2</v>
      </c>
      <c r="D375" s="4">
        <v>3</v>
      </c>
      <c r="E375" s="3">
        <v>4</v>
      </c>
    </row>
    <row r="376" spans="1:5" x14ac:dyDescent="0.25">
      <c r="A376">
        <v>375</v>
      </c>
      <c r="C376" s="5">
        <v>2</v>
      </c>
      <c r="D376" s="4">
        <v>3</v>
      </c>
    </row>
    <row r="377" spans="1:5" x14ac:dyDescent="0.25">
      <c r="A377">
        <v>376</v>
      </c>
      <c r="B377" s="2">
        <v>1</v>
      </c>
      <c r="C377" s="5">
        <v>2</v>
      </c>
    </row>
    <row r="378" spans="1:5" x14ac:dyDescent="0.25">
      <c r="A378">
        <v>377</v>
      </c>
      <c r="B378" s="2">
        <v>1</v>
      </c>
      <c r="C378" s="5">
        <v>2</v>
      </c>
    </row>
    <row r="379" spans="1:5" x14ac:dyDescent="0.25">
      <c r="A379">
        <v>378</v>
      </c>
      <c r="B379" s="2">
        <v>1</v>
      </c>
      <c r="C379" s="5">
        <v>2</v>
      </c>
    </row>
    <row r="380" spans="1:5" x14ac:dyDescent="0.25">
      <c r="A380">
        <v>379</v>
      </c>
      <c r="B380" s="2">
        <v>1</v>
      </c>
      <c r="C380" s="5">
        <v>2</v>
      </c>
    </row>
    <row r="381" spans="1:5" x14ac:dyDescent="0.25">
      <c r="A381">
        <v>380</v>
      </c>
      <c r="B381" s="2">
        <v>1</v>
      </c>
      <c r="C381" s="5">
        <v>2</v>
      </c>
    </row>
    <row r="382" spans="1:5" x14ac:dyDescent="0.25">
      <c r="A382">
        <v>381</v>
      </c>
      <c r="B382" s="2">
        <v>1</v>
      </c>
      <c r="C382" s="5">
        <v>2</v>
      </c>
    </row>
    <row r="383" spans="1:5" x14ac:dyDescent="0.25">
      <c r="A383">
        <v>382</v>
      </c>
      <c r="B383" s="2">
        <v>1</v>
      </c>
      <c r="C383" s="5">
        <v>2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</row>
    <row r="386" spans="1:5" x14ac:dyDescent="0.25">
      <c r="A386">
        <v>385</v>
      </c>
      <c r="B386" s="2">
        <v>1</v>
      </c>
    </row>
    <row r="387" spans="1:5" x14ac:dyDescent="0.25">
      <c r="A387">
        <v>386</v>
      </c>
      <c r="D387" s="4">
        <v>3</v>
      </c>
    </row>
    <row r="388" spans="1:5" x14ac:dyDescent="0.25">
      <c r="A388">
        <v>387</v>
      </c>
      <c r="D388" s="4">
        <v>3</v>
      </c>
      <c r="E388" s="3">
        <v>4</v>
      </c>
    </row>
    <row r="389" spans="1:5" x14ac:dyDescent="0.25">
      <c r="A389">
        <v>388</v>
      </c>
      <c r="D389" s="4">
        <v>3</v>
      </c>
      <c r="E389" s="3">
        <v>4</v>
      </c>
    </row>
    <row r="390" spans="1:5" x14ac:dyDescent="0.25">
      <c r="A390">
        <v>389</v>
      </c>
      <c r="D390" s="4">
        <v>3</v>
      </c>
      <c r="E390" s="3">
        <v>4</v>
      </c>
    </row>
    <row r="391" spans="1:5" x14ac:dyDescent="0.25">
      <c r="A391">
        <v>390</v>
      </c>
      <c r="D391" s="4">
        <v>3</v>
      </c>
      <c r="E391" s="3">
        <v>4</v>
      </c>
    </row>
    <row r="392" spans="1:5" x14ac:dyDescent="0.25">
      <c r="A392">
        <v>391</v>
      </c>
      <c r="D392" s="4">
        <v>3</v>
      </c>
      <c r="E392" s="3">
        <v>4</v>
      </c>
    </row>
    <row r="393" spans="1:5" x14ac:dyDescent="0.25">
      <c r="A393">
        <v>392</v>
      </c>
      <c r="D393" s="4">
        <v>3</v>
      </c>
      <c r="E393" s="3">
        <v>4</v>
      </c>
    </row>
    <row r="394" spans="1:5" x14ac:dyDescent="0.25">
      <c r="A394">
        <v>393</v>
      </c>
      <c r="D394" s="4">
        <v>3</v>
      </c>
      <c r="E394" s="3">
        <v>4</v>
      </c>
    </row>
    <row r="395" spans="1:5" x14ac:dyDescent="0.25">
      <c r="A395">
        <v>394</v>
      </c>
      <c r="C395" s="5">
        <v>2</v>
      </c>
      <c r="D395" s="4">
        <v>3</v>
      </c>
      <c r="E395" s="3">
        <v>4</v>
      </c>
    </row>
    <row r="396" spans="1:5" x14ac:dyDescent="0.25">
      <c r="A396">
        <v>395</v>
      </c>
      <c r="C396" s="5">
        <v>2</v>
      </c>
      <c r="D396" s="4">
        <v>3</v>
      </c>
      <c r="E396" s="3">
        <v>4</v>
      </c>
    </row>
    <row r="397" spans="1:5" x14ac:dyDescent="0.25">
      <c r="A397">
        <v>396</v>
      </c>
      <c r="C397" s="5">
        <v>2</v>
      </c>
      <c r="D397" s="4">
        <v>3</v>
      </c>
      <c r="E397" s="3">
        <v>4</v>
      </c>
    </row>
    <row r="398" spans="1:5" x14ac:dyDescent="0.25">
      <c r="A398">
        <v>397</v>
      </c>
      <c r="C398" s="5">
        <v>2</v>
      </c>
    </row>
    <row r="399" spans="1:5" x14ac:dyDescent="0.25">
      <c r="A399">
        <v>398</v>
      </c>
      <c r="C399" s="5">
        <v>2</v>
      </c>
    </row>
    <row r="400" spans="1:5" x14ac:dyDescent="0.25">
      <c r="A400">
        <v>399</v>
      </c>
      <c r="C400" s="5">
        <v>2</v>
      </c>
    </row>
    <row r="401" spans="1:5" x14ac:dyDescent="0.25">
      <c r="A401">
        <v>400</v>
      </c>
      <c r="C401" s="5">
        <v>2</v>
      </c>
    </row>
    <row r="402" spans="1:5" x14ac:dyDescent="0.25">
      <c r="A402">
        <v>401</v>
      </c>
      <c r="C402" s="5">
        <v>2</v>
      </c>
    </row>
    <row r="403" spans="1:5" x14ac:dyDescent="0.25">
      <c r="A403">
        <v>402</v>
      </c>
      <c r="B403" s="2">
        <v>1</v>
      </c>
      <c r="C403" s="5">
        <v>2</v>
      </c>
    </row>
    <row r="404" spans="1:5" x14ac:dyDescent="0.25">
      <c r="A404">
        <v>403</v>
      </c>
      <c r="B404" s="2">
        <v>1</v>
      </c>
      <c r="C404" s="5">
        <v>2</v>
      </c>
    </row>
    <row r="405" spans="1:5" x14ac:dyDescent="0.25">
      <c r="A405">
        <v>404</v>
      </c>
      <c r="B405" s="2">
        <v>1</v>
      </c>
      <c r="C405" s="5">
        <v>2</v>
      </c>
    </row>
    <row r="406" spans="1:5" x14ac:dyDescent="0.25">
      <c r="A406">
        <v>405</v>
      </c>
      <c r="B406" s="2">
        <v>1</v>
      </c>
      <c r="C406" s="5">
        <v>2</v>
      </c>
    </row>
    <row r="407" spans="1:5" x14ac:dyDescent="0.25">
      <c r="A407">
        <v>406</v>
      </c>
      <c r="B407" s="2">
        <v>1</v>
      </c>
    </row>
    <row r="408" spans="1:5" x14ac:dyDescent="0.25">
      <c r="A408">
        <v>407</v>
      </c>
      <c r="B408" s="2">
        <v>1</v>
      </c>
    </row>
    <row r="409" spans="1:5" x14ac:dyDescent="0.25">
      <c r="A409">
        <v>408</v>
      </c>
      <c r="B409" s="2">
        <v>1</v>
      </c>
    </row>
    <row r="410" spans="1:5" x14ac:dyDescent="0.25">
      <c r="A410">
        <v>409</v>
      </c>
      <c r="B410" s="2">
        <v>1</v>
      </c>
    </row>
    <row r="411" spans="1:5" x14ac:dyDescent="0.25">
      <c r="A411">
        <v>410</v>
      </c>
      <c r="B411" s="2">
        <v>1</v>
      </c>
    </row>
    <row r="412" spans="1:5" x14ac:dyDescent="0.25">
      <c r="A412">
        <v>411</v>
      </c>
      <c r="D412" s="4">
        <v>3</v>
      </c>
      <c r="E412" s="3">
        <v>4</v>
      </c>
    </row>
    <row r="413" spans="1:5" x14ac:dyDescent="0.25">
      <c r="A413">
        <v>412</v>
      </c>
      <c r="D413" s="4">
        <v>3</v>
      </c>
      <c r="E413" s="3">
        <v>4</v>
      </c>
    </row>
    <row r="414" spans="1:5" x14ac:dyDescent="0.25">
      <c r="A414">
        <v>413</v>
      </c>
      <c r="D414" s="4">
        <v>3</v>
      </c>
      <c r="E414" s="3">
        <v>4</v>
      </c>
    </row>
    <row r="415" spans="1:5" x14ac:dyDescent="0.25">
      <c r="A415">
        <v>414</v>
      </c>
      <c r="D415" s="4">
        <v>3</v>
      </c>
      <c r="E415" s="3">
        <v>4</v>
      </c>
    </row>
    <row r="416" spans="1:5" x14ac:dyDescent="0.25">
      <c r="A416">
        <v>415</v>
      </c>
      <c r="D416" s="4">
        <v>3</v>
      </c>
      <c r="E416" s="3">
        <v>4</v>
      </c>
    </row>
    <row r="417" spans="1:5" x14ac:dyDescent="0.25">
      <c r="A417">
        <v>416</v>
      </c>
      <c r="D417" s="4">
        <v>3</v>
      </c>
      <c r="E417" s="3">
        <v>4</v>
      </c>
    </row>
    <row r="418" spans="1:5" x14ac:dyDescent="0.25">
      <c r="A418">
        <v>417</v>
      </c>
      <c r="D418" s="4">
        <v>3</v>
      </c>
      <c r="E418" s="3">
        <v>4</v>
      </c>
    </row>
    <row r="419" spans="1:5" x14ac:dyDescent="0.25">
      <c r="A419">
        <v>418</v>
      </c>
      <c r="D419" s="4">
        <v>3</v>
      </c>
      <c r="E419" s="3">
        <v>4</v>
      </c>
    </row>
    <row r="420" spans="1:5" x14ac:dyDescent="0.25">
      <c r="A420">
        <v>419</v>
      </c>
      <c r="D420" s="4">
        <v>3</v>
      </c>
      <c r="E420" s="3">
        <v>4</v>
      </c>
    </row>
    <row r="421" spans="1:5" x14ac:dyDescent="0.25">
      <c r="A421">
        <v>420</v>
      </c>
      <c r="C421" s="5">
        <v>2</v>
      </c>
      <c r="D421" s="4">
        <v>3</v>
      </c>
      <c r="E421" s="3">
        <v>4</v>
      </c>
    </row>
    <row r="422" spans="1:5" x14ac:dyDescent="0.25">
      <c r="A422">
        <v>421</v>
      </c>
      <c r="C422" s="5">
        <v>2</v>
      </c>
      <c r="D422" s="4">
        <v>3</v>
      </c>
    </row>
    <row r="423" spans="1:5" x14ac:dyDescent="0.25">
      <c r="A423">
        <v>422</v>
      </c>
      <c r="C423" s="5">
        <v>2</v>
      </c>
    </row>
    <row r="424" spans="1:5" x14ac:dyDescent="0.25">
      <c r="A424">
        <v>423</v>
      </c>
      <c r="C424" s="5">
        <v>2</v>
      </c>
    </row>
    <row r="425" spans="1:5" x14ac:dyDescent="0.25">
      <c r="A425">
        <v>424</v>
      </c>
      <c r="C425" s="5">
        <v>2</v>
      </c>
    </row>
    <row r="426" spans="1:5" x14ac:dyDescent="0.25">
      <c r="A426">
        <v>425</v>
      </c>
      <c r="C426" s="5">
        <v>2</v>
      </c>
    </row>
    <row r="427" spans="1:5" x14ac:dyDescent="0.25">
      <c r="A427">
        <v>426</v>
      </c>
      <c r="B427" s="2">
        <v>1</v>
      </c>
      <c r="C427" s="5">
        <v>2</v>
      </c>
    </row>
    <row r="428" spans="1:5" x14ac:dyDescent="0.25">
      <c r="A428">
        <v>427</v>
      </c>
      <c r="B428" s="2">
        <v>1</v>
      </c>
      <c r="C428" s="5">
        <v>2</v>
      </c>
    </row>
    <row r="429" spans="1:5" x14ac:dyDescent="0.25">
      <c r="A429">
        <v>428</v>
      </c>
      <c r="B429" s="2">
        <v>1</v>
      </c>
      <c r="C429" s="5">
        <v>2</v>
      </c>
    </row>
    <row r="430" spans="1:5" x14ac:dyDescent="0.25">
      <c r="A430">
        <v>429</v>
      </c>
      <c r="B430" s="2">
        <v>1</v>
      </c>
      <c r="C430" s="5">
        <v>2</v>
      </c>
    </row>
    <row r="431" spans="1:5" x14ac:dyDescent="0.25">
      <c r="A431">
        <v>430</v>
      </c>
      <c r="B431" s="2">
        <v>1</v>
      </c>
      <c r="C431" s="5">
        <v>2</v>
      </c>
    </row>
    <row r="432" spans="1:5" x14ac:dyDescent="0.25">
      <c r="A432">
        <v>431</v>
      </c>
      <c r="B432" s="2">
        <v>1</v>
      </c>
      <c r="C432" s="5">
        <v>2</v>
      </c>
    </row>
    <row r="433" spans="1:5" x14ac:dyDescent="0.25">
      <c r="A433">
        <v>432</v>
      </c>
      <c r="B433" s="2">
        <v>1</v>
      </c>
    </row>
    <row r="434" spans="1:5" x14ac:dyDescent="0.25">
      <c r="A434">
        <v>433</v>
      </c>
      <c r="B434" s="2">
        <v>1</v>
      </c>
    </row>
    <row r="435" spans="1:5" x14ac:dyDescent="0.25">
      <c r="A435">
        <v>434</v>
      </c>
      <c r="B435" s="2">
        <v>1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E438" s="3">
        <v>4</v>
      </c>
    </row>
    <row r="439" spans="1:5" x14ac:dyDescent="0.25">
      <c r="A439">
        <v>438</v>
      </c>
      <c r="D439" s="4">
        <v>3</v>
      </c>
      <c r="E439" s="3">
        <v>4</v>
      </c>
    </row>
    <row r="440" spans="1:5" x14ac:dyDescent="0.25">
      <c r="A440">
        <v>439</v>
      </c>
      <c r="D440" s="4">
        <v>3</v>
      </c>
      <c r="E440" s="3">
        <v>4</v>
      </c>
    </row>
    <row r="441" spans="1:5" x14ac:dyDescent="0.25">
      <c r="A441">
        <v>440</v>
      </c>
      <c r="D441" s="4">
        <v>3</v>
      </c>
      <c r="E441" s="3">
        <v>4</v>
      </c>
    </row>
    <row r="442" spans="1:5" x14ac:dyDescent="0.25">
      <c r="A442">
        <v>441</v>
      </c>
      <c r="C442" s="5">
        <v>2</v>
      </c>
      <c r="D442" s="4">
        <v>3</v>
      </c>
      <c r="E442" s="3">
        <v>4</v>
      </c>
    </row>
    <row r="443" spans="1:5" x14ac:dyDescent="0.25">
      <c r="A443">
        <v>442</v>
      </c>
      <c r="C443" s="5">
        <v>2</v>
      </c>
      <c r="D443" s="4">
        <v>3</v>
      </c>
      <c r="E443" s="3">
        <v>4</v>
      </c>
    </row>
    <row r="444" spans="1:5" x14ac:dyDescent="0.25">
      <c r="A444">
        <v>443</v>
      </c>
      <c r="C444" s="5">
        <v>2</v>
      </c>
      <c r="D444" s="4">
        <v>3</v>
      </c>
      <c r="E444" s="3">
        <v>4</v>
      </c>
    </row>
    <row r="445" spans="1:5" x14ac:dyDescent="0.25">
      <c r="A445">
        <v>444</v>
      </c>
      <c r="C445" s="5">
        <v>2</v>
      </c>
      <c r="D445" s="4">
        <v>3</v>
      </c>
      <c r="E445" s="3">
        <v>4</v>
      </c>
    </row>
    <row r="446" spans="1:5" x14ac:dyDescent="0.25">
      <c r="A446">
        <v>445</v>
      </c>
      <c r="C446" s="5">
        <v>2</v>
      </c>
      <c r="D446" s="4">
        <v>3</v>
      </c>
      <c r="E446" s="3">
        <v>4</v>
      </c>
    </row>
    <row r="447" spans="1:5" x14ac:dyDescent="0.25">
      <c r="A447">
        <v>446</v>
      </c>
      <c r="C447" s="5">
        <v>2</v>
      </c>
      <c r="D447" s="4">
        <v>3</v>
      </c>
      <c r="E447" s="3">
        <v>4</v>
      </c>
    </row>
    <row r="448" spans="1:5" x14ac:dyDescent="0.25">
      <c r="A448">
        <v>447</v>
      </c>
      <c r="C448" s="5">
        <v>2</v>
      </c>
      <c r="D448" s="4">
        <v>3</v>
      </c>
      <c r="E448" s="3">
        <v>4</v>
      </c>
    </row>
    <row r="449" spans="1:6" x14ac:dyDescent="0.25">
      <c r="A449">
        <v>448</v>
      </c>
      <c r="C449" s="5">
        <v>2</v>
      </c>
      <c r="D449" s="4">
        <v>3</v>
      </c>
      <c r="E449" s="3">
        <v>4</v>
      </c>
    </row>
    <row r="450" spans="1:6" x14ac:dyDescent="0.25">
      <c r="A450">
        <v>449</v>
      </c>
      <c r="B450" s="2">
        <v>1</v>
      </c>
      <c r="C450" s="5">
        <v>2</v>
      </c>
      <c r="D450" s="4">
        <v>3</v>
      </c>
    </row>
    <row r="451" spans="1:6" x14ac:dyDescent="0.25">
      <c r="A451">
        <v>450</v>
      </c>
      <c r="B451" s="2">
        <v>1</v>
      </c>
      <c r="C451" s="5">
        <v>2</v>
      </c>
      <c r="D451" s="4">
        <v>3</v>
      </c>
    </row>
    <row r="452" spans="1:6" x14ac:dyDescent="0.25">
      <c r="A452">
        <v>451</v>
      </c>
      <c r="B452" s="2">
        <v>1</v>
      </c>
      <c r="C452" s="5">
        <v>2</v>
      </c>
      <c r="D452" s="4">
        <v>3</v>
      </c>
    </row>
    <row r="453" spans="1:6" x14ac:dyDescent="0.25">
      <c r="A453">
        <v>452</v>
      </c>
      <c r="B453" s="2">
        <v>1</v>
      </c>
      <c r="C453" s="5">
        <v>2</v>
      </c>
    </row>
    <row r="454" spans="1:6" x14ac:dyDescent="0.25">
      <c r="A454">
        <v>453</v>
      </c>
      <c r="B454" s="2">
        <v>1</v>
      </c>
      <c r="C454" s="5">
        <v>2</v>
      </c>
    </row>
    <row r="455" spans="1:6" x14ac:dyDescent="0.25">
      <c r="A455">
        <v>454</v>
      </c>
      <c r="B455" s="2">
        <v>1</v>
      </c>
      <c r="C455" s="5">
        <v>2</v>
      </c>
    </row>
    <row r="456" spans="1:6" x14ac:dyDescent="0.25">
      <c r="A456">
        <v>455</v>
      </c>
      <c r="B456" s="2">
        <v>1</v>
      </c>
    </row>
    <row r="457" spans="1:6" x14ac:dyDescent="0.25">
      <c r="A457">
        <v>456</v>
      </c>
      <c r="B457" s="2">
        <v>1</v>
      </c>
    </row>
    <row r="458" spans="1:6" x14ac:dyDescent="0.25">
      <c r="A458">
        <v>457</v>
      </c>
      <c r="B458" s="2">
        <v>1</v>
      </c>
    </row>
    <row r="459" spans="1:6" x14ac:dyDescent="0.25">
      <c r="A459">
        <v>458</v>
      </c>
      <c r="B459" s="2">
        <v>1</v>
      </c>
    </row>
    <row r="460" spans="1:6" x14ac:dyDescent="0.25">
      <c r="A460">
        <v>459</v>
      </c>
      <c r="B460" s="2">
        <v>1</v>
      </c>
    </row>
    <row r="461" spans="1:6" x14ac:dyDescent="0.25">
      <c r="A461">
        <v>460</v>
      </c>
      <c r="B461" s="2">
        <v>1</v>
      </c>
      <c r="E461" s="3">
        <v>4</v>
      </c>
    </row>
    <row r="462" spans="1:6" x14ac:dyDescent="0.25">
      <c r="A462">
        <v>461</v>
      </c>
      <c r="B462" s="2">
        <v>1</v>
      </c>
      <c r="E462" s="3">
        <v>4</v>
      </c>
    </row>
    <row r="463" spans="1:6" x14ac:dyDescent="0.25">
      <c r="A463">
        <v>462</v>
      </c>
      <c r="E463" s="3">
        <v>4</v>
      </c>
    </row>
    <row r="464" spans="1:6" x14ac:dyDescent="0.25">
      <c r="A464">
        <v>463</v>
      </c>
      <c r="E464" s="3">
        <v>4</v>
      </c>
      <c r="F464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2025-07-10T13:12:04Z</dcterms:created>
  <dcterms:modified xsi:type="dcterms:W3CDTF">2025-07-10T13:15:51Z</dcterms:modified>
</cp:coreProperties>
</file>